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Rekapitulace stavby" sheetId="1" r:id="rId1"/>
    <sheet name="15-06A - MODERNIZACE SOCI..." sheetId="2" r:id="rId2"/>
  </sheets>
  <definedNames>
    <definedName name="_xlnm.Print_Titles" localSheetId="1">'15-06A - MODERNIZACE SOCI...'!$131:$131</definedName>
    <definedName name="_xlnm.Print_Titles" localSheetId="0">'Rekapitulace stavby'!$85:$85</definedName>
    <definedName name="_xlnm.Print_Area" localSheetId="1">'15-06A - MODERNIZACE SOCI...'!$C$4:$Q$70,'15-06A - MODERNIZACE SOCI...'!$C$76:$Q$116,'15-06A - MODERNIZACE SOCI...'!$C$122:$Q$372</definedName>
    <definedName name="_xlnm.Print_Area" localSheetId="0">'Rekapitulace stavby'!$C$4:$AP$70,'Rekapitulace stavby'!$C$76:$AP$96</definedName>
  </definedNames>
  <calcPr fullCalcOnLoad="1"/>
</workbook>
</file>

<file path=xl/sharedStrings.xml><?xml version="1.0" encoding="utf-8"?>
<sst xmlns="http://schemas.openxmlformats.org/spreadsheetml/2006/main" count="2429" uniqueCount="568">
  <si>
    <t>2012</t>
  </si>
  <si>
    <t>List obsahuje: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</si>
  <si>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</si>
  <si>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</si>
  <si>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</si>
  <si>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</si>
  <si>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</si>
  <si>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</si>
  <si>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</si>
  <si>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</si>
  <si>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</si>
  <si>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</si>
  <si>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</si>
  <si>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</si>
  <si>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</si>
  <si>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15-06A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</si>
  <si>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</si>
  <si>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</si>
  <si>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MODERNIZACE SOCIÁLNÍHO ZAŘÍZENÍ PRO KUCHAŘKY</t>
  </si>
  <si>
    <t>0,1</t>
  </si>
  <si>
    <t>JKSO:</t>
  </si>
  <si>
    <t>CC-CZ:</t>
  </si>
  <si>
    <t>1</t>
  </si>
  <si>
    <t>Místo:</t>
  </si>
  <si>
    <t>TURNOV</t>
  </si>
  <si>
    <t>Datum:</t>
  </si>
  <si>
    <t>01.03.2015</t>
  </si>
  <si>
    <t>10</t>
  </si>
  <si>
    <t>100</t>
  </si>
  <si>
    <t>Objednavatel:</t>
  </si>
  <si>
    <t>IČ:</t>
  </si>
  <si>
    <t>MĚSTO TURNOV, ANTONÍNA DVOŘÁKA 335</t>
  </si>
  <si>
    <t>DIČ:</t>
  </si>
  <si>
    <t>Zhotovitel:</t>
  </si>
  <si>
    <t>Vyplň údaj</t>
  </si>
  <si>
    <t>Projektant:</t>
  </si>
  <si>
    <t>ING.PAVEL MAREK - TURNOV</t>
  </si>
  <si>
    <t>True</t>
  </si>
  <si>
    <t>Zpracovatel:</t>
  </si>
  <si>
    <t>JANA VYDROVÁ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</si>
  <si>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</si>
  <si>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</si>
  <si>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</si>
  <si>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</si>
  <si>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</si>
  <si>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</si>
  <si>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</si>
  <si>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</si>
  <si>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</si>
  <si>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</si>
  <si>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</si>
  <si>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</si>
  <si>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</si>
  <si>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</si>
  <si>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</si>
  <si>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</si>
  <si>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</si>
  <si>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</si>
  <si>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</si>
  <si>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</si>
  <si>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</si>
  <si>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</si>
  <si>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</si>
  <si>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</si>
  <si>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</si>
  <si>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</si>
  <si>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</si>
  <si>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</si>
  <si>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</si>
  <si>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</si>
  <si>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</si>
  <si>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</si>
  <si>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</si>
  <si>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</si>
  <si>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</si>
  <si>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</si>
  <si>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</si>
  <si>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</si>
  <si>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</si>
  <si>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</si>
  <si>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</si>
  <si>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</si>
  <si>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{7C9FAEE8-9107-41AB-98B3-3B0DE9C9347A}</t>
  </si>
  <si>
    <t>{00000000-0000-0000-0000-000000000000}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</si>
  <si>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</si>
  <si>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</si>
  <si>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</si>
  <si>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</si>
  <si>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</si>
  <si>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</si>
  <si>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</si>
  <si>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</si>
  <si>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</si>
  <si>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</si>
  <si>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Zpět na list: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</si>
  <si>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</si>
  <si>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</si>
  <si>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</si>
  <si>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</si>
  <si>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</si>
  <si>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</si>
  <si>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</si>
  <si>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</si>
  <si>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</si>
  <si>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3 - Svislé a kompletní konstrukce</t>
  </si>
  <si>
    <t xml:space="preserve">    6 - Úpravy povrchů, podlahy a osazování výplní</t>
  </si>
  <si>
    <t xml:space="preserve">    9 - Ostatní konstrukce a práce</t>
  </si>
  <si>
    <t xml:space="preserve">    96 - Bourání konstrukcí</t>
  </si>
  <si>
    <t xml:space="preserve">    99 - Přesuny hmot </t>
  </si>
  <si>
    <t>PSV - Práce a dodávky PSV</t>
  </si>
  <si>
    <t xml:space="preserve">    711 - Izolace proti vodě, vlhkosti a plynům</t>
  </si>
  <si>
    <t xml:space="preserve">    720 - Zdravotní technika</t>
  </si>
  <si>
    <t xml:space="preserve">    730 - Ústřední vytápění</t>
  </si>
  <si>
    <t xml:space="preserve">    763 - Konstrukce sádrokartonové</t>
  </si>
  <si>
    <t xml:space="preserve">    766 - Konstrukce truhlářské</t>
  </si>
  <si>
    <t xml:space="preserve">    771 - Podlahy z dlaždic</t>
  </si>
  <si>
    <t xml:space="preserve">    776 - Podlahy povlakové</t>
  </si>
  <si>
    <t xml:space="preserve">    781 - Obklady keramické</t>
  </si>
  <si>
    <t xml:space="preserve">    783 - Dokončovací práce - nátěry</t>
  </si>
  <si>
    <t xml:space="preserve">    784 - Dokončovací práce - malby a tapety</t>
  </si>
  <si>
    <t>M - Práce a dodávky M</t>
  </si>
  <si>
    <t xml:space="preserve">    21-M - Elektromontáže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</si>
  <si>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</si>
  <si>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</si>
  <si>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</si>
  <si>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</si>
  <si>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</si>
  <si>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</si>
  <si>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</si>
  <si>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</si>
  <si>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</si>
  <si>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</si>
  <si>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</si>
  <si>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</si>
  <si>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</si>
  <si>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</si>
  <si>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</si>
  <si>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</si>
  <si>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</si>
  <si>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</si>
  <si>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</si>
  <si>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</si>
  <si>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</si>
  <si>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</si>
  <si>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</si>
  <si>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</si>
  <si>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</si>
  <si>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</si>
  <si>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317142221</t>
  </si>
  <si>
    <t>Překlady nenosné přímé z pórobetonu Ytong v příčkách tl 100 mm pro světlost otvoru do 1010 mm</t>
  </si>
  <si>
    <t>kus</t>
  </si>
  <si>
    <t>4</t>
  </si>
  <si>
    <t>-1044333848</t>
  </si>
  <si>
    <t>342272248</t>
  </si>
  <si>
    <t>Příčky tl 75 mm z pórobetonových přesných hladkých příčkovek objemové hmotnosti 500 kg/m3</t>
  </si>
  <si>
    <t>m2</t>
  </si>
  <si>
    <t>-798456180</t>
  </si>
  <si>
    <t>"obezdívka kanalizace v m.č.001</t>
  </si>
  <si>
    <t>VV</t>
  </si>
  <si>
    <t xml:space="preserve">  (0,30+2*0,175)*3,10</t>
  </si>
  <si>
    <t>3</t>
  </si>
  <si>
    <t>342272323</t>
  </si>
  <si>
    <t>Příčky tl 100 mm z pórobetonových přesných hladkých příčkovek objemové hmotnosti 500 kg/m3</t>
  </si>
  <si>
    <t>1052053068</t>
  </si>
  <si>
    <t xml:space="preserve">  2,50*3,10</t>
  </si>
  <si>
    <t xml:space="preserve">  (0,25+0,15)*3,10</t>
  </si>
  <si>
    <t>"odpočet otvorů</t>
  </si>
  <si>
    <t xml:space="preserve">  -0,80*1,97*2</t>
  </si>
  <si>
    <t>Součet</t>
  </si>
  <si>
    <t>342272523</t>
  </si>
  <si>
    <t>Příčky tl 150 mm z pórobetonových přesných hladkých příčkovek objemové hmotnosti 500 kg/m3</t>
  </si>
  <si>
    <t>396022141</t>
  </si>
  <si>
    <t xml:space="preserve">  (0,45*2+1,96)*3,10</t>
  </si>
  <si>
    <t>5</t>
  </si>
  <si>
    <t>342291121</t>
  </si>
  <si>
    <t>Ukotvení příček k cihelným konstrukcím plochými kotvami</t>
  </si>
  <si>
    <t>m</t>
  </si>
  <si>
    <t>-1547396590</t>
  </si>
  <si>
    <t xml:space="preserve">  3,10*8</t>
  </si>
  <si>
    <t>6</t>
  </si>
  <si>
    <t>611321141</t>
  </si>
  <si>
    <t>Vápenocementová omítka štuková dvouvrstvá vnitřních stropů rovných nanášená ručně</t>
  </si>
  <si>
    <t>-1524805172</t>
  </si>
  <si>
    <t>"m.č.001A"    11,38</t>
  </si>
  <si>
    <t>7</t>
  </si>
  <si>
    <t>612142001</t>
  </si>
  <si>
    <t>Potažení vnitřních stěn sklovláknitým pletivem vtlačeným do tenkovrstvé hmoty</t>
  </si>
  <si>
    <t>-1875236781</t>
  </si>
  <si>
    <t>"na příčkách Ytong</t>
  </si>
  <si>
    <t xml:space="preserve">  (0,25*2+0,30+2,50)*3,10</t>
  </si>
  <si>
    <t xml:space="preserve">  (2,10+0,15+1,96)*3,10</t>
  </si>
  <si>
    <t xml:space="preserve">  (1,40+1,96+0,25*2)*3,10</t>
  </si>
  <si>
    <t xml:space="preserve">  -0,80*1,97*4</t>
  </si>
  <si>
    <t>8</t>
  </si>
  <si>
    <t>612321141</t>
  </si>
  <si>
    <t>Vápenocementová omítka štuková dvouvrstvá vnitřních stěn nanášená ručně</t>
  </si>
  <si>
    <t>1893428728</t>
  </si>
  <si>
    <t>"m.č.001A</t>
  </si>
  <si>
    <t xml:space="preserve">  (4,74-0,30+2,40*2+2,24)*3,10</t>
  </si>
  <si>
    <t>"m.č.002A"    (1,23+2,10)*0,95</t>
  </si>
  <si>
    <t>"m.č.003A"    (1,15+1,71)*1,35</t>
  </si>
  <si>
    <t>Mezisoučet</t>
  </si>
  <si>
    <t xml:space="preserve">  -0,80*1,97</t>
  </si>
  <si>
    <t xml:space="preserve">  -0,88*0,88</t>
  </si>
  <si>
    <t xml:space="preserve">  -0,58*0,60</t>
  </si>
  <si>
    <t xml:space="preserve">  -0,58*1,00</t>
  </si>
  <si>
    <t>"přípočet ostění</t>
  </si>
  <si>
    <t xml:space="preserve">  (0,88+2*0,88)*0,20</t>
  </si>
  <si>
    <t xml:space="preserve">  (0,58+2*0,88)*0,20</t>
  </si>
  <si>
    <t xml:space="preserve">  (0,58+2*1,00)*0,20</t>
  </si>
  <si>
    <t>9</t>
  </si>
  <si>
    <t>612323111</t>
  </si>
  <si>
    <t>Vápenocementová omítka hladkých vnitřních stěn tloušťky do 5 mm nanášená ručně</t>
  </si>
  <si>
    <t>-306266113</t>
  </si>
  <si>
    <t>"příčky Ytong na pletivu</t>
  </si>
  <si>
    <t>"m.č.002A"   (2,10+0,15+1,96)*0,95</t>
  </si>
  <si>
    <t>"m.č.003A"  (1,40+1,96+0,25*2)*1,35</t>
  </si>
  <si>
    <t xml:space="preserve">  -0,80*0,22</t>
  </si>
  <si>
    <t>612331121</t>
  </si>
  <si>
    <t>Cementová omítka hladká jednovrstvá vnitřních stěn nanášená ručně</t>
  </si>
  <si>
    <t>1805580686</t>
  </si>
  <si>
    <t>"m.č.002A"  (2,10+1,96)*2*2,15</t>
  </si>
  <si>
    <t>"m.č.003A"  (1,40+1,96)*2*1,75</t>
  </si>
  <si>
    <t xml:space="preserve">  -0,80*1,75</t>
  </si>
  <si>
    <t xml:space="preserve">  -0,58*0,57</t>
  </si>
  <si>
    <t xml:space="preserve">  -0,58*0,17</t>
  </si>
  <si>
    <t xml:space="preserve">  (0,58+2*0,57)*0,20</t>
  </si>
  <si>
    <t xml:space="preserve">  (0,58+2*0,17)*0,20</t>
  </si>
  <si>
    <t>11</t>
  </si>
  <si>
    <t>611131101</t>
  </si>
  <si>
    <t>Cementový postřik vnitřních stropů nanášený celoplošně ručně</t>
  </si>
  <si>
    <t>1646587732</t>
  </si>
  <si>
    <t>12</t>
  </si>
  <si>
    <t>612131101</t>
  </si>
  <si>
    <t>Cementový postřik vnitřních stěn nanášený celoplošně ručně</t>
  </si>
  <si>
    <t>-1407159251</t>
  </si>
  <si>
    <t xml:space="preserve">  40,847+26,34</t>
  </si>
  <si>
    <t>13</t>
  </si>
  <si>
    <t>619995001</t>
  </si>
  <si>
    <t>Začištění omítek kolem oken, dveří, podlah nebo obkladů</t>
  </si>
  <si>
    <t>1484937389</t>
  </si>
  <si>
    <t xml:space="preserve">  1,00+2*2,10</t>
  </si>
  <si>
    <t>14</t>
  </si>
  <si>
    <t>632451435</t>
  </si>
  <si>
    <t>Potěr pískocementový tl do 30 mm tř. C 20 běžný</t>
  </si>
  <si>
    <t>13606576</t>
  </si>
  <si>
    <t>"m.č.001A až 003A</t>
  </si>
  <si>
    <t xml:space="preserve">  11,38+4,00+2,63</t>
  </si>
  <si>
    <t>642942111</t>
  </si>
  <si>
    <t>Osazování zárubní nebo rámů dveřních kovových do 2,5 m2 na MC</t>
  </si>
  <si>
    <t>-1956584210</t>
  </si>
  <si>
    <t>16</t>
  </si>
  <si>
    <t>642944121</t>
  </si>
  <si>
    <t>Osazování ocelových zárubní dodatečné pl do 2,5 m2</t>
  </si>
  <si>
    <t>1664147327</t>
  </si>
  <si>
    <t>17</t>
  </si>
  <si>
    <t>M</t>
  </si>
  <si>
    <t>553311170</t>
  </si>
  <si>
    <t>zárubeň ocelová pro běžné zdění H 110 800 L/P   ozn.21</t>
  </si>
  <si>
    <t>-2028966736</t>
  </si>
  <si>
    <t>18</t>
  </si>
  <si>
    <t>553311560</t>
  </si>
  <si>
    <t>zárubeň ocelová pro běžné zdění H 160 800 L/P    ozn.22</t>
  </si>
  <si>
    <t>598564042</t>
  </si>
  <si>
    <t>19</t>
  </si>
  <si>
    <t>949101111</t>
  </si>
  <si>
    <t>Lešení pomocné pro objekty pozemních staveb s lešeňovou podlahou v do 1,9 m zatížení do 150 kg/m2</t>
  </si>
  <si>
    <t>1552426035</t>
  </si>
  <si>
    <t>20</t>
  </si>
  <si>
    <t>952901111</t>
  </si>
  <si>
    <t>Vyčištění budov bytové a občanské výstavby při výšce podlaží do 4 m</t>
  </si>
  <si>
    <t>1301302031</t>
  </si>
  <si>
    <t xml:space="preserve">  5,00*5,00</t>
  </si>
  <si>
    <t>952902121</t>
  </si>
  <si>
    <t>Čištění budov zametení drsných podlah - po bourání</t>
  </si>
  <si>
    <t>2094106746</t>
  </si>
  <si>
    <t>22</t>
  </si>
  <si>
    <t>725291310</t>
  </si>
  <si>
    <t>Doplňky zařízení koupelen a záchodů - věšák na ručník nerez</t>
  </si>
  <si>
    <t>soubor</t>
  </si>
  <si>
    <t>-1989884565</t>
  </si>
  <si>
    <t>23</t>
  </si>
  <si>
    <t>72529160</t>
  </si>
  <si>
    <t>Doplňky zařízení koupelen a záchodů nerezový držák na toaletní papír</t>
  </si>
  <si>
    <t>-1906683492</t>
  </si>
  <si>
    <t>24</t>
  </si>
  <si>
    <t>725291652</t>
  </si>
  <si>
    <t>Doplňky zařízení koupelen a záchodů - zrcadlo vel.600x600 mm</t>
  </si>
  <si>
    <t>1983808849</t>
  </si>
  <si>
    <t>25</t>
  </si>
  <si>
    <t>725291653</t>
  </si>
  <si>
    <t>Doplňky zařízení koupelen a záchodů - zrcadlo vel.800x600 mm</t>
  </si>
  <si>
    <t>-841283665</t>
  </si>
  <si>
    <t>26</t>
  </si>
  <si>
    <t>9662210</t>
  </si>
  <si>
    <t>Kovová šatní skříňka s cylindrickým bezpečnostním zámkem a ventilačními otvory, š.400, dl.525, v.2100 mm</t>
  </si>
  <si>
    <t>-590368183</t>
  </si>
  <si>
    <t>27</t>
  </si>
  <si>
    <t>962031132</t>
  </si>
  <si>
    <t>Bourání příček z cihel pálených na MVC tl do 100 mm</t>
  </si>
  <si>
    <t>-136943057</t>
  </si>
  <si>
    <t xml:space="preserve">  1,96*2,20*2</t>
  </si>
  <si>
    <t xml:space="preserve">  1,67*2,10</t>
  </si>
  <si>
    <t xml:space="preserve">  -0,60*1,97*4</t>
  </si>
  <si>
    <t>28</t>
  </si>
  <si>
    <t>965043331</t>
  </si>
  <si>
    <t>Bourání podkladů pod dlažby betonových s potěrem tl do 100 mm pl do 4 m2</t>
  </si>
  <si>
    <t>m3</t>
  </si>
  <si>
    <t>-82306328</t>
  </si>
  <si>
    <t xml:space="preserve">  3,65*1,96*0,03</t>
  </si>
  <si>
    <t>29</t>
  </si>
  <si>
    <t>965043341</t>
  </si>
  <si>
    <t>Bourání podkladů pod dlažby betonových s potěrem  tl do 100 mm pl přes 4 m2</t>
  </si>
  <si>
    <t>1667262178</t>
  </si>
  <si>
    <t xml:space="preserve">  4,74*2,40*0,03</t>
  </si>
  <si>
    <t>30</t>
  </si>
  <si>
    <t>965081213</t>
  </si>
  <si>
    <t>Bourání podlah z dlaždic keramických  tl do 10 mm plochy přes 1 m2</t>
  </si>
  <si>
    <t>-938445583</t>
  </si>
  <si>
    <t xml:space="preserve">  4,74*2,40+3,65*1,96</t>
  </si>
  <si>
    <t>31</t>
  </si>
  <si>
    <t>967031742</t>
  </si>
  <si>
    <t>Přisekání plošné zdiva z cihel pálených na MC tl do 100 mm</t>
  </si>
  <si>
    <t>-293741096</t>
  </si>
  <si>
    <t>"po vybourání příček</t>
  </si>
  <si>
    <t xml:space="preserve">  0,10*2,20*4</t>
  </si>
  <si>
    <t>32</t>
  </si>
  <si>
    <t>968072455</t>
  </si>
  <si>
    <t>Vybourání kovových dveřních zárubní pl do 2 m2</t>
  </si>
  <si>
    <t>-2034182749</t>
  </si>
  <si>
    <t xml:space="preserve">  0,80*2,00</t>
  </si>
  <si>
    <t xml:space="preserve">  0,60*2,00*4</t>
  </si>
  <si>
    <t>33</t>
  </si>
  <si>
    <t>978011191</t>
  </si>
  <si>
    <t>Otlučení vnitřní vápenné nebo vápenocementové omítky stropů v rozsahu do 100 %</t>
  </si>
  <si>
    <t>692456903</t>
  </si>
  <si>
    <t>34</t>
  </si>
  <si>
    <t>978013191</t>
  </si>
  <si>
    <t>Otlučení vnitřních omítek stěn MV nebo MVC stěn v rozsahu do 100 %</t>
  </si>
  <si>
    <t>-1121619454</t>
  </si>
  <si>
    <t xml:space="preserve">  (4,74+2,40*2+2,24)*3,10-1,50*1,50</t>
  </si>
  <si>
    <t xml:space="preserve">  (1,15+1,96+2,80+1,11)*1,50</t>
  </si>
  <si>
    <t xml:space="preserve">  0,85*2*1,10</t>
  </si>
  <si>
    <t xml:space="preserve">  -0,58*1,17*2</t>
  </si>
  <si>
    <t xml:space="preserve">  (0,58+2*1,17)*0,20*2</t>
  </si>
  <si>
    <t>35</t>
  </si>
  <si>
    <t>978059541</t>
  </si>
  <si>
    <t>Odsekání a odebrání obkladů stěn z vnitřních obkládaček plochy přes 1 m2</t>
  </si>
  <si>
    <t>-498979611</t>
  </si>
  <si>
    <t xml:space="preserve">  1,50*1,50</t>
  </si>
  <si>
    <t xml:space="preserve">  0,85*2*2,00</t>
  </si>
  <si>
    <t xml:space="preserve">  (1,15+1,96+2,80+1,11)*1,60</t>
  </si>
  <si>
    <t>36</t>
  </si>
  <si>
    <t>997013112</t>
  </si>
  <si>
    <t>Vnitrostaveništní doprava suti do 50 m</t>
  </si>
  <si>
    <t>t</t>
  </si>
  <si>
    <t>1033816350</t>
  </si>
  <si>
    <t>37</t>
  </si>
  <si>
    <t>997013211</t>
  </si>
  <si>
    <t>Vnitrostaveništní doprava suti svisle ručně</t>
  </si>
  <si>
    <t>783238487</t>
  </si>
  <si>
    <t>38</t>
  </si>
  <si>
    <t>997013501</t>
  </si>
  <si>
    <t>Odvoz suti na skládku a vybouraných hmot nebo meziskládku do 1 km se složením</t>
  </si>
  <si>
    <t>-1511256239</t>
  </si>
  <si>
    <t>39</t>
  </si>
  <si>
    <t>997013509</t>
  </si>
  <si>
    <t>Příplatek k odvozu suti a vybouraných hmot na skládku ZKD 1 km přes 1 km</t>
  </si>
  <si>
    <t>-1926938770</t>
  </si>
  <si>
    <t>40</t>
  </si>
  <si>
    <t>997013831</t>
  </si>
  <si>
    <t>Poplatek za uložení stavebního směsného odpadu na skládce (skládkovné)</t>
  </si>
  <si>
    <t>1777297096</t>
  </si>
  <si>
    <t>41</t>
  </si>
  <si>
    <t>998018002</t>
  </si>
  <si>
    <t>Přesun hmot ruční pro budovy v do 12 m</t>
  </si>
  <si>
    <t>1828479303</t>
  </si>
  <si>
    <t>42</t>
  </si>
  <si>
    <t>711113117</t>
  </si>
  <si>
    <t xml:space="preserve">Izolace proti zemní vlhkosti vodorovná za studena hydroizolační stěrkouí </t>
  </si>
  <si>
    <t>1539811218</t>
  </si>
  <si>
    <t>"m.č.002A"  4,00+(2,10+1,96-1,00)*2*0,15</t>
  </si>
  <si>
    <t>"m.č.003A"  2,63+(1,40+1,96)*2*0,15</t>
  </si>
  <si>
    <t>43</t>
  </si>
  <si>
    <t>711113127</t>
  </si>
  <si>
    <t xml:space="preserve">Izolace proti vlhkosti svislá za studena hydroizolační stěrkou </t>
  </si>
  <si>
    <t>320922783</t>
  </si>
  <si>
    <t xml:space="preserve">  1,00*2*2,15</t>
  </si>
  <si>
    <t>44</t>
  </si>
  <si>
    <t>998711102</t>
  </si>
  <si>
    <t>Přesun hmot tonážní pro izolace proti vodě, vlhkosti a plynům v objektech výšky do 12 m</t>
  </si>
  <si>
    <t>299080321</t>
  </si>
  <si>
    <t>45</t>
  </si>
  <si>
    <t>Přenos ZTI</t>
  </si>
  <si>
    <t>Zdravotní technika - dle položkového rozpočtu</t>
  </si>
  <si>
    <t>kpl</t>
  </si>
  <si>
    <t>-463602319</t>
  </si>
  <si>
    <t>46</t>
  </si>
  <si>
    <t>Přenos ÚT</t>
  </si>
  <si>
    <t>Ústřední vytápění - dle položkového rozpočtu</t>
  </si>
  <si>
    <t>2008209545</t>
  </si>
  <si>
    <t>47</t>
  </si>
  <si>
    <t>763131451</t>
  </si>
  <si>
    <t>SDK podhled deska 1xH2 12,5 bez TI dvouvrstvá spodní kce profil CD+UD</t>
  </si>
  <si>
    <t>-1090995064</t>
  </si>
  <si>
    <t>"m.č.002A+003A</t>
  </si>
  <si>
    <t xml:space="preserve">  4,00+2,63</t>
  </si>
  <si>
    <t>48</t>
  </si>
  <si>
    <t>763131714</t>
  </si>
  <si>
    <t>SDK podhled základní penetrační nátěr</t>
  </si>
  <si>
    <t>-354556265</t>
  </si>
  <si>
    <t>49</t>
  </si>
  <si>
    <t>763131761</t>
  </si>
  <si>
    <t>Příplatek k SDK podhledu za plochu do 3 m2 jednotlivě</t>
  </si>
  <si>
    <t>-326536479</t>
  </si>
  <si>
    <t>50</t>
  </si>
  <si>
    <t>998763302</t>
  </si>
  <si>
    <t>Přesun hmot tonážní pro sádrokartonové konstrukce v objektech v do 12 m</t>
  </si>
  <si>
    <t>29275480</t>
  </si>
  <si>
    <t>51</t>
  </si>
  <si>
    <t>766660001</t>
  </si>
  <si>
    <t>Montáž dveřních křídel otvíravých 1křídlových š do 0,8 m do ocelové zárubně</t>
  </si>
  <si>
    <t>-1526744075</t>
  </si>
  <si>
    <t>52</t>
  </si>
  <si>
    <t>61160120</t>
  </si>
  <si>
    <t>dveře dřevěné vnitřní hladké plné 1křídlové vel.80x197 cm odolné proti otěru, bílé    ozn.1</t>
  </si>
  <si>
    <t>1249575903</t>
  </si>
  <si>
    <t>53</t>
  </si>
  <si>
    <t>611601640</t>
  </si>
  <si>
    <t>dveře dřevěné vnitřní, z 1/3 neprůhledné sklo, 1křídlové vel.80x197 cm odolné proti otěru, bílé    ozn.8</t>
  </si>
  <si>
    <t>1627152307</t>
  </si>
  <si>
    <t>54</t>
  </si>
  <si>
    <t>766660722</t>
  </si>
  <si>
    <t>Montáž dveřního kování</t>
  </si>
  <si>
    <t>-1394542055</t>
  </si>
  <si>
    <t>55</t>
  </si>
  <si>
    <t>549141</t>
  </si>
  <si>
    <t>dveřní kování - dle popisu v tabulce</t>
  </si>
  <si>
    <t>318216183</t>
  </si>
  <si>
    <t>56</t>
  </si>
  <si>
    <t>998766102</t>
  </si>
  <si>
    <t>Přesun hmot tonážní pro konstrukce truhlářské v objektech v do 12 m</t>
  </si>
  <si>
    <t>-739439137</t>
  </si>
  <si>
    <t>57</t>
  </si>
  <si>
    <t>771574114</t>
  </si>
  <si>
    <t>Montáž podlah keramických režných hladkých lepených flexibilním lepidlem do 19 ks/m2</t>
  </si>
  <si>
    <t>667483841</t>
  </si>
  <si>
    <t>58</t>
  </si>
  <si>
    <t>597614</t>
  </si>
  <si>
    <t>dlaždice keramické slinuté TAURUS - dle výkresu</t>
  </si>
  <si>
    <t>-630677352</t>
  </si>
  <si>
    <t>59</t>
  </si>
  <si>
    <t>590512</t>
  </si>
  <si>
    <t>tmel pro lepení a spárování dlažeb</t>
  </si>
  <si>
    <t>574616326</t>
  </si>
  <si>
    <t>60</t>
  </si>
  <si>
    <t>771579191</t>
  </si>
  <si>
    <t>Příplatek k montáž podlah keramických za plochu do 5 m2</t>
  </si>
  <si>
    <t>1819369988</t>
  </si>
  <si>
    <t>61</t>
  </si>
  <si>
    <t>771591111</t>
  </si>
  <si>
    <t>Podlahy penetrace podkladu</t>
  </si>
  <si>
    <t>-1702300565</t>
  </si>
  <si>
    <t>62</t>
  </si>
  <si>
    <t>998771102</t>
  </si>
  <si>
    <t>Přesun hmot tonážní pro podlahy z dlaždic v objektech v do 12 m</t>
  </si>
  <si>
    <t>1721628364</t>
  </si>
  <si>
    <t>63</t>
  </si>
  <si>
    <t>776491111</t>
  </si>
  <si>
    <t>Lepení ukončovacího soklíku</t>
  </si>
  <si>
    <t>-2052315452</t>
  </si>
  <si>
    <t xml:space="preserve">  4,74*2+2,40*2-0,80*3</t>
  </si>
  <si>
    <t>64</t>
  </si>
  <si>
    <t>283428</t>
  </si>
  <si>
    <t>soklík podlahový vinyl</t>
  </si>
  <si>
    <t>1097461274</t>
  </si>
  <si>
    <t>65</t>
  </si>
  <si>
    <t>776491112</t>
  </si>
  <si>
    <t xml:space="preserve">Lepení lišty přechodové </t>
  </si>
  <si>
    <t>1207859464</t>
  </si>
  <si>
    <t>66</t>
  </si>
  <si>
    <t>553432250</t>
  </si>
  <si>
    <t>lišta přechodová  elox stříbrná</t>
  </si>
  <si>
    <t>-2071880932</t>
  </si>
  <si>
    <t>67</t>
  </si>
  <si>
    <t>776521100</t>
  </si>
  <si>
    <t>Lepení pásů povlakových podlah vinylových</t>
  </si>
  <si>
    <t>-1742516915</t>
  </si>
  <si>
    <t>68</t>
  </si>
  <si>
    <t>2841210</t>
  </si>
  <si>
    <t>krytina podlahová vinylová tl.2 mm</t>
  </si>
  <si>
    <t>-704051573</t>
  </si>
  <si>
    <t>69</t>
  </si>
  <si>
    <t>998776102</t>
  </si>
  <si>
    <t>Přesun hmot tonážní pro podlahy povlakové v objektech v do 12 m</t>
  </si>
  <si>
    <t>-2027798049</t>
  </si>
  <si>
    <t>70</t>
  </si>
  <si>
    <t>781414112</t>
  </si>
  <si>
    <t>Montáž obkladaček vnitřních pórovinových pravoúhlých do 25 ks/m2 lepených flexibilním lepidlem</t>
  </si>
  <si>
    <t>873982523</t>
  </si>
  <si>
    <t xml:space="preserve">  -(2,15*(0,025+0,05+0,10)*2+15,04*0,075)</t>
  </si>
  <si>
    <t xml:space="preserve">  -(1,75*(0,15+0,075+0,05)+12,64*0,075)</t>
  </si>
  <si>
    <t>71</t>
  </si>
  <si>
    <t>59761028</t>
  </si>
  <si>
    <t>obkládačky keramické RAKO - dle schematického rozkreslení</t>
  </si>
  <si>
    <t>1515563044</t>
  </si>
  <si>
    <t>72</t>
  </si>
  <si>
    <t>781414211</t>
  </si>
  <si>
    <t>Montáž obkladů vnitřních z dekorů pórovinových výšky do 65 mm lepených flexibilním lepidlem</t>
  </si>
  <si>
    <t>-2103935141</t>
  </si>
  <si>
    <t>"m.č.002A</t>
  </si>
  <si>
    <t xml:space="preserve">  2,15*6+(2,10+1,96)*2*2-0,60*2</t>
  </si>
  <si>
    <t>"m.č.003A</t>
  </si>
  <si>
    <t xml:space="preserve">  1,75*3+(1,40+1,96)*2*2-0,80</t>
  </si>
  <si>
    <t>73</t>
  </si>
  <si>
    <t>5976127</t>
  </si>
  <si>
    <t>mozaika Vidrepur Colors  25x25 mm</t>
  </si>
  <si>
    <t>1806051964</t>
  </si>
  <si>
    <t xml:space="preserve">  (1,881+1,429)*1,10</t>
  </si>
  <si>
    <t>74</t>
  </si>
  <si>
    <t>781494111</t>
  </si>
  <si>
    <t>Plastové profily rohové lepené flexibilním lepidlem</t>
  </si>
  <si>
    <t>-400860291</t>
  </si>
  <si>
    <t xml:space="preserve">  2,15*6+1,75*8+0,58*2+0,57*2+0,17*2</t>
  </si>
  <si>
    <t>75</t>
  </si>
  <si>
    <t>781495111</t>
  </si>
  <si>
    <t>Penetrace podkladu vnitřních obkladů</t>
  </si>
  <si>
    <t>218325419</t>
  </si>
  <si>
    <t>76</t>
  </si>
  <si>
    <t>998781102</t>
  </si>
  <si>
    <t>Přesun hmot tonážní pro obklady keramické v objektech v do 12 m</t>
  </si>
  <si>
    <t>1516566376</t>
  </si>
  <si>
    <t>77</t>
  </si>
  <si>
    <t>783221112</t>
  </si>
  <si>
    <t>Nátěry syntetické KDK barva dražší lesklý povrch 1x antikorozní, 1x základní, 2x email</t>
  </si>
  <si>
    <t>-1550785148</t>
  </si>
  <si>
    <t>"ocelové zárubně</t>
  </si>
  <si>
    <t xml:space="preserve">  (0,80+2*1,97)*(0,21*2+0,26)</t>
  </si>
  <si>
    <t>78</t>
  </si>
  <si>
    <t>784211111</t>
  </si>
  <si>
    <t>Dvojnásobné  bílé malby ze směsí za mokra velmi dobře otěruvzdorných v místnostech výšky do 3,80 m</t>
  </si>
  <si>
    <t>2043238507</t>
  </si>
  <si>
    <t>"stropy</t>
  </si>
  <si>
    <t>"stěny - dle omítek odd.6</t>
  </si>
  <si>
    <t xml:space="preserve">  42,613+19,441</t>
  </si>
  <si>
    <t>79</t>
  </si>
  <si>
    <t>Přenos EL1</t>
  </si>
  <si>
    <t>Elektroinstalace  - dle položkového rozpočtu</t>
  </si>
  <si>
    <t>1343314904</t>
  </si>
  <si>
    <t>80</t>
  </si>
  <si>
    <t>Přenos EL2</t>
  </si>
  <si>
    <t>Elektroinstalace - dodávky dle položkového rozpočtu</t>
  </si>
  <si>
    <t>128</t>
  </si>
  <si>
    <t>-1775648639</t>
  </si>
  <si>
    <t>81</t>
  </si>
  <si>
    <t xml:space="preserve"> HZS</t>
  </si>
  <si>
    <t>Výchozí revize - dle položkového rozpočtu</t>
  </si>
  <si>
    <t>512</t>
  </si>
  <si>
    <t>244409013</t>
  </si>
  <si>
    <t>VP - Vícepráce</t>
  </si>
  <si>
    <t>PN</t>
  </si>
  <si>
    <t>1) Souhrnný list stavby</t>
  </si>
  <si>
    <t>2) Rekapitulace objektů</t>
  </si>
  <si>
    <t>/</t>
  </si>
  <si>
    <t>1) Krycí list rozpočtu</t>
  </si>
  <si>
    <t>2) Rekapitulace rozpočtu</t>
  </si>
  <si>
    <t>3) Rozpočet</t>
  </si>
  <si>
    <t>Rekapitulace stavby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</si>
</sst>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74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b/>
      <sz val="16"/>
      <name val="Trebuchet MS"/>
      <family val="0"/>
    </font>
    <font>
      <b/>
      <sz val="12"/>
      <color indexed="55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8"/>
      <color indexed="55"/>
      <name val="Trebuchet MS"/>
      <family val="0"/>
    </font>
    <font>
      <b/>
      <sz val="12"/>
      <name val="Trebuchet MS"/>
      <family val="0"/>
    </font>
    <font>
      <sz val="10"/>
      <color indexed="63"/>
      <name val="Trebuchet MS"/>
      <family val="0"/>
    </font>
    <font>
      <sz val="10"/>
      <name val="Trebuchet MS"/>
      <family val="0"/>
    </font>
    <font>
      <b/>
      <sz val="10"/>
      <name val="Trebuchet MS"/>
      <family val="0"/>
    </font>
    <font>
      <sz val="8"/>
      <color indexed="55"/>
      <name val="Trebuchet MS"/>
      <family val="0"/>
    </font>
    <font>
      <b/>
      <sz val="10"/>
      <color indexed="63"/>
      <name val="Trebuchet MS"/>
      <family val="0"/>
    </font>
    <font>
      <sz val="10"/>
      <color indexed="55"/>
      <name val="Trebuchet MS"/>
      <family val="0"/>
    </font>
    <font>
      <b/>
      <sz val="9"/>
      <name val="Trebuchet MS"/>
      <family val="0"/>
    </font>
    <font>
      <sz val="12"/>
      <color indexed="55"/>
      <name val="Trebuchet MS"/>
      <family val="0"/>
    </font>
    <font>
      <b/>
      <sz val="12"/>
      <color indexed="16"/>
      <name val="Trebuchet MS"/>
      <family val="0"/>
    </font>
    <font>
      <sz val="11"/>
      <name val="Trebuchet MS"/>
      <family val="0"/>
    </font>
    <font>
      <b/>
      <sz val="11"/>
      <color indexed="56"/>
      <name val="Trebuchet MS"/>
      <family val="0"/>
    </font>
    <font>
      <sz val="11"/>
      <color indexed="56"/>
      <name val="Trebuchet MS"/>
      <family val="0"/>
    </font>
    <font>
      <sz val="11"/>
      <color indexed="55"/>
      <name val="Trebuchet MS"/>
      <family val="0"/>
    </font>
    <font>
      <sz val="10"/>
      <color indexed="56"/>
      <name val="Trebuchet MS"/>
      <family val="0"/>
    </font>
    <font>
      <sz val="12"/>
      <name val="Trebuchet MS"/>
      <family val="0"/>
    </font>
    <font>
      <sz val="12"/>
      <color indexed="56"/>
      <name val="Trebuchet MS"/>
      <family val="0"/>
    </font>
    <font>
      <sz val="8"/>
      <color indexed="16"/>
      <name val="Trebuchet MS"/>
      <family val="0"/>
    </font>
    <font>
      <b/>
      <sz val="8"/>
      <name val="Trebuchet MS"/>
      <family val="0"/>
    </font>
    <font>
      <sz val="8"/>
      <color indexed="56"/>
      <name val="Trebuchet MS"/>
      <family val="0"/>
    </font>
    <font>
      <sz val="8"/>
      <color indexed="20"/>
      <name val="Trebuchet MS"/>
      <family val="0"/>
    </font>
    <font>
      <sz val="8"/>
      <color indexed="63"/>
      <name val="Trebuchet MS"/>
      <family val="0"/>
    </font>
    <font>
      <sz val="8"/>
      <color indexed="10"/>
      <name val="Trebuchet MS"/>
      <family val="0"/>
    </font>
    <font>
      <sz val="8"/>
      <color indexed="18"/>
      <name val="Trebuchet MS"/>
      <family val="0"/>
    </font>
    <font>
      <i/>
      <sz val="8"/>
      <color indexed="12"/>
      <name val="Trebuchet MS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8"/>
      <color indexed="12"/>
      <name val="Trebuchet MS"/>
      <family val="0"/>
    </font>
    <font>
      <sz val="18"/>
      <color indexed="12"/>
      <name val="Wingdings 2"/>
      <family val="1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10"/>
      <name val="Wingdings 2"/>
      <family val="1"/>
    </font>
    <font>
      <u val="single"/>
      <sz val="10"/>
      <color theme="10"/>
      <name val="Trebuchet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/>
      <right/>
      <top style="hair">
        <color indexed="8"/>
      </top>
      <bottom/>
    </border>
    <border>
      <left/>
      <right/>
      <top/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0" borderId="0" applyNumberFormat="0" applyBorder="0" applyAlignment="0" applyProtection="0"/>
    <xf numFmtId="0" fontId="5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55" fillId="32" borderId="0" applyNumberFormat="0" applyBorder="0" applyAlignment="0" applyProtection="0"/>
  </cellStyleXfs>
  <cellXfs count="259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1" fillId="33" borderId="0" xfId="0" applyFont="1" applyFill="1" applyAlignment="1">
      <alignment horizontal="left" vertical="center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 applyProtection="1">
      <alignment horizontal="left" vertical="top"/>
      <protection/>
    </xf>
    <xf numFmtId="0" fontId="0" fillId="0" borderId="11" xfId="0" applyBorder="1" applyAlignment="1" applyProtection="1">
      <alignment horizontal="left" vertical="top"/>
      <protection/>
    </xf>
    <xf numFmtId="0" fontId="0" fillId="0" borderId="12" xfId="0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0" fillId="0" borderId="14" xfId="0" applyBorder="1" applyAlignment="1" applyProtection="1">
      <alignment horizontal="left" vertical="top"/>
      <protection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 applyProtection="1">
      <alignment horizontal="left" vertical="top"/>
      <protection/>
    </xf>
    <xf numFmtId="0" fontId="7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top"/>
      <protection/>
    </xf>
    <xf numFmtId="0" fontId="6" fillId="0" borderId="0" xfId="0" applyFont="1" applyAlignment="1" applyProtection="1">
      <alignment horizontal="left" vertical="center"/>
      <protection/>
    </xf>
    <xf numFmtId="0" fontId="7" fillId="34" borderId="0" xfId="0" applyFont="1" applyFill="1" applyAlignment="1">
      <alignment horizontal="left" vertical="center"/>
    </xf>
    <xf numFmtId="49" fontId="7" fillId="34" borderId="0" xfId="0" applyNumberFormat="1" applyFont="1" applyFill="1" applyAlignment="1">
      <alignment horizontal="left" vertical="top"/>
    </xf>
    <xf numFmtId="0" fontId="0" fillId="0" borderId="15" xfId="0" applyBorder="1" applyAlignment="1" applyProtection="1">
      <alignment horizontal="left" vertical="top"/>
      <protection/>
    </xf>
    <xf numFmtId="0" fontId="10" fillId="0" borderId="0" xfId="0" applyFont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14" xfId="0" applyBorder="1" applyAlignment="1" applyProtection="1">
      <alignment horizontal="left" vertical="center"/>
      <protection/>
    </xf>
    <xf numFmtId="0" fontId="12" fillId="0" borderId="16" xfId="0" applyFont="1" applyBorder="1" applyAlignment="1" applyProtection="1">
      <alignment horizontal="lef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13" fillId="0" borderId="13" xfId="0" applyFont="1" applyBorder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13" fillId="0" borderId="14" xfId="0" applyFont="1" applyBorder="1" applyAlignment="1" applyProtection="1">
      <alignment horizontal="lef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9" fillId="35" borderId="17" xfId="0" applyFont="1" applyFill="1" applyBorder="1" applyAlignment="1" applyProtection="1">
      <alignment horizontal="left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9" fillId="35" borderId="18" xfId="0" applyFont="1" applyFill="1" applyBorder="1" applyAlignment="1" applyProtection="1">
      <alignment horizontal="center" vertical="center"/>
      <protection/>
    </xf>
    <xf numFmtId="0" fontId="14" fillId="0" borderId="19" xfId="0" applyFont="1" applyBorder="1" applyAlignment="1" applyProtection="1">
      <alignment horizontal="left" vertical="center"/>
      <protection/>
    </xf>
    <xf numFmtId="0" fontId="0" fillId="0" borderId="20" xfId="0" applyBorder="1" applyAlignment="1" applyProtection="1">
      <alignment horizontal="left" vertical="center"/>
      <protection/>
    </xf>
    <xf numFmtId="0" fontId="0" fillId="0" borderId="21" xfId="0" applyBorder="1" applyAlignment="1" applyProtection="1">
      <alignment horizontal="left" vertical="center"/>
      <protection/>
    </xf>
    <xf numFmtId="0" fontId="0" fillId="0" borderId="22" xfId="0" applyBorder="1" applyAlignment="1" applyProtection="1">
      <alignment horizontal="left" vertical="top"/>
      <protection/>
    </xf>
    <xf numFmtId="0" fontId="0" fillId="0" borderId="23" xfId="0" applyBorder="1" applyAlignment="1" applyProtection="1">
      <alignment horizontal="left" vertical="top"/>
      <protection/>
    </xf>
    <xf numFmtId="0" fontId="15" fillId="0" borderId="24" xfId="0" applyFont="1" applyBorder="1" applyAlignment="1" applyProtection="1">
      <alignment horizontal="left" vertical="center"/>
      <protection/>
    </xf>
    <xf numFmtId="0" fontId="0" fillId="0" borderId="25" xfId="0" applyBorder="1" applyAlignment="1" applyProtection="1">
      <alignment horizontal="left" vertical="center"/>
      <protection/>
    </xf>
    <xf numFmtId="0" fontId="15" fillId="0" borderId="25" xfId="0" applyFont="1" applyBorder="1" applyAlignment="1" applyProtection="1">
      <alignment horizontal="left" vertical="center"/>
      <protection/>
    </xf>
    <xf numFmtId="0" fontId="0" fillId="0" borderId="26" xfId="0" applyBorder="1" applyAlignment="1" applyProtection="1">
      <alignment horizontal="left" vertical="center"/>
      <protection/>
    </xf>
    <xf numFmtId="0" fontId="0" fillId="0" borderId="27" xfId="0" applyBorder="1" applyAlignment="1" applyProtection="1">
      <alignment horizontal="left" vertical="center"/>
      <protection/>
    </xf>
    <xf numFmtId="0" fontId="0" fillId="0" borderId="28" xfId="0" applyBorder="1" applyAlignment="1" applyProtection="1">
      <alignment horizontal="left" vertical="center"/>
      <protection/>
    </xf>
    <xf numFmtId="0" fontId="0" fillId="0" borderId="29" xfId="0" applyBorder="1" applyAlignment="1" applyProtection="1">
      <alignment horizontal="left" vertical="center"/>
      <protection/>
    </xf>
    <xf numFmtId="0" fontId="0" fillId="0" borderId="10" xfId="0" applyBorder="1" applyAlignment="1" applyProtection="1">
      <alignment horizontal="left" vertical="center"/>
      <protection/>
    </xf>
    <xf numFmtId="0" fontId="0" fillId="0" borderId="11" xfId="0" applyBorder="1" applyAlignment="1" applyProtection="1">
      <alignment horizontal="left" vertical="center"/>
      <protection/>
    </xf>
    <xf numFmtId="0" fontId="0" fillId="0" borderId="12" xfId="0" applyBorder="1" applyAlignment="1" applyProtection="1">
      <alignment horizontal="left" vertical="center"/>
      <protection/>
    </xf>
    <xf numFmtId="0" fontId="7" fillId="0" borderId="0" xfId="0" applyFont="1" applyAlignment="1">
      <alignment horizontal="left" vertical="center"/>
    </xf>
    <xf numFmtId="0" fontId="7" fillId="0" borderId="13" xfId="0" applyFont="1" applyBorder="1" applyAlignment="1" applyProtection="1">
      <alignment horizontal="left" vertical="center"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9" fillId="0" borderId="0" xfId="0" applyFont="1" applyAlignment="1">
      <alignment horizontal="left" vertical="center"/>
    </xf>
    <xf numFmtId="0" fontId="9" fillId="0" borderId="13" xfId="0" applyFont="1" applyBorder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14" xfId="0" applyFont="1" applyBorder="1" applyAlignment="1" applyProtection="1">
      <alignment horizontal="left" vertical="center"/>
      <protection/>
    </xf>
    <xf numFmtId="0" fontId="16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0" fillId="0" borderId="20" xfId="0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3" xfId="0" applyBorder="1" applyAlignment="1" applyProtection="1">
      <alignment horizontal="left" vertical="center"/>
      <protection/>
    </xf>
    <xf numFmtId="0" fontId="6" fillId="0" borderId="30" xfId="0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 applyProtection="1">
      <alignment horizontal="center" vertical="center" wrapText="1"/>
      <protection/>
    </xf>
    <xf numFmtId="0" fontId="6" fillId="0" borderId="32" xfId="0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left" vertical="center"/>
    </xf>
    <xf numFmtId="0" fontId="0" fillId="0" borderId="19" xfId="0" applyBorder="1" applyAlignment="1" applyProtection="1">
      <alignment horizontal="lef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17" fillId="0" borderId="22" xfId="0" applyNumberFormat="1" applyFont="1" applyBorder="1" applyAlignment="1" applyProtection="1">
      <alignment horizontal="right" vertical="center"/>
      <protection/>
    </xf>
    <xf numFmtId="164" fontId="17" fillId="0" borderId="0" xfId="0" applyNumberFormat="1" applyFont="1" applyAlignment="1" applyProtection="1">
      <alignment horizontal="right" vertical="center"/>
      <protection/>
    </xf>
    <xf numFmtId="167" fontId="17" fillId="0" borderId="0" xfId="0" applyNumberFormat="1" applyFont="1" applyAlignment="1" applyProtection="1">
      <alignment horizontal="right" vertical="center"/>
      <protection/>
    </xf>
    <xf numFmtId="164" fontId="17" fillId="0" borderId="23" xfId="0" applyNumberFormat="1" applyFont="1" applyBorder="1" applyAlignment="1" applyProtection="1">
      <alignment horizontal="right" vertical="center"/>
      <protection/>
    </xf>
    <xf numFmtId="0" fontId="19" fillId="0" borderId="0" xfId="0" applyFont="1" applyAlignment="1">
      <alignment horizontal="left" vertical="center"/>
    </xf>
    <xf numFmtId="0" fontId="19" fillId="0" borderId="13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19" fillId="0" borderId="14" xfId="0" applyFont="1" applyBorder="1" applyAlignment="1" applyProtection="1">
      <alignment horizontal="left" vertical="center"/>
      <protection/>
    </xf>
    <xf numFmtId="164" fontId="22" fillId="0" borderId="24" xfId="0" applyNumberFormat="1" applyFont="1" applyBorder="1" applyAlignment="1" applyProtection="1">
      <alignment horizontal="right" vertical="center"/>
      <protection/>
    </xf>
    <xf numFmtId="164" fontId="22" fillId="0" borderId="25" xfId="0" applyNumberFormat="1" applyFont="1" applyBorder="1" applyAlignment="1" applyProtection="1">
      <alignment horizontal="right" vertical="center"/>
      <protection/>
    </xf>
    <xf numFmtId="167" fontId="22" fillId="0" borderId="25" xfId="0" applyNumberFormat="1" applyFont="1" applyBorder="1" applyAlignment="1" applyProtection="1">
      <alignment horizontal="right" vertical="center"/>
      <protection/>
    </xf>
    <xf numFmtId="164" fontId="22" fillId="0" borderId="26" xfId="0" applyNumberFormat="1" applyFont="1" applyBorder="1" applyAlignment="1" applyProtection="1">
      <alignment horizontal="right" vertical="center"/>
      <protection/>
    </xf>
    <xf numFmtId="0" fontId="23" fillId="0" borderId="0" xfId="0" applyFont="1" applyAlignment="1" applyProtection="1">
      <alignment horizontal="left" vertical="center"/>
      <protection/>
    </xf>
    <xf numFmtId="165" fontId="15" fillId="34" borderId="19" xfId="0" applyNumberFormat="1" applyFont="1" applyFill="1" applyBorder="1" applyAlignment="1">
      <alignment horizontal="center" vertical="center"/>
    </xf>
    <xf numFmtId="0" fontId="15" fillId="34" borderId="20" xfId="0" applyFont="1" applyFill="1" applyBorder="1" applyAlignment="1">
      <alignment horizontal="center" vertical="center"/>
    </xf>
    <xf numFmtId="164" fontId="15" fillId="0" borderId="21" xfId="0" applyNumberFormat="1" applyFont="1" applyBorder="1" applyAlignment="1" applyProtection="1">
      <alignment horizontal="right" vertical="center"/>
      <protection/>
    </xf>
    <xf numFmtId="164" fontId="0" fillId="0" borderId="0" xfId="0" applyNumberFormat="1" applyFont="1" applyAlignment="1">
      <alignment horizontal="right" vertical="center"/>
    </xf>
    <xf numFmtId="165" fontId="15" fillId="34" borderId="22" xfId="0" applyNumberFormat="1" applyFont="1" applyFill="1" applyBorder="1" applyAlignment="1">
      <alignment horizontal="center" vertical="center"/>
    </xf>
    <xf numFmtId="0" fontId="15" fillId="34" borderId="0" xfId="0" applyFont="1" applyFill="1" applyAlignment="1">
      <alignment horizontal="center" vertical="center"/>
    </xf>
    <xf numFmtId="164" fontId="15" fillId="0" borderId="23" xfId="0" applyNumberFormat="1" applyFont="1" applyBorder="1" applyAlignment="1" applyProtection="1">
      <alignment horizontal="right" vertical="center"/>
      <protection/>
    </xf>
    <xf numFmtId="165" fontId="15" fillId="34" borderId="24" xfId="0" applyNumberFormat="1" applyFont="1" applyFill="1" applyBorder="1" applyAlignment="1">
      <alignment horizontal="center" vertical="center"/>
    </xf>
    <xf numFmtId="0" fontId="15" fillId="34" borderId="25" xfId="0" applyFont="1" applyFill="1" applyBorder="1" applyAlignment="1">
      <alignment horizontal="center" vertical="center"/>
    </xf>
    <xf numFmtId="164" fontId="15" fillId="0" borderId="26" xfId="0" applyNumberFormat="1" applyFont="1" applyBorder="1" applyAlignment="1" applyProtection="1">
      <alignment horizontal="right" vertical="center"/>
      <protection/>
    </xf>
    <xf numFmtId="0" fontId="18" fillId="35" borderId="0" xfId="0" applyFont="1" applyFill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 wrapText="1"/>
    </xf>
    <xf numFmtId="0" fontId="0" fillId="0" borderId="13" xfId="0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right" vertical="center"/>
      <protection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13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14" xfId="0" applyFont="1" applyBorder="1" applyAlignment="1" applyProtection="1">
      <alignment horizontal="left" vertical="center"/>
      <protection/>
    </xf>
    <xf numFmtId="0" fontId="11" fillId="0" borderId="0" xfId="0" applyFont="1" applyAlignment="1">
      <alignment horizontal="left" vertical="center"/>
    </xf>
    <xf numFmtId="0" fontId="23" fillId="0" borderId="13" xfId="0" applyFont="1" applyBorder="1" applyAlignment="1" applyProtection="1">
      <alignment horizontal="left" vertical="center"/>
      <protection/>
    </xf>
    <xf numFmtId="0" fontId="23" fillId="0" borderId="14" xfId="0" applyFont="1" applyBorder="1" applyAlignment="1" applyProtection="1">
      <alignment horizontal="lef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6" fillId="0" borderId="33" xfId="0" applyFont="1" applyBorder="1" applyAlignment="1" applyProtection="1">
      <alignment horizontal="center" vertical="center"/>
      <protection/>
    </xf>
    <xf numFmtId="0" fontId="0" fillId="0" borderId="34" xfId="0" applyBorder="1" applyAlignment="1" applyProtection="1">
      <alignment horizontal="left" vertical="center"/>
      <protection/>
    </xf>
    <xf numFmtId="0" fontId="15" fillId="0" borderId="34" xfId="0" applyFont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 horizontal="left" vertical="center"/>
      <protection/>
    </xf>
    <xf numFmtId="0" fontId="15" fillId="0" borderId="35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  <protection/>
    </xf>
    <xf numFmtId="0" fontId="7" fillId="35" borderId="30" xfId="0" applyFont="1" applyFill="1" applyBorder="1" applyAlignment="1" applyProtection="1">
      <alignment horizontal="center" vertical="center" wrapText="1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167" fontId="26" fillId="0" borderId="20" xfId="0" applyNumberFormat="1" applyFont="1" applyBorder="1" applyAlignment="1" applyProtection="1">
      <alignment horizontal="right"/>
      <protection/>
    </xf>
    <xf numFmtId="167" fontId="26" fillId="0" borderId="21" xfId="0" applyNumberFormat="1" applyFont="1" applyBorder="1" applyAlignment="1" applyProtection="1">
      <alignment horizontal="right"/>
      <protection/>
    </xf>
    <xf numFmtId="164" fontId="27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28" fillId="0" borderId="13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 horizontal="left"/>
      <protection/>
    </xf>
    <xf numFmtId="0" fontId="25" fillId="0" borderId="0" xfId="0" applyFont="1" applyAlignment="1" applyProtection="1">
      <alignment horizontal="left"/>
      <protection/>
    </xf>
    <xf numFmtId="0" fontId="28" fillId="0" borderId="14" xfId="0" applyFont="1" applyBorder="1" applyAlignment="1" applyProtection="1">
      <alignment horizontal="left"/>
      <protection/>
    </xf>
    <xf numFmtId="0" fontId="28" fillId="0" borderId="22" xfId="0" applyFont="1" applyBorder="1" applyAlignment="1" applyProtection="1">
      <alignment horizontal="left"/>
      <protection/>
    </xf>
    <xf numFmtId="167" fontId="28" fillId="0" borderId="0" xfId="0" applyNumberFormat="1" applyFont="1" applyAlignment="1" applyProtection="1">
      <alignment horizontal="right"/>
      <protection/>
    </xf>
    <xf numFmtId="167" fontId="28" fillId="0" borderId="23" xfId="0" applyNumberFormat="1" applyFont="1" applyBorder="1" applyAlignment="1" applyProtection="1">
      <alignment horizontal="right"/>
      <protection/>
    </xf>
    <xf numFmtId="0" fontId="28" fillId="0" borderId="0" xfId="0" applyFont="1" applyAlignment="1">
      <alignment horizontal="left"/>
    </xf>
    <xf numFmtId="164" fontId="28" fillId="0" borderId="0" xfId="0" applyNumberFormat="1" applyFont="1" applyAlignment="1">
      <alignment horizontal="right" vertical="center"/>
    </xf>
    <xf numFmtId="0" fontId="23" fillId="0" borderId="0" xfId="0" applyFont="1" applyAlignment="1" applyProtection="1">
      <alignment horizontal="left"/>
      <protection/>
    </xf>
    <xf numFmtId="0" fontId="0" fillId="0" borderId="33" xfId="0" applyFont="1" applyBorder="1" applyAlignment="1" applyProtection="1">
      <alignment horizontal="center" vertical="center"/>
      <protection/>
    </xf>
    <xf numFmtId="49" fontId="0" fillId="0" borderId="33" xfId="0" applyNumberFormat="1" applyFont="1" applyBorder="1" applyAlignment="1" applyProtection="1">
      <alignment horizontal="left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168" fontId="0" fillId="0" borderId="33" xfId="0" applyNumberFormat="1" applyFont="1" applyBorder="1" applyAlignment="1" applyProtection="1">
      <alignment horizontal="right" vertical="center"/>
      <protection/>
    </xf>
    <xf numFmtId="0" fontId="13" fillId="34" borderId="33" xfId="0" applyFont="1" applyFill="1" applyBorder="1" applyAlignment="1">
      <alignment horizontal="left" vertical="center"/>
    </xf>
    <xf numFmtId="167" fontId="13" fillId="0" borderId="0" xfId="0" applyNumberFormat="1" applyFont="1" applyAlignment="1" applyProtection="1">
      <alignment horizontal="right" vertical="center"/>
      <protection/>
    </xf>
    <xf numFmtId="167" fontId="13" fillId="0" borderId="23" xfId="0" applyNumberFormat="1" applyFont="1" applyBorder="1" applyAlignment="1" applyProtection="1">
      <alignment horizontal="right" vertical="center"/>
      <protection/>
    </xf>
    <xf numFmtId="0" fontId="29" fillId="0" borderId="13" xfId="0" applyFont="1" applyBorder="1" applyAlignment="1" applyProtection="1">
      <alignment horizontal="lef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29" fillId="0" borderId="14" xfId="0" applyFont="1" applyBorder="1" applyAlignment="1" applyProtection="1">
      <alignment horizontal="left" vertical="center"/>
      <protection/>
    </xf>
    <xf numFmtId="0" fontId="29" fillId="0" borderId="22" xfId="0" applyFont="1" applyBorder="1" applyAlignment="1" applyProtection="1">
      <alignment horizontal="left" vertical="center"/>
      <protection/>
    </xf>
    <xf numFmtId="0" fontId="29" fillId="0" borderId="23" xfId="0" applyFont="1" applyBorder="1" applyAlignment="1" applyProtection="1">
      <alignment horizontal="left" vertical="center"/>
      <protection/>
    </xf>
    <xf numFmtId="0" fontId="29" fillId="0" borderId="0" xfId="0" applyFont="1" applyAlignment="1">
      <alignment horizontal="left" vertical="center"/>
    </xf>
    <xf numFmtId="0" fontId="30" fillId="0" borderId="13" xfId="0" applyFont="1" applyBorder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/>
      <protection/>
    </xf>
    <xf numFmtId="168" fontId="30" fillId="0" borderId="0" xfId="0" applyNumberFormat="1" applyFont="1" applyAlignment="1" applyProtection="1">
      <alignment horizontal="right" vertical="center"/>
      <protection/>
    </xf>
    <xf numFmtId="0" fontId="30" fillId="0" borderId="14" xfId="0" applyFont="1" applyBorder="1" applyAlignment="1" applyProtection="1">
      <alignment horizontal="left" vertical="center"/>
      <protection/>
    </xf>
    <xf numFmtId="0" fontId="30" fillId="0" borderId="22" xfId="0" applyFont="1" applyBorder="1" applyAlignment="1" applyProtection="1">
      <alignment horizontal="left" vertical="center"/>
      <protection/>
    </xf>
    <xf numFmtId="0" fontId="30" fillId="0" borderId="23" xfId="0" applyFont="1" applyBorder="1" applyAlignment="1" applyProtection="1">
      <alignment horizontal="left" vertical="center"/>
      <protection/>
    </xf>
    <xf numFmtId="0" fontId="30" fillId="0" borderId="0" xfId="0" applyFont="1" applyAlignment="1">
      <alignment horizontal="left" vertical="center"/>
    </xf>
    <xf numFmtId="0" fontId="31" fillId="0" borderId="13" xfId="0" applyFont="1" applyBorder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/>
      <protection/>
    </xf>
    <xf numFmtId="168" fontId="31" fillId="0" borderId="0" xfId="0" applyNumberFormat="1" applyFont="1" applyAlignment="1" applyProtection="1">
      <alignment horizontal="right" vertical="center"/>
      <protection/>
    </xf>
    <xf numFmtId="0" fontId="31" fillId="0" borderId="14" xfId="0" applyFont="1" applyBorder="1" applyAlignment="1" applyProtection="1">
      <alignment horizontal="left" vertical="center"/>
      <protection/>
    </xf>
    <xf numFmtId="0" fontId="31" fillId="0" borderId="22" xfId="0" applyFont="1" applyBorder="1" applyAlignment="1" applyProtection="1">
      <alignment horizontal="left" vertical="center"/>
      <protection/>
    </xf>
    <xf numFmtId="0" fontId="31" fillId="0" borderId="23" xfId="0" applyFont="1" applyBorder="1" applyAlignment="1" applyProtection="1">
      <alignment horizontal="left" vertical="center"/>
      <protection/>
    </xf>
    <xf numFmtId="0" fontId="31" fillId="0" borderId="0" xfId="0" applyFont="1" applyAlignment="1">
      <alignment horizontal="left" vertical="center"/>
    </xf>
    <xf numFmtId="0" fontId="32" fillId="0" borderId="13" xfId="0" applyFont="1" applyBorder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/>
      <protection/>
    </xf>
    <xf numFmtId="168" fontId="32" fillId="0" borderId="0" xfId="0" applyNumberFormat="1" applyFont="1" applyAlignment="1" applyProtection="1">
      <alignment horizontal="right" vertical="center"/>
      <protection/>
    </xf>
    <xf numFmtId="0" fontId="32" fillId="0" borderId="14" xfId="0" applyFont="1" applyBorder="1" applyAlignment="1" applyProtection="1">
      <alignment horizontal="left" vertical="center"/>
      <protection/>
    </xf>
    <xf numFmtId="0" fontId="32" fillId="0" borderId="22" xfId="0" applyFont="1" applyBorder="1" applyAlignment="1" applyProtection="1">
      <alignment horizontal="left" vertical="center"/>
      <protection/>
    </xf>
    <xf numFmtId="0" fontId="32" fillId="0" borderId="23" xfId="0" applyFont="1" applyBorder="1" applyAlignment="1" applyProtection="1">
      <alignment horizontal="left" vertical="center"/>
      <protection/>
    </xf>
    <xf numFmtId="0" fontId="32" fillId="0" borderId="0" xfId="0" applyFont="1" applyAlignment="1">
      <alignment horizontal="left" vertical="center"/>
    </xf>
    <xf numFmtId="0" fontId="33" fillId="0" borderId="33" xfId="0" applyFont="1" applyBorder="1" applyAlignment="1" applyProtection="1">
      <alignment horizontal="center" vertical="center"/>
      <protection/>
    </xf>
    <xf numFmtId="49" fontId="33" fillId="0" borderId="33" xfId="0" applyNumberFormat="1" applyFont="1" applyBorder="1" applyAlignment="1" applyProtection="1">
      <alignment horizontal="left" vertical="center" wrapText="1"/>
      <protection/>
    </xf>
    <xf numFmtId="0" fontId="33" fillId="0" borderId="33" xfId="0" applyFont="1" applyBorder="1" applyAlignment="1" applyProtection="1">
      <alignment horizontal="center" vertical="center" wrapText="1"/>
      <protection/>
    </xf>
    <xf numFmtId="168" fontId="33" fillId="0" borderId="33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 applyProtection="1">
      <alignment horizontal="left" vertical="center"/>
      <protection/>
    </xf>
    <xf numFmtId="0" fontId="72" fillId="0" borderId="0" xfId="36" applyFont="1" applyAlignment="1">
      <alignment horizontal="center" vertical="center"/>
    </xf>
    <xf numFmtId="0" fontId="1" fillId="33" borderId="0" xfId="0" applyFont="1" applyFill="1" applyAlignment="1" applyProtection="1">
      <alignment horizontal="left" vertical="center"/>
      <protection/>
    </xf>
    <xf numFmtId="0" fontId="11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164" fontId="18" fillId="35" borderId="0" xfId="0" applyNumberFormat="1" applyFont="1" applyFill="1" applyAlignment="1" applyProtection="1">
      <alignment horizontal="right" vertical="center"/>
      <protection/>
    </xf>
    <xf numFmtId="0" fontId="0" fillId="35" borderId="0" xfId="0" applyFill="1" applyAlignment="1" applyProtection="1">
      <alignment horizontal="left" vertical="center"/>
      <protection/>
    </xf>
    <xf numFmtId="0" fontId="3" fillId="35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23" fillId="34" borderId="0" xfId="0" applyFont="1" applyFill="1" applyAlignment="1">
      <alignment horizontal="left" vertical="center"/>
    </xf>
    <xf numFmtId="0" fontId="0" fillId="0" borderId="0" xfId="0" applyAlignment="1" applyProtection="1">
      <alignment horizontal="left" vertical="center"/>
      <protection/>
    </xf>
    <xf numFmtId="164" fontId="23" fillId="34" borderId="0" xfId="0" applyNumberFormat="1" applyFont="1" applyFill="1" applyAlignment="1">
      <alignment horizontal="right" vertical="center"/>
    </xf>
    <xf numFmtId="164" fontId="23" fillId="0" borderId="0" xfId="0" applyNumberFormat="1" applyFont="1" applyAlignment="1" applyProtection="1">
      <alignment horizontal="right" vertical="center"/>
      <protection/>
    </xf>
    <xf numFmtId="164" fontId="18" fillId="0" borderId="0" xfId="0" applyNumberFormat="1" applyFont="1" applyAlignment="1" applyProtection="1">
      <alignment horizontal="right" vertical="center"/>
      <protection/>
    </xf>
    <xf numFmtId="0" fontId="18" fillId="0" borderId="0" xfId="0" applyFont="1" applyAlignment="1" applyProtection="1">
      <alignment horizontal="left" vertical="center"/>
      <protection/>
    </xf>
    <xf numFmtId="164" fontId="21" fillId="0" borderId="0" xfId="0" applyNumberFormat="1" applyFont="1" applyAlignment="1" applyProtection="1">
      <alignment horizontal="right" vertical="center"/>
      <protection/>
    </xf>
    <xf numFmtId="0" fontId="21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horizontal="left" vertical="center"/>
      <protection/>
    </xf>
    <xf numFmtId="0" fontId="17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2" xfId="0" applyBorder="1" applyAlignment="1" applyProtection="1">
      <alignment horizontal="left" vertical="center"/>
      <protection/>
    </xf>
    <xf numFmtId="0" fontId="7" fillId="35" borderId="17" xfId="0" applyFont="1" applyFill="1" applyBorder="1" applyAlignment="1" applyProtection="1">
      <alignment horizontal="center" vertical="center"/>
      <protection/>
    </xf>
    <xf numFmtId="0" fontId="0" fillId="35" borderId="18" xfId="0" applyFill="1" applyBorder="1" applyAlignment="1" applyProtection="1">
      <alignment horizontal="left" vertical="center"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0" fillId="35" borderId="36" xfId="0" applyFill="1" applyBorder="1" applyAlignment="1" applyProtection="1">
      <alignment horizontal="left" vertical="center"/>
      <protection/>
    </xf>
    <xf numFmtId="165" fontId="13" fillId="0" borderId="0" xfId="0" applyNumberFormat="1" applyFont="1" applyAlignment="1" applyProtection="1">
      <alignment horizontal="right" vertical="center"/>
      <protection/>
    </xf>
    <xf numFmtId="0" fontId="13" fillId="0" borderId="0" xfId="0" applyFont="1" applyAlignment="1" applyProtection="1">
      <alignment horizontal="left" vertical="center"/>
      <protection/>
    </xf>
    <xf numFmtId="164" fontId="8" fillId="0" borderId="0" xfId="0" applyNumberFormat="1" applyFont="1" applyAlignment="1" applyProtection="1">
      <alignment horizontal="right" vertical="center"/>
      <protection/>
    </xf>
    <xf numFmtId="0" fontId="9" fillId="35" borderId="18" xfId="0" applyFont="1" applyFill="1" applyBorder="1" applyAlignment="1" applyProtection="1">
      <alignment horizontal="left" vertical="center"/>
      <protection/>
    </xf>
    <xf numFmtId="164" fontId="9" fillId="35" borderId="18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0" fillId="0" borderId="0" xfId="0" applyAlignment="1" applyProtection="1">
      <alignment horizontal="left" vertical="top"/>
      <protection/>
    </xf>
    <xf numFmtId="0" fontId="8" fillId="0" borderId="0" xfId="0" applyFont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9" fillId="0" borderId="0" xfId="0" applyFont="1" applyAlignment="1" applyProtection="1">
      <alignment horizontal="left" vertical="top" wrapText="1"/>
      <protection/>
    </xf>
    <xf numFmtId="49" fontId="7" fillId="34" borderId="0" xfId="0" applyNumberFormat="1" applyFont="1" applyFill="1" applyAlignment="1">
      <alignment horizontal="left" vertical="top"/>
    </xf>
    <xf numFmtId="0" fontId="7" fillId="0" borderId="0" xfId="0" applyFont="1" applyAlignment="1" applyProtection="1">
      <alignment horizontal="left" vertical="center" wrapText="1"/>
      <protection/>
    </xf>
    <xf numFmtId="164" fontId="11" fillId="0" borderId="0" xfId="0" applyNumberFormat="1" applyFont="1" applyAlignment="1" applyProtection="1">
      <alignment horizontal="right" vertical="center"/>
      <protection/>
    </xf>
    <xf numFmtId="164" fontId="12" fillId="0" borderId="16" xfId="0" applyNumberFormat="1" applyFont="1" applyBorder="1" applyAlignment="1" applyProtection="1">
      <alignment horizontal="right" vertical="center"/>
      <protection/>
    </xf>
    <xf numFmtId="0" fontId="0" fillId="0" borderId="16" xfId="0" applyBorder="1" applyAlignment="1" applyProtection="1">
      <alignment horizontal="left" vertical="center"/>
      <protection/>
    </xf>
    <xf numFmtId="0" fontId="73" fillId="33" borderId="0" xfId="36" applyFont="1" applyFill="1" applyAlignment="1" applyProtection="1">
      <alignment horizontal="center" vertical="center"/>
      <protection/>
    </xf>
    <xf numFmtId="164" fontId="23" fillId="0" borderId="0" xfId="0" applyNumberFormat="1" applyFont="1" applyAlignment="1" applyProtection="1">
      <alignment horizontal="right"/>
      <protection/>
    </xf>
    <xf numFmtId="0" fontId="28" fillId="0" borderId="0" xfId="0" applyFont="1" applyAlignment="1" applyProtection="1">
      <alignment horizontal="left"/>
      <protection/>
    </xf>
    <xf numFmtId="164" fontId="25" fillId="0" borderId="0" xfId="0" applyNumberFormat="1" applyFont="1" applyAlignment="1" applyProtection="1">
      <alignment horizontal="right"/>
      <protection/>
    </xf>
    <xf numFmtId="164" fontId="18" fillId="0" borderId="0" xfId="0" applyNumberFormat="1" applyFont="1" applyAlignment="1" applyProtection="1">
      <alignment horizontal="right"/>
      <protection/>
    </xf>
    <xf numFmtId="0" fontId="33" fillId="0" borderId="33" xfId="0" applyFont="1" applyBorder="1" applyAlignment="1" applyProtection="1">
      <alignment horizontal="left" vertical="center" wrapText="1"/>
      <protection/>
    </xf>
    <xf numFmtId="0" fontId="33" fillId="0" borderId="33" xfId="0" applyFont="1" applyBorder="1" applyAlignment="1" applyProtection="1">
      <alignment horizontal="left" vertical="center"/>
      <protection/>
    </xf>
    <xf numFmtId="164" fontId="33" fillId="34" borderId="33" xfId="0" applyNumberFormat="1" applyFont="1" applyFill="1" applyBorder="1" applyAlignment="1">
      <alignment horizontal="right" vertical="center"/>
    </xf>
    <xf numFmtId="164" fontId="33" fillId="0" borderId="33" xfId="0" applyNumberFormat="1" applyFont="1" applyBorder="1" applyAlignment="1" applyProtection="1">
      <alignment horizontal="right" vertical="center"/>
      <protection/>
    </xf>
    <xf numFmtId="0" fontId="0" fillId="0" borderId="33" xfId="0" applyBorder="1" applyAlignment="1" applyProtection="1">
      <alignment horizontal="left" vertical="center"/>
      <protection/>
    </xf>
    <xf numFmtId="0" fontId="0" fillId="0" borderId="33" xfId="0" applyFont="1" applyBorder="1" applyAlignment="1" applyProtection="1">
      <alignment horizontal="left" vertical="center" wrapText="1"/>
      <protection/>
    </xf>
    <xf numFmtId="164" fontId="0" fillId="34" borderId="33" xfId="0" applyNumberFormat="1" applyFont="1" applyFill="1" applyBorder="1" applyAlignment="1">
      <alignment horizontal="right" vertical="center"/>
    </xf>
    <xf numFmtId="164" fontId="0" fillId="0" borderId="33" xfId="0" applyNumberFormat="1" applyFont="1" applyBorder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horizontal="left" vertical="center"/>
      <protection/>
    </xf>
    <xf numFmtId="0" fontId="30" fillId="0" borderId="0" xfId="0" applyFont="1" applyAlignment="1" applyProtection="1">
      <alignment horizontal="left" vertical="center" wrapText="1"/>
      <protection/>
    </xf>
    <xf numFmtId="0" fontId="30" fillId="0" borderId="0" xfId="0" applyFont="1" applyAlignment="1" applyProtection="1">
      <alignment horizontal="left" vertical="center"/>
      <protection/>
    </xf>
    <xf numFmtId="0" fontId="31" fillId="0" borderId="0" xfId="0" applyFont="1" applyAlignment="1" applyProtection="1">
      <alignment horizontal="left" vertical="center" wrapText="1"/>
      <protection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32" fillId="0" borderId="0" xfId="0" applyFont="1" applyAlignment="1" applyProtection="1">
      <alignment horizontal="left" vertical="center"/>
      <protection/>
    </xf>
    <xf numFmtId="166" fontId="7" fillId="0" borderId="0" xfId="0" applyNumberFormat="1" applyFont="1" applyAlignment="1" applyProtection="1">
      <alignment horizontal="left" vertical="top"/>
      <protection/>
    </xf>
    <xf numFmtId="0" fontId="7" fillId="35" borderId="31" xfId="0" applyFont="1" applyFill="1" applyBorder="1" applyAlignment="1" applyProtection="1">
      <alignment horizontal="center" vertical="center" wrapText="1"/>
      <protection/>
    </xf>
    <xf numFmtId="0" fontId="0" fillId="35" borderId="31" xfId="0" applyFill="1" applyBorder="1" applyAlignment="1" applyProtection="1">
      <alignment horizontal="center" vertical="center" wrapText="1"/>
      <protection/>
    </xf>
    <xf numFmtId="0" fontId="0" fillId="35" borderId="32" xfId="0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left" vertical="center"/>
      <protection/>
    </xf>
    <xf numFmtId="164" fontId="25" fillId="0" borderId="0" xfId="0" applyNumberFormat="1" applyFont="1" applyAlignment="1" applyProtection="1">
      <alignment horizontal="right"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7" fillId="35" borderId="0" xfId="0" applyFont="1" applyFill="1" applyAlignment="1" applyProtection="1">
      <alignment horizontal="center" vertical="center"/>
      <protection/>
    </xf>
    <xf numFmtId="164" fontId="13" fillId="0" borderId="0" xfId="0" applyNumberFormat="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 vertical="center" wrapText="1"/>
      <protection/>
    </xf>
    <xf numFmtId="164" fontId="12" fillId="0" borderId="0" xfId="0" applyNumberFormat="1" applyFont="1" applyAlignment="1" applyProtection="1">
      <alignment horizontal="right" vertical="center"/>
      <protection/>
    </xf>
    <xf numFmtId="0" fontId="7" fillId="34" borderId="0" xfId="0" applyFont="1" applyFill="1" applyAlignment="1">
      <alignment horizontal="left" vertical="center"/>
    </xf>
    <xf numFmtId="166" fontId="7" fillId="34" borderId="0" xfId="0" applyNumberFormat="1" applyFont="1" applyFill="1" applyAlignment="1">
      <alignment horizontal="left" vertical="top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93082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D611F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KROSplusData\System\Temp\rad93082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152400</xdr:colOff>
      <xdr:row>1</xdr:row>
      <xdr:rowOff>0</xdr:rowOff>
    </xdr:to>
    <xdr:pic>
      <xdr:nvPicPr>
        <xdr:cNvPr id="1" name="Obrázek 1" descr="C:\KROSplusData\System\Temp\radD611F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2390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7"/>
  <sheetViews>
    <sheetView showGridLines="0"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6601562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33" width="2.5" style="2" customWidth="1"/>
    <col min="34" max="34" width="3.33203125" style="2" customWidth="1"/>
    <col min="35" max="37" width="2.5" style="2" customWidth="1"/>
    <col min="38" max="38" width="8.33203125" style="2" customWidth="1"/>
    <col min="39" max="39" width="3.33203125" style="2" customWidth="1"/>
    <col min="40" max="40" width="13.33203125" style="2" customWidth="1"/>
    <col min="41" max="41" width="7.5" style="2" customWidth="1"/>
    <col min="42" max="42" width="4.16015625" style="2" customWidth="1"/>
    <col min="43" max="43" width="1.66796875" style="2" customWidth="1"/>
    <col min="44" max="44" width="10.66015625" style="1" customWidth="1"/>
    <col min="45" max="46" width="25.83203125" style="2" hidden="1" customWidth="1"/>
    <col min="47" max="47" width="25" style="2" hidden="1" customWidth="1"/>
    <col min="48" max="52" width="21.66015625" style="2" hidden="1" customWidth="1"/>
    <col min="53" max="53" width="19.16015625" style="2" hidden="1" customWidth="1"/>
    <col min="54" max="54" width="25" style="2" hidden="1" customWidth="1"/>
    <col min="55" max="56" width="19.16015625" style="2" hidden="1" customWidth="1"/>
    <col min="57" max="57" width="66.5" style="2" customWidth="1"/>
    <col min="58" max="70" width="10.66015625" style="1" customWidth="1"/>
    <col min="71" max="89" width="10.66015625" style="2" hidden="1" customWidth="1"/>
    <col min="90" max="16384" width="10.66015625" style="1" customWidth="1"/>
  </cols>
  <sheetData>
    <row r="1" spans="1:256" s="3" customFormat="1" ht="22.5" customHeight="1">
      <c r="A1" s="178" t="s">
        <v>0</v>
      </c>
      <c r="B1" s="179"/>
      <c r="C1" s="179"/>
      <c r="D1" s="180" t="s">
        <v>1</v>
      </c>
      <c r="E1" s="179"/>
      <c r="F1" s="179"/>
      <c r="G1" s="179"/>
      <c r="H1" s="179"/>
      <c r="I1" s="179"/>
      <c r="J1" s="179"/>
      <c r="K1" s="181" t="s">
        <v>561</v>
      </c>
      <c r="L1" s="181"/>
      <c r="M1" s="181"/>
      <c r="N1" s="181"/>
      <c r="O1" s="181"/>
      <c r="P1" s="181"/>
      <c r="Q1" s="181"/>
      <c r="R1" s="181"/>
      <c r="S1" s="181"/>
      <c r="T1" s="179"/>
      <c r="U1" s="179"/>
      <c r="V1" s="179"/>
      <c r="W1" s="181" t="s">
        <v>562</v>
      </c>
      <c r="X1" s="181"/>
      <c r="Y1" s="181"/>
      <c r="Z1" s="181"/>
      <c r="AA1" s="181"/>
      <c r="AB1" s="181"/>
      <c r="AC1" s="181"/>
      <c r="AD1" s="181"/>
      <c r="AE1" s="181"/>
      <c r="AF1" s="181"/>
      <c r="AG1" s="179"/>
      <c r="AH1" s="179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4" t="s">
        <v>2</v>
      </c>
      <c r="BB1" s="4" t="s">
        <v>3</v>
      </c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4" t="s">
        <v>4</v>
      </c>
      <c r="BU1" s="4" t="s">
        <v>4</v>
      </c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72" s="2" customFormat="1" ht="37.5" customHeight="1">
      <c r="C2" s="215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R2" s="186"/>
      <c r="S2" s="186"/>
      <c r="T2" s="186"/>
      <c r="U2" s="186"/>
      <c r="V2" s="186"/>
      <c r="W2" s="186"/>
      <c r="X2" s="186"/>
      <c r="Y2" s="186"/>
      <c r="Z2" s="186"/>
      <c r="AA2" s="186"/>
      <c r="AB2" s="186"/>
      <c r="AC2" s="186"/>
      <c r="AD2" s="186"/>
      <c r="AE2" s="186"/>
      <c r="AF2" s="186"/>
      <c r="AG2" s="186"/>
      <c r="AH2" s="186"/>
      <c r="AI2" s="186"/>
      <c r="AJ2" s="186"/>
      <c r="AK2" s="186"/>
      <c r="AL2" s="186"/>
      <c r="AM2" s="186"/>
      <c r="AN2" s="186"/>
      <c r="AO2" s="186"/>
      <c r="AP2" s="186"/>
      <c r="AR2" s="185" t="s">
        <v>6</v>
      </c>
      <c r="AS2" s="186"/>
      <c r="AT2" s="186"/>
      <c r="AU2" s="186"/>
      <c r="AV2" s="186"/>
      <c r="AW2" s="186"/>
      <c r="AX2" s="186"/>
      <c r="AY2" s="186"/>
      <c r="AZ2" s="186"/>
      <c r="BA2" s="186"/>
      <c r="BB2" s="186"/>
      <c r="BC2" s="186"/>
      <c r="BD2" s="186"/>
      <c r="BE2" s="186"/>
      <c r="BS2" s="6" t="s">
        <v>7</v>
      </c>
      <c r="BT2" s="6" t="s">
        <v>8</v>
      </c>
    </row>
    <row r="3" spans="2:72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9"/>
      <c r="BS3" s="6" t="s">
        <v>7</v>
      </c>
      <c r="BT3" s="6" t="s">
        <v>9</v>
      </c>
    </row>
    <row r="4" spans="2:71" s="2" customFormat="1" ht="37.5" customHeight="1">
      <c r="B4" s="10"/>
      <c r="C4" s="214" t="s">
        <v>10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216"/>
      <c r="S4" s="216"/>
      <c r="T4" s="216"/>
      <c r="U4" s="216"/>
      <c r="V4" s="216"/>
      <c r="W4" s="216"/>
      <c r="X4" s="216"/>
      <c r="Y4" s="216"/>
      <c r="Z4" s="216"/>
      <c r="AA4" s="216"/>
      <c r="AB4" s="216"/>
      <c r="AC4" s="216"/>
      <c r="AD4" s="216"/>
      <c r="AE4" s="216"/>
      <c r="AF4" s="216"/>
      <c r="AG4" s="216"/>
      <c r="AH4" s="216"/>
      <c r="AI4" s="216"/>
      <c r="AJ4" s="216"/>
      <c r="AK4" s="216"/>
      <c r="AL4" s="216"/>
      <c r="AM4" s="216"/>
      <c r="AN4" s="216"/>
      <c r="AO4" s="216"/>
      <c r="AP4" s="216"/>
      <c r="AQ4" s="12"/>
      <c r="AS4" s="13" t="s">
        <v>11</v>
      </c>
      <c r="BE4" s="14" t="s">
        <v>12</v>
      </c>
      <c r="BS4" s="6" t="s">
        <v>13</v>
      </c>
    </row>
    <row r="5" spans="2:71" s="2" customFormat="1" ht="15" customHeight="1">
      <c r="B5" s="10"/>
      <c r="C5" s="11"/>
      <c r="D5" s="15" t="s">
        <v>14</v>
      </c>
      <c r="E5" s="11"/>
      <c r="F5" s="11"/>
      <c r="G5" s="11"/>
      <c r="H5" s="11"/>
      <c r="I5" s="11"/>
      <c r="J5" s="11"/>
      <c r="K5" s="199" t="s">
        <v>15</v>
      </c>
      <c r="L5" s="216"/>
      <c r="M5" s="216"/>
      <c r="N5" s="216"/>
      <c r="O5" s="216"/>
      <c r="P5" s="216"/>
      <c r="Q5" s="216"/>
      <c r="R5" s="216"/>
      <c r="S5" s="216"/>
      <c r="T5" s="216"/>
      <c r="U5" s="216"/>
      <c r="V5" s="216"/>
      <c r="W5" s="216"/>
      <c r="X5" s="216"/>
      <c r="Y5" s="216"/>
      <c r="Z5" s="216"/>
      <c r="AA5" s="216"/>
      <c r="AB5" s="216"/>
      <c r="AC5" s="216"/>
      <c r="AD5" s="216"/>
      <c r="AE5" s="216"/>
      <c r="AF5" s="216"/>
      <c r="AG5" s="216"/>
      <c r="AH5" s="216"/>
      <c r="AI5" s="216"/>
      <c r="AJ5" s="216"/>
      <c r="AK5" s="216"/>
      <c r="AL5" s="216"/>
      <c r="AM5" s="216"/>
      <c r="AN5" s="216"/>
      <c r="AO5" s="216"/>
      <c r="AP5" s="11"/>
      <c r="AQ5" s="12"/>
      <c r="BE5" s="217" t="s">
        <v>16</v>
      </c>
      <c r="BS5" s="6" t="s">
        <v>7</v>
      </c>
    </row>
    <row r="6" spans="2:71" s="2" customFormat="1" ht="37.5" customHeight="1">
      <c r="B6" s="10"/>
      <c r="C6" s="11"/>
      <c r="D6" s="17" t="s">
        <v>17</v>
      </c>
      <c r="E6" s="11"/>
      <c r="F6" s="11"/>
      <c r="G6" s="11"/>
      <c r="H6" s="11"/>
      <c r="I6" s="11"/>
      <c r="J6" s="11"/>
      <c r="K6" s="219" t="s">
        <v>18</v>
      </c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6"/>
      <c r="AL6" s="216"/>
      <c r="AM6" s="216"/>
      <c r="AN6" s="216"/>
      <c r="AO6" s="216"/>
      <c r="AP6" s="11"/>
      <c r="AQ6" s="12"/>
      <c r="BE6" s="186"/>
      <c r="BS6" s="6" t="s">
        <v>19</v>
      </c>
    </row>
    <row r="7" spans="2:71" s="2" customFormat="1" ht="15" customHeight="1">
      <c r="B7" s="10"/>
      <c r="C7" s="11"/>
      <c r="D7" s="18" t="s">
        <v>20</v>
      </c>
      <c r="E7" s="11"/>
      <c r="F7" s="11"/>
      <c r="G7" s="11"/>
      <c r="H7" s="11"/>
      <c r="I7" s="11"/>
      <c r="J7" s="11"/>
      <c r="K7" s="16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8" t="s">
        <v>21</v>
      </c>
      <c r="AL7" s="11"/>
      <c r="AM7" s="11"/>
      <c r="AN7" s="16"/>
      <c r="AO7" s="11"/>
      <c r="AP7" s="11"/>
      <c r="AQ7" s="12"/>
      <c r="BE7" s="186"/>
      <c r="BS7" s="6" t="s">
        <v>22</v>
      </c>
    </row>
    <row r="8" spans="2:71" s="2" customFormat="1" ht="15" customHeight="1">
      <c r="B8" s="10"/>
      <c r="C8" s="11"/>
      <c r="D8" s="18" t="s">
        <v>23</v>
      </c>
      <c r="E8" s="11"/>
      <c r="F8" s="11"/>
      <c r="G8" s="11"/>
      <c r="H8" s="11"/>
      <c r="I8" s="11"/>
      <c r="J8" s="11"/>
      <c r="K8" s="16" t="s">
        <v>24</v>
      </c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8" t="s">
        <v>25</v>
      </c>
      <c r="AL8" s="11"/>
      <c r="AM8" s="11"/>
      <c r="AN8" s="19" t="s">
        <v>26</v>
      </c>
      <c r="AO8" s="11"/>
      <c r="AP8" s="11"/>
      <c r="AQ8" s="12"/>
      <c r="BE8" s="186"/>
      <c r="BS8" s="6" t="s">
        <v>27</v>
      </c>
    </row>
    <row r="9" spans="2:71" s="2" customFormat="1" ht="15" customHeight="1">
      <c r="B9" s="10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2"/>
      <c r="BE9" s="186"/>
      <c r="BS9" s="6" t="s">
        <v>28</v>
      </c>
    </row>
    <row r="10" spans="2:71" s="2" customFormat="1" ht="15" customHeight="1">
      <c r="B10" s="10"/>
      <c r="C10" s="11"/>
      <c r="D10" s="18" t="s">
        <v>29</v>
      </c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8" t="s">
        <v>30</v>
      </c>
      <c r="AL10" s="11"/>
      <c r="AM10" s="11"/>
      <c r="AN10" s="16"/>
      <c r="AO10" s="11"/>
      <c r="AP10" s="11"/>
      <c r="AQ10" s="12"/>
      <c r="BE10" s="186"/>
      <c r="BS10" s="6" t="s">
        <v>19</v>
      </c>
    </row>
    <row r="11" spans="2:71" s="2" customFormat="1" ht="19.5" customHeight="1">
      <c r="B11" s="10"/>
      <c r="C11" s="11"/>
      <c r="D11" s="11"/>
      <c r="E11" s="16" t="s">
        <v>31</v>
      </c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8" t="s">
        <v>32</v>
      </c>
      <c r="AL11" s="11"/>
      <c r="AM11" s="11"/>
      <c r="AN11" s="16"/>
      <c r="AO11" s="11"/>
      <c r="AP11" s="11"/>
      <c r="AQ11" s="12"/>
      <c r="BE11" s="186"/>
      <c r="BS11" s="6" t="s">
        <v>19</v>
      </c>
    </row>
    <row r="12" spans="2:71" s="2" customFormat="1" ht="7.5" customHeight="1">
      <c r="B12" s="10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2"/>
      <c r="BE12" s="186"/>
      <c r="BS12" s="6" t="s">
        <v>19</v>
      </c>
    </row>
    <row r="13" spans="2:71" s="2" customFormat="1" ht="15" customHeight="1">
      <c r="B13" s="10"/>
      <c r="C13" s="11"/>
      <c r="D13" s="18" t="s">
        <v>33</v>
      </c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8" t="s">
        <v>30</v>
      </c>
      <c r="AL13" s="11"/>
      <c r="AM13" s="11"/>
      <c r="AN13" s="20" t="s">
        <v>34</v>
      </c>
      <c r="AO13" s="11"/>
      <c r="AP13" s="11"/>
      <c r="AQ13" s="12"/>
      <c r="BE13" s="186"/>
      <c r="BS13" s="6" t="s">
        <v>19</v>
      </c>
    </row>
    <row r="14" spans="2:71" s="2" customFormat="1" ht="15.75" customHeight="1">
      <c r="B14" s="10"/>
      <c r="C14" s="11"/>
      <c r="D14" s="11"/>
      <c r="E14" s="220" t="s">
        <v>34</v>
      </c>
      <c r="F14" s="216"/>
      <c r="G14" s="216"/>
      <c r="H14" s="216"/>
      <c r="I14" s="216"/>
      <c r="J14" s="216"/>
      <c r="K14" s="216"/>
      <c r="L14" s="216"/>
      <c r="M14" s="216"/>
      <c r="N14" s="216"/>
      <c r="O14" s="216"/>
      <c r="P14" s="216"/>
      <c r="Q14" s="216"/>
      <c r="R14" s="216"/>
      <c r="S14" s="216"/>
      <c r="T14" s="216"/>
      <c r="U14" s="216"/>
      <c r="V14" s="216"/>
      <c r="W14" s="216"/>
      <c r="X14" s="216"/>
      <c r="Y14" s="216"/>
      <c r="Z14" s="216"/>
      <c r="AA14" s="216"/>
      <c r="AB14" s="216"/>
      <c r="AC14" s="216"/>
      <c r="AD14" s="216"/>
      <c r="AE14" s="216"/>
      <c r="AF14" s="216"/>
      <c r="AG14" s="216"/>
      <c r="AH14" s="216"/>
      <c r="AI14" s="216"/>
      <c r="AJ14" s="216"/>
      <c r="AK14" s="18" t="s">
        <v>32</v>
      </c>
      <c r="AL14" s="11"/>
      <c r="AM14" s="11"/>
      <c r="AN14" s="20" t="s">
        <v>34</v>
      </c>
      <c r="AO14" s="11"/>
      <c r="AP14" s="11"/>
      <c r="AQ14" s="12"/>
      <c r="BE14" s="186"/>
      <c r="BS14" s="6" t="s">
        <v>19</v>
      </c>
    </row>
    <row r="15" spans="2:71" s="2" customFormat="1" ht="7.5" customHeight="1">
      <c r="B15" s="10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2"/>
      <c r="BE15" s="186"/>
      <c r="BS15" s="6" t="s">
        <v>4</v>
      </c>
    </row>
    <row r="16" spans="2:71" s="2" customFormat="1" ht="15" customHeight="1">
      <c r="B16" s="10"/>
      <c r="C16" s="11"/>
      <c r="D16" s="18" t="s">
        <v>35</v>
      </c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8" t="s">
        <v>30</v>
      </c>
      <c r="AL16" s="11"/>
      <c r="AM16" s="11"/>
      <c r="AN16" s="16"/>
      <c r="AO16" s="11"/>
      <c r="AP16" s="11"/>
      <c r="AQ16" s="12"/>
      <c r="BE16" s="186"/>
      <c r="BS16" s="6" t="s">
        <v>4</v>
      </c>
    </row>
    <row r="17" spans="2:71" s="2" customFormat="1" ht="19.5" customHeight="1">
      <c r="B17" s="10"/>
      <c r="C17" s="11"/>
      <c r="D17" s="11"/>
      <c r="E17" s="16" t="s">
        <v>36</v>
      </c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8" t="s">
        <v>32</v>
      </c>
      <c r="AL17" s="11"/>
      <c r="AM17" s="11"/>
      <c r="AN17" s="16"/>
      <c r="AO17" s="11"/>
      <c r="AP17" s="11"/>
      <c r="AQ17" s="12"/>
      <c r="BE17" s="186"/>
      <c r="BS17" s="6" t="s">
        <v>37</v>
      </c>
    </row>
    <row r="18" spans="2:71" s="2" customFormat="1" ht="7.5" customHeight="1">
      <c r="B18" s="10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2"/>
      <c r="BE18" s="186"/>
      <c r="BS18" s="6" t="s">
        <v>7</v>
      </c>
    </row>
    <row r="19" spans="2:71" s="2" customFormat="1" ht="15" customHeight="1">
      <c r="B19" s="10"/>
      <c r="C19" s="11"/>
      <c r="D19" s="18" t="s">
        <v>38</v>
      </c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8" t="s">
        <v>30</v>
      </c>
      <c r="AL19" s="11"/>
      <c r="AM19" s="11"/>
      <c r="AN19" s="16"/>
      <c r="AO19" s="11"/>
      <c r="AP19" s="11"/>
      <c r="AQ19" s="12"/>
      <c r="BE19" s="186"/>
      <c r="BS19" s="6" t="s">
        <v>7</v>
      </c>
    </row>
    <row r="20" spans="2:57" s="2" customFormat="1" ht="15.75" customHeight="1">
      <c r="B20" s="10"/>
      <c r="C20" s="11"/>
      <c r="D20" s="11"/>
      <c r="E20" s="16" t="s">
        <v>39</v>
      </c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8" t="s">
        <v>32</v>
      </c>
      <c r="AL20" s="11"/>
      <c r="AM20" s="11"/>
      <c r="AN20" s="16"/>
      <c r="AO20" s="11"/>
      <c r="AP20" s="11"/>
      <c r="AQ20" s="12"/>
      <c r="BE20" s="186"/>
    </row>
    <row r="21" spans="2:57" s="2" customFormat="1" ht="7.5" customHeight="1">
      <c r="B21" s="10"/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2"/>
      <c r="BE21" s="186"/>
    </row>
    <row r="22" spans="2:57" s="2" customFormat="1" ht="15.75" customHeight="1">
      <c r="B22" s="10"/>
      <c r="C22" s="11"/>
      <c r="D22" s="18" t="s">
        <v>40</v>
      </c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2"/>
      <c r="BE22" s="186"/>
    </row>
    <row r="23" spans="2:57" s="2" customFormat="1" ht="15.75" customHeight="1">
      <c r="B23" s="10"/>
      <c r="C23" s="11"/>
      <c r="D23" s="11"/>
      <c r="E23" s="221"/>
      <c r="F23" s="216"/>
      <c r="G23" s="216"/>
      <c r="H23" s="216"/>
      <c r="I23" s="216"/>
      <c r="J23" s="216"/>
      <c r="K23" s="216"/>
      <c r="L23" s="216"/>
      <c r="M23" s="216"/>
      <c r="N23" s="216"/>
      <c r="O23" s="216"/>
      <c r="P23" s="216"/>
      <c r="Q23" s="216"/>
      <c r="R23" s="216"/>
      <c r="S23" s="216"/>
      <c r="T23" s="216"/>
      <c r="U23" s="216"/>
      <c r="V23" s="216"/>
      <c r="W23" s="216"/>
      <c r="X23" s="216"/>
      <c r="Y23" s="216"/>
      <c r="Z23" s="216"/>
      <c r="AA23" s="216"/>
      <c r="AB23" s="216"/>
      <c r="AC23" s="216"/>
      <c r="AD23" s="216"/>
      <c r="AE23" s="216"/>
      <c r="AF23" s="216"/>
      <c r="AG23" s="216"/>
      <c r="AH23" s="216"/>
      <c r="AI23" s="216"/>
      <c r="AJ23" s="216"/>
      <c r="AK23" s="216"/>
      <c r="AL23" s="216"/>
      <c r="AM23" s="216"/>
      <c r="AN23" s="216"/>
      <c r="AO23" s="11"/>
      <c r="AP23" s="11"/>
      <c r="AQ23" s="12"/>
      <c r="BE23" s="186"/>
    </row>
    <row r="24" spans="2:57" s="2" customFormat="1" ht="7.5" customHeight="1">
      <c r="B24" s="10"/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2"/>
      <c r="BE24" s="186"/>
    </row>
    <row r="25" spans="2:57" s="2" customFormat="1" ht="7.5" customHeight="1">
      <c r="B25" s="10"/>
      <c r="C25" s="11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11"/>
      <c r="AQ25" s="12"/>
      <c r="BE25" s="186"/>
    </row>
    <row r="26" spans="2:57" s="2" customFormat="1" ht="15" customHeight="1">
      <c r="B26" s="10"/>
      <c r="C26" s="11"/>
      <c r="D26" s="22" t="s">
        <v>41</v>
      </c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222">
        <f>ROUND($AG$87,2)</f>
        <v>0</v>
      </c>
      <c r="AL26" s="216"/>
      <c r="AM26" s="216"/>
      <c r="AN26" s="216"/>
      <c r="AO26" s="216"/>
      <c r="AP26" s="11"/>
      <c r="AQ26" s="12"/>
      <c r="BE26" s="186"/>
    </row>
    <row r="27" spans="2:57" s="2" customFormat="1" ht="15" customHeight="1">
      <c r="B27" s="10"/>
      <c r="C27" s="11"/>
      <c r="D27" s="22" t="s">
        <v>42</v>
      </c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222">
        <f>ROUND($AG$90,2)</f>
        <v>0</v>
      </c>
      <c r="AL27" s="216"/>
      <c r="AM27" s="216"/>
      <c r="AN27" s="216"/>
      <c r="AO27" s="216"/>
      <c r="AP27" s="11"/>
      <c r="AQ27" s="12"/>
      <c r="BE27" s="186"/>
    </row>
    <row r="28" spans="2:57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5"/>
      <c r="BE28" s="203"/>
    </row>
    <row r="29" spans="2:57" s="6" customFormat="1" ht="27" customHeight="1">
      <c r="B29" s="23"/>
      <c r="C29" s="24"/>
      <c r="D29" s="26" t="s">
        <v>43</v>
      </c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23">
        <f>ROUND($AK$26+$AK$27,2)</f>
        <v>0</v>
      </c>
      <c r="AL29" s="224"/>
      <c r="AM29" s="224"/>
      <c r="AN29" s="224"/>
      <c r="AO29" s="224"/>
      <c r="AP29" s="24"/>
      <c r="AQ29" s="25"/>
      <c r="BE29" s="203"/>
    </row>
    <row r="30" spans="2:57" s="6" customFormat="1" ht="7.5" customHeight="1">
      <c r="B30" s="23"/>
      <c r="C30" s="24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5"/>
      <c r="BE30" s="203"/>
    </row>
    <row r="31" spans="2:57" s="6" customFormat="1" ht="15" customHeight="1">
      <c r="B31" s="28"/>
      <c r="C31" s="29"/>
      <c r="D31" s="29" t="s">
        <v>44</v>
      </c>
      <c r="E31" s="29"/>
      <c r="F31" s="29" t="s">
        <v>45</v>
      </c>
      <c r="G31" s="29"/>
      <c r="H31" s="29"/>
      <c r="I31" s="29"/>
      <c r="J31" s="29"/>
      <c r="K31" s="29"/>
      <c r="L31" s="209">
        <v>0.21</v>
      </c>
      <c r="M31" s="210"/>
      <c r="N31" s="210"/>
      <c r="O31" s="210"/>
      <c r="P31" s="29"/>
      <c r="Q31" s="29"/>
      <c r="R31" s="29"/>
      <c r="S31" s="29"/>
      <c r="T31" s="31" t="s">
        <v>46</v>
      </c>
      <c r="U31" s="29"/>
      <c r="V31" s="29"/>
      <c r="W31" s="211">
        <f>ROUND($AZ$87+SUM($CD$91:$CD$95),2)</f>
        <v>0</v>
      </c>
      <c r="X31" s="210"/>
      <c r="Y31" s="210"/>
      <c r="Z31" s="210"/>
      <c r="AA31" s="210"/>
      <c r="AB31" s="210"/>
      <c r="AC31" s="210"/>
      <c r="AD31" s="210"/>
      <c r="AE31" s="210"/>
      <c r="AF31" s="29"/>
      <c r="AG31" s="29"/>
      <c r="AH31" s="29"/>
      <c r="AI31" s="29"/>
      <c r="AJ31" s="29"/>
      <c r="AK31" s="211">
        <f>ROUND($AV$87+SUM($BY$91:$BY$95),2)</f>
        <v>0</v>
      </c>
      <c r="AL31" s="210"/>
      <c r="AM31" s="210"/>
      <c r="AN31" s="210"/>
      <c r="AO31" s="210"/>
      <c r="AP31" s="29"/>
      <c r="AQ31" s="32"/>
      <c r="BE31" s="218"/>
    </row>
    <row r="32" spans="2:57" s="6" customFormat="1" ht="15" customHeight="1">
      <c r="B32" s="28"/>
      <c r="C32" s="29"/>
      <c r="D32" s="29"/>
      <c r="E32" s="29"/>
      <c r="F32" s="29" t="s">
        <v>47</v>
      </c>
      <c r="G32" s="29"/>
      <c r="H32" s="29"/>
      <c r="I32" s="29"/>
      <c r="J32" s="29"/>
      <c r="K32" s="29"/>
      <c r="L32" s="209">
        <v>0.15</v>
      </c>
      <c r="M32" s="210"/>
      <c r="N32" s="210"/>
      <c r="O32" s="210"/>
      <c r="P32" s="29"/>
      <c r="Q32" s="29"/>
      <c r="R32" s="29"/>
      <c r="S32" s="29"/>
      <c r="T32" s="31" t="s">
        <v>46</v>
      </c>
      <c r="U32" s="29"/>
      <c r="V32" s="29"/>
      <c r="W32" s="211">
        <f>ROUND($BA$87+SUM($CE$91:$CE$95),2)</f>
        <v>0</v>
      </c>
      <c r="X32" s="210"/>
      <c r="Y32" s="210"/>
      <c r="Z32" s="210"/>
      <c r="AA32" s="210"/>
      <c r="AB32" s="210"/>
      <c r="AC32" s="210"/>
      <c r="AD32" s="210"/>
      <c r="AE32" s="210"/>
      <c r="AF32" s="29"/>
      <c r="AG32" s="29"/>
      <c r="AH32" s="29"/>
      <c r="AI32" s="29"/>
      <c r="AJ32" s="29"/>
      <c r="AK32" s="211">
        <f>ROUND($AW$87+SUM($BZ$91:$BZ$95),2)</f>
        <v>0</v>
      </c>
      <c r="AL32" s="210"/>
      <c r="AM32" s="210"/>
      <c r="AN32" s="210"/>
      <c r="AO32" s="210"/>
      <c r="AP32" s="29"/>
      <c r="AQ32" s="32"/>
      <c r="BE32" s="218"/>
    </row>
    <row r="33" spans="2:57" s="6" customFormat="1" ht="15" customHeight="1" hidden="1">
      <c r="B33" s="28"/>
      <c r="C33" s="29"/>
      <c r="D33" s="29"/>
      <c r="E33" s="29"/>
      <c r="F33" s="29" t="s">
        <v>48</v>
      </c>
      <c r="G33" s="29"/>
      <c r="H33" s="29"/>
      <c r="I33" s="29"/>
      <c r="J33" s="29"/>
      <c r="K33" s="29"/>
      <c r="L33" s="209">
        <v>0.21</v>
      </c>
      <c r="M33" s="210"/>
      <c r="N33" s="210"/>
      <c r="O33" s="210"/>
      <c r="P33" s="29"/>
      <c r="Q33" s="29"/>
      <c r="R33" s="29"/>
      <c r="S33" s="29"/>
      <c r="T33" s="31" t="s">
        <v>46</v>
      </c>
      <c r="U33" s="29"/>
      <c r="V33" s="29"/>
      <c r="W33" s="211">
        <f>ROUND($BB$87+SUM($CF$91:$CF$95),2)</f>
        <v>0</v>
      </c>
      <c r="X33" s="210"/>
      <c r="Y33" s="210"/>
      <c r="Z33" s="210"/>
      <c r="AA33" s="210"/>
      <c r="AB33" s="210"/>
      <c r="AC33" s="210"/>
      <c r="AD33" s="210"/>
      <c r="AE33" s="210"/>
      <c r="AF33" s="29"/>
      <c r="AG33" s="29"/>
      <c r="AH33" s="29"/>
      <c r="AI33" s="29"/>
      <c r="AJ33" s="29"/>
      <c r="AK33" s="211">
        <v>0</v>
      </c>
      <c r="AL33" s="210"/>
      <c r="AM33" s="210"/>
      <c r="AN33" s="210"/>
      <c r="AO33" s="210"/>
      <c r="AP33" s="29"/>
      <c r="AQ33" s="32"/>
      <c r="BE33" s="218"/>
    </row>
    <row r="34" spans="2:57" s="6" customFormat="1" ht="15" customHeight="1" hidden="1">
      <c r="B34" s="28"/>
      <c r="C34" s="29"/>
      <c r="D34" s="29"/>
      <c r="E34" s="29"/>
      <c r="F34" s="29" t="s">
        <v>49</v>
      </c>
      <c r="G34" s="29"/>
      <c r="H34" s="29"/>
      <c r="I34" s="29"/>
      <c r="J34" s="29"/>
      <c r="K34" s="29"/>
      <c r="L34" s="209">
        <v>0.15</v>
      </c>
      <c r="M34" s="210"/>
      <c r="N34" s="210"/>
      <c r="O34" s="210"/>
      <c r="P34" s="29"/>
      <c r="Q34" s="29"/>
      <c r="R34" s="29"/>
      <c r="S34" s="29"/>
      <c r="T34" s="31" t="s">
        <v>46</v>
      </c>
      <c r="U34" s="29"/>
      <c r="V34" s="29"/>
      <c r="W34" s="211">
        <f>ROUND($BC$87+SUM($CG$91:$CG$95),2)</f>
        <v>0</v>
      </c>
      <c r="X34" s="210"/>
      <c r="Y34" s="210"/>
      <c r="Z34" s="210"/>
      <c r="AA34" s="210"/>
      <c r="AB34" s="210"/>
      <c r="AC34" s="210"/>
      <c r="AD34" s="210"/>
      <c r="AE34" s="210"/>
      <c r="AF34" s="29"/>
      <c r="AG34" s="29"/>
      <c r="AH34" s="29"/>
      <c r="AI34" s="29"/>
      <c r="AJ34" s="29"/>
      <c r="AK34" s="211">
        <v>0</v>
      </c>
      <c r="AL34" s="210"/>
      <c r="AM34" s="210"/>
      <c r="AN34" s="210"/>
      <c r="AO34" s="210"/>
      <c r="AP34" s="29"/>
      <c r="AQ34" s="32"/>
      <c r="BE34" s="218"/>
    </row>
    <row r="35" spans="2:43" s="6" customFormat="1" ht="15" customHeight="1" hidden="1">
      <c r="B35" s="28"/>
      <c r="C35" s="29"/>
      <c r="D35" s="29"/>
      <c r="E35" s="29"/>
      <c r="F35" s="29" t="s">
        <v>50</v>
      </c>
      <c r="G35" s="29"/>
      <c r="H35" s="29"/>
      <c r="I35" s="29"/>
      <c r="J35" s="29"/>
      <c r="K35" s="29"/>
      <c r="L35" s="209">
        <v>0</v>
      </c>
      <c r="M35" s="210"/>
      <c r="N35" s="210"/>
      <c r="O35" s="210"/>
      <c r="P35" s="29"/>
      <c r="Q35" s="29"/>
      <c r="R35" s="29"/>
      <c r="S35" s="29"/>
      <c r="T35" s="31" t="s">
        <v>46</v>
      </c>
      <c r="U35" s="29"/>
      <c r="V35" s="29"/>
      <c r="W35" s="211">
        <f>ROUND($BD$87+SUM($CH$91:$CH$95),2)</f>
        <v>0</v>
      </c>
      <c r="X35" s="210"/>
      <c r="Y35" s="210"/>
      <c r="Z35" s="210"/>
      <c r="AA35" s="210"/>
      <c r="AB35" s="210"/>
      <c r="AC35" s="210"/>
      <c r="AD35" s="210"/>
      <c r="AE35" s="210"/>
      <c r="AF35" s="29"/>
      <c r="AG35" s="29"/>
      <c r="AH35" s="29"/>
      <c r="AI35" s="29"/>
      <c r="AJ35" s="29"/>
      <c r="AK35" s="211">
        <v>0</v>
      </c>
      <c r="AL35" s="210"/>
      <c r="AM35" s="210"/>
      <c r="AN35" s="210"/>
      <c r="AO35" s="210"/>
      <c r="AP35" s="29"/>
      <c r="AQ35" s="32"/>
    </row>
    <row r="36" spans="2:43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  <c r="AE36" s="24"/>
      <c r="AF36" s="24"/>
      <c r="AG36" s="24"/>
      <c r="AH36" s="24"/>
      <c r="AI36" s="24"/>
      <c r="AJ36" s="24"/>
      <c r="AK36" s="24"/>
      <c r="AL36" s="24"/>
      <c r="AM36" s="24"/>
      <c r="AN36" s="24"/>
      <c r="AO36" s="24"/>
      <c r="AP36" s="24"/>
      <c r="AQ36" s="25"/>
    </row>
    <row r="37" spans="2:43" s="6" customFormat="1" ht="27" customHeight="1">
      <c r="B37" s="23"/>
      <c r="C37" s="33"/>
      <c r="D37" s="34" t="s">
        <v>51</v>
      </c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6" t="s">
        <v>52</v>
      </c>
      <c r="U37" s="35"/>
      <c r="V37" s="35"/>
      <c r="W37" s="35"/>
      <c r="X37" s="212" t="s">
        <v>53</v>
      </c>
      <c r="Y37" s="206"/>
      <c r="Z37" s="206"/>
      <c r="AA37" s="206"/>
      <c r="AB37" s="206"/>
      <c r="AC37" s="35"/>
      <c r="AD37" s="35"/>
      <c r="AE37" s="35"/>
      <c r="AF37" s="35"/>
      <c r="AG37" s="35"/>
      <c r="AH37" s="35"/>
      <c r="AI37" s="35"/>
      <c r="AJ37" s="35"/>
      <c r="AK37" s="213">
        <f>SUM($AK$29:$AK$35)</f>
        <v>0</v>
      </c>
      <c r="AL37" s="206"/>
      <c r="AM37" s="206"/>
      <c r="AN37" s="206"/>
      <c r="AO37" s="208"/>
      <c r="AP37" s="33"/>
      <c r="AQ37" s="25"/>
    </row>
    <row r="38" spans="2:43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5"/>
    </row>
    <row r="39" spans="2:43" s="2" customFormat="1" ht="14.25" customHeight="1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2"/>
    </row>
    <row r="40" spans="2:43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2"/>
    </row>
    <row r="41" spans="2:43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2"/>
    </row>
    <row r="42" spans="2:43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2"/>
    </row>
    <row r="43" spans="2:43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2"/>
    </row>
    <row r="44" spans="2:43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2"/>
    </row>
    <row r="45" spans="2:43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2"/>
    </row>
    <row r="46" spans="2:43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2"/>
    </row>
    <row r="47" spans="2:43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2"/>
    </row>
    <row r="48" spans="2:43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2"/>
    </row>
    <row r="49" spans="2:43" s="6" customFormat="1" ht="15.75" customHeight="1">
      <c r="B49" s="23"/>
      <c r="C49" s="24"/>
      <c r="D49" s="37" t="s">
        <v>54</v>
      </c>
      <c r="E49" s="38"/>
      <c r="F49" s="38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  <c r="V49" s="38"/>
      <c r="W49" s="38"/>
      <c r="X49" s="38"/>
      <c r="Y49" s="38"/>
      <c r="Z49" s="39"/>
      <c r="AA49" s="24"/>
      <c r="AB49" s="24"/>
      <c r="AC49" s="37" t="s">
        <v>55</v>
      </c>
      <c r="AD49" s="38"/>
      <c r="AE49" s="38"/>
      <c r="AF49" s="38"/>
      <c r="AG49" s="38"/>
      <c r="AH49" s="38"/>
      <c r="AI49" s="38"/>
      <c r="AJ49" s="38"/>
      <c r="AK49" s="38"/>
      <c r="AL49" s="38"/>
      <c r="AM49" s="38"/>
      <c r="AN49" s="38"/>
      <c r="AO49" s="39"/>
      <c r="AP49" s="24"/>
      <c r="AQ49" s="25"/>
    </row>
    <row r="50" spans="2:43" s="2" customFormat="1" ht="14.25" customHeight="1">
      <c r="B50" s="10"/>
      <c r="C50" s="11"/>
      <c r="D50" s="40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41"/>
      <c r="AA50" s="11"/>
      <c r="AB50" s="11"/>
      <c r="AC50" s="40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41"/>
      <c r="AP50" s="11"/>
      <c r="AQ50" s="12"/>
    </row>
    <row r="51" spans="2:43" s="2" customFormat="1" ht="14.25" customHeight="1">
      <c r="B51" s="10"/>
      <c r="C51" s="11"/>
      <c r="D51" s="40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41"/>
      <c r="AA51" s="11"/>
      <c r="AB51" s="11"/>
      <c r="AC51" s="40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41"/>
      <c r="AP51" s="11"/>
      <c r="AQ51" s="12"/>
    </row>
    <row r="52" spans="2:43" s="2" customFormat="1" ht="14.25" customHeight="1">
      <c r="B52" s="10"/>
      <c r="C52" s="11"/>
      <c r="D52" s="40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41"/>
      <c r="AA52" s="11"/>
      <c r="AB52" s="11"/>
      <c r="AC52" s="40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41"/>
      <c r="AP52" s="11"/>
      <c r="AQ52" s="12"/>
    </row>
    <row r="53" spans="2:43" s="2" customFormat="1" ht="14.25" customHeight="1">
      <c r="B53" s="10"/>
      <c r="C53" s="11"/>
      <c r="D53" s="40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41"/>
      <c r="AA53" s="11"/>
      <c r="AB53" s="11"/>
      <c r="AC53" s="40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41"/>
      <c r="AP53" s="11"/>
      <c r="AQ53" s="12"/>
    </row>
    <row r="54" spans="2:43" s="2" customFormat="1" ht="14.25" customHeight="1">
      <c r="B54" s="10"/>
      <c r="C54" s="11"/>
      <c r="D54" s="40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41"/>
      <c r="AA54" s="11"/>
      <c r="AB54" s="11"/>
      <c r="AC54" s="40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41"/>
      <c r="AP54" s="11"/>
      <c r="AQ54" s="12"/>
    </row>
    <row r="55" spans="2:43" s="2" customFormat="1" ht="14.25" customHeight="1">
      <c r="B55" s="10"/>
      <c r="C55" s="11"/>
      <c r="D55" s="40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41"/>
      <c r="AA55" s="11"/>
      <c r="AB55" s="11"/>
      <c r="AC55" s="40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41"/>
      <c r="AP55" s="11"/>
      <c r="AQ55" s="12"/>
    </row>
    <row r="56" spans="2:43" s="2" customFormat="1" ht="14.25" customHeight="1">
      <c r="B56" s="10"/>
      <c r="C56" s="11"/>
      <c r="D56" s="40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41"/>
      <c r="AA56" s="11"/>
      <c r="AB56" s="11"/>
      <c r="AC56" s="40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41"/>
      <c r="AP56" s="11"/>
      <c r="AQ56" s="12"/>
    </row>
    <row r="57" spans="2:43" s="2" customFormat="1" ht="14.25" customHeight="1">
      <c r="B57" s="10"/>
      <c r="C57" s="11"/>
      <c r="D57" s="40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41"/>
      <c r="AA57" s="11"/>
      <c r="AB57" s="11"/>
      <c r="AC57" s="40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41"/>
      <c r="AP57" s="11"/>
      <c r="AQ57" s="12"/>
    </row>
    <row r="58" spans="2:43" s="6" customFormat="1" ht="15.75" customHeight="1">
      <c r="B58" s="23"/>
      <c r="C58" s="24"/>
      <c r="D58" s="42" t="s">
        <v>56</v>
      </c>
      <c r="E58" s="43"/>
      <c r="F58" s="43"/>
      <c r="G58" s="43"/>
      <c r="H58" s="43"/>
      <c r="I58" s="43"/>
      <c r="J58" s="43"/>
      <c r="K58" s="43"/>
      <c r="L58" s="43"/>
      <c r="M58" s="43"/>
      <c r="N58" s="43"/>
      <c r="O58" s="43"/>
      <c r="P58" s="43"/>
      <c r="Q58" s="43"/>
      <c r="R58" s="44" t="s">
        <v>57</v>
      </c>
      <c r="S58" s="43"/>
      <c r="T58" s="43"/>
      <c r="U58" s="43"/>
      <c r="V58" s="43"/>
      <c r="W58" s="43"/>
      <c r="X58" s="43"/>
      <c r="Y58" s="43"/>
      <c r="Z58" s="45"/>
      <c r="AA58" s="24"/>
      <c r="AB58" s="24"/>
      <c r="AC58" s="42" t="s">
        <v>56</v>
      </c>
      <c r="AD58" s="43"/>
      <c r="AE58" s="43"/>
      <c r="AF58" s="43"/>
      <c r="AG58" s="43"/>
      <c r="AH58" s="43"/>
      <c r="AI58" s="43"/>
      <c r="AJ58" s="43"/>
      <c r="AK58" s="43"/>
      <c r="AL58" s="43"/>
      <c r="AM58" s="44" t="s">
        <v>57</v>
      </c>
      <c r="AN58" s="43"/>
      <c r="AO58" s="45"/>
      <c r="AP58" s="24"/>
      <c r="AQ58" s="25"/>
    </row>
    <row r="59" spans="2:43" s="2" customFormat="1" ht="14.25" customHeight="1">
      <c r="B59" s="10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2"/>
    </row>
    <row r="60" spans="2:43" s="6" customFormat="1" ht="15.75" customHeight="1">
      <c r="B60" s="23"/>
      <c r="C60" s="24"/>
      <c r="D60" s="37" t="s">
        <v>58</v>
      </c>
      <c r="E60" s="38"/>
      <c r="F60" s="38"/>
      <c r="G60" s="38"/>
      <c r="H60" s="38"/>
      <c r="I60" s="38"/>
      <c r="J60" s="38"/>
      <c r="K60" s="38"/>
      <c r="L60" s="38"/>
      <c r="M60" s="38"/>
      <c r="N60" s="38"/>
      <c r="O60" s="38"/>
      <c r="P60" s="38"/>
      <c r="Q60" s="38"/>
      <c r="R60" s="38"/>
      <c r="S60" s="38"/>
      <c r="T60" s="38"/>
      <c r="U60" s="38"/>
      <c r="V60" s="38"/>
      <c r="W60" s="38"/>
      <c r="X60" s="38"/>
      <c r="Y60" s="38"/>
      <c r="Z60" s="39"/>
      <c r="AA60" s="24"/>
      <c r="AB60" s="24"/>
      <c r="AC60" s="37" t="s">
        <v>59</v>
      </c>
      <c r="AD60" s="38"/>
      <c r="AE60" s="38"/>
      <c r="AF60" s="38"/>
      <c r="AG60" s="38"/>
      <c r="AH60" s="38"/>
      <c r="AI60" s="38"/>
      <c r="AJ60" s="38"/>
      <c r="AK60" s="38"/>
      <c r="AL60" s="38"/>
      <c r="AM60" s="38"/>
      <c r="AN60" s="38"/>
      <c r="AO60" s="39"/>
      <c r="AP60" s="24"/>
      <c r="AQ60" s="25"/>
    </row>
    <row r="61" spans="2:43" s="2" customFormat="1" ht="14.25" customHeight="1">
      <c r="B61" s="10"/>
      <c r="C61" s="11"/>
      <c r="D61" s="40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41"/>
      <c r="AA61" s="11"/>
      <c r="AB61" s="11"/>
      <c r="AC61" s="40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41"/>
      <c r="AP61" s="11"/>
      <c r="AQ61" s="12"/>
    </row>
    <row r="62" spans="2:43" s="2" customFormat="1" ht="14.25" customHeight="1">
      <c r="B62" s="10"/>
      <c r="C62" s="11"/>
      <c r="D62" s="40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41"/>
      <c r="AA62" s="11"/>
      <c r="AB62" s="11"/>
      <c r="AC62" s="40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41"/>
      <c r="AP62" s="11"/>
      <c r="AQ62" s="12"/>
    </row>
    <row r="63" spans="2:43" s="2" customFormat="1" ht="14.25" customHeight="1">
      <c r="B63" s="10"/>
      <c r="C63" s="11"/>
      <c r="D63" s="40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41"/>
      <c r="AA63" s="11"/>
      <c r="AB63" s="11"/>
      <c r="AC63" s="40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41"/>
      <c r="AP63" s="11"/>
      <c r="AQ63" s="12"/>
    </row>
    <row r="64" spans="2:43" s="2" customFormat="1" ht="14.25" customHeight="1">
      <c r="B64" s="10"/>
      <c r="C64" s="11"/>
      <c r="D64" s="40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41"/>
      <c r="AA64" s="11"/>
      <c r="AB64" s="11"/>
      <c r="AC64" s="40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41"/>
      <c r="AP64" s="11"/>
      <c r="AQ64" s="12"/>
    </row>
    <row r="65" spans="2:43" s="2" customFormat="1" ht="14.25" customHeight="1">
      <c r="B65" s="10"/>
      <c r="C65" s="11"/>
      <c r="D65" s="40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41"/>
      <c r="AA65" s="11"/>
      <c r="AB65" s="11"/>
      <c r="AC65" s="40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41"/>
      <c r="AP65" s="11"/>
      <c r="AQ65" s="12"/>
    </row>
    <row r="66" spans="2:43" s="2" customFormat="1" ht="14.25" customHeight="1">
      <c r="B66" s="10"/>
      <c r="C66" s="11"/>
      <c r="D66" s="40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41"/>
      <c r="AA66" s="11"/>
      <c r="AB66" s="11"/>
      <c r="AC66" s="40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41"/>
      <c r="AP66" s="11"/>
      <c r="AQ66" s="12"/>
    </row>
    <row r="67" spans="2:43" s="2" customFormat="1" ht="14.25" customHeight="1">
      <c r="B67" s="10"/>
      <c r="C67" s="11"/>
      <c r="D67" s="40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41"/>
      <c r="AA67" s="11"/>
      <c r="AB67" s="11"/>
      <c r="AC67" s="40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41"/>
      <c r="AP67" s="11"/>
      <c r="AQ67" s="12"/>
    </row>
    <row r="68" spans="2:43" s="2" customFormat="1" ht="14.25" customHeight="1">
      <c r="B68" s="10"/>
      <c r="C68" s="11"/>
      <c r="D68" s="40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41"/>
      <c r="AA68" s="11"/>
      <c r="AB68" s="11"/>
      <c r="AC68" s="40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41"/>
      <c r="AP68" s="11"/>
      <c r="AQ68" s="12"/>
    </row>
    <row r="69" spans="2:43" s="6" customFormat="1" ht="15.75" customHeight="1">
      <c r="B69" s="23"/>
      <c r="C69" s="24"/>
      <c r="D69" s="42" t="s">
        <v>56</v>
      </c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4" t="s">
        <v>57</v>
      </c>
      <c r="S69" s="43"/>
      <c r="T69" s="43"/>
      <c r="U69" s="43"/>
      <c r="V69" s="43"/>
      <c r="W69" s="43"/>
      <c r="X69" s="43"/>
      <c r="Y69" s="43"/>
      <c r="Z69" s="45"/>
      <c r="AA69" s="24"/>
      <c r="AB69" s="24"/>
      <c r="AC69" s="42" t="s">
        <v>56</v>
      </c>
      <c r="AD69" s="43"/>
      <c r="AE69" s="43"/>
      <c r="AF69" s="43"/>
      <c r="AG69" s="43"/>
      <c r="AH69" s="43"/>
      <c r="AI69" s="43"/>
      <c r="AJ69" s="43"/>
      <c r="AK69" s="43"/>
      <c r="AL69" s="43"/>
      <c r="AM69" s="44" t="s">
        <v>57</v>
      </c>
      <c r="AN69" s="43"/>
      <c r="AO69" s="45"/>
      <c r="AP69" s="24"/>
      <c r="AQ69" s="25"/>
    </row>
    <row r="70" spans="2:43" s="6" customFormat="1" ht="7.5" customHeight="1">
      <c r="B70" s="23"/>
      <c r="C70" s="24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  <c r="AE70" s="24"/>
      <c r="AF70" s="24"/>
      <c r="AG70" s="24"/>
      <c r="AH70" s="24"/>
      <c r="AI70" s="24"/>
      <c r="AJ70" s="24"/>
      <c r="AK70" s="24"/>
      <c r="AL70" s="24"/>
      <c r="AM70" s="24"/>
      <c r="AN70" s="24"/>
      <c r="AO70" s="24"/>
      <c r="AP70" s="24"/>
      <c r="AQ70" s="25"/>
    </row>
    <row r="71" spans="2:43" s="6" customFormat="1" ht="7.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  <c r="AJ71" s="47"/>
      <c r="AK71" s="47"/>
      <c r="AL71" s="47"/>
      <c r="AM71" s="47"/>
      <c r="AN71" s="47"/>
      <c r="AO71" s="47"/>
      <c r="AP71" s="47"/>
      <c r="AQ71" s="48"/>
    </row>
    <row r="75" spans="2:43" s="6" customFormat="1" ht="7.5" customHeight="1">
      <c r="B75" s="49"/>
      <c r="C75" s="50"/>
      <c r="D75" s="50"/>
      <c r="E75" s="50"/>
      <c r="F75" s="50"/>
      <c r="G75" s="50"/>
      <c r="H75" s="50"/>
      <c r="I75" s="50"/>
      <c r="J75" s="50"/>
      <c r="K75" s="50"/>
      <c r="L75" s="50"/>
      <c r="M75" s="50"/>
      <c r="N75" s="50"/>
      <c r="O75" s="50"/>
      <c r="P75" s="50"/>
      <c r="Q75" s="50"/>
      <c r="R75" s="50"/>
      <c r="S75" s="50"/>
      <c r="T75" s="50"/>
      <c r="U75" s="50"/>
      <c r="V75" s="50"/>
      <c r="W75" s="50"/>
      <c r="X75" s="50"/>
      <c r="Y75" s="50"/>
      <c r="Z75" s="50"/>
      <c r="AA75" s="50"/>
      <c r="AB75" s="50"/>
      <c r="AC75" s="50"/>
      <c r="AD75" s="50"/>
      <c r="AE75" s="50"/>
      <c r="AF75" s="50"/>
      <c r="AG75" s="50"/>
      <c r="AH75" s="50"/>
      <c r="AI75" s="50"/>
      <c r="AJ75" s="50"/>
      <c r="AK75" s="50"/>
      <c r="AL75" s="50"/>
      <c r="AM75" s="50"/>
      <c r="AN75" s="50"/>
      <c r="AO75" s="50"/>
      <c r="AP75" s="50"/>
      <c r="AQ75" s="51"/>
    </row>
    <row r="76" spans="2:43" s="6" customFormat="1" ht="37.5" customHeight="1">
      <c r="B76" s="23"/>
      <c r="C76" s="214" t="s">
        <v>60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25"/>
    </row>
    <row r="77" spans="2:43" s="52" customFormat="1" ht="15" customHeight="1">
      <c r="B77" s="53"/>
      <c r="C77" s="18" t="s">
        <v>14</v>
      </c>
      <c r="D77" s="16"/>
      <c r="E77" s="16"/>
      <c r="F77" s="16"/>
      <c r="G77" s="16"/>
      <c r="H77" s="16"/>
      <c r="I77" s="16"/>
      <c r="J77" s="16"/>
      <c r="K77" s="16"/>
      <c r="L77" s="16" t="str">
        <f>$K$5</f>
        <v>15-06A</v>
      </c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6"/>
      <c r="AL77" s="16"/>
      <c r="AM77" s="16"/>
      <c r="AN77" s="16"/>
      <c r="AO77" s="16"/>
      <c r="AP77" s="16"/>
      <c r="AQ77" s="54"/>
    </row>
    <row r="78" spans="2:43" s="55" customFormat="1" ht="37.5" customHeight="1">
      <c r="B78" s="56"/>
      <c r="C78" s="57" t="s">
        <v>17</v>
      </c>
      <c r="D78" s="57"/>
      <c r="E78" s="57"/>
      <c r="F78" s="57"/>
      <c r="G78" s="57"/>
      <c r="H78" s="57"/>
      <c r="I78" s="57"/>
      <c r="J78" s="57"/>
      <c r="K78" s="57"/>
      <c r="L78" s="197" t="str">
        <f>$K$6</f>
        <v>MODERNIZACE SOCIÁLNÍHO ZAŘÍZENÍ PRO KUCHAŘKY</v>
      </c>
      <c r="M78" s="198"/>
      <c r="N78" s="198"/>
      <c r="O78" s="198"/>
      <c r="P78" s="198"/>
      <c r="Q78" s="198"/>
      <c r="R78" s="198"/>
      <c r="S78" s="198"/>
      <c r="T78" s="198"/>
      <c r="U78" s="198"/>
      <c r="V78" s="198"/>
      <c r="W78" s="198"/>
      <c r="X78" s="198"/>
      <c r="Y78" s="198"/>
      <c r="Z78" s="198"/>
      <c r="AA78" s="198"/>
      <c r="AB78" s="198"/>
      <c r="AC78" s="198"/>
      <c r="AD78" s="198"/>
      <c r="AE78" s="198"/>
      <c r="AF78" s="198"/>
      <c r="AG78" s="198"/>
      <c r="AH78" s="198"/>
      <c r="AI78" s="198"/>
      <c r="AJ78" s="198"/>
      <c r="AK78" s="198"/>
      <c r="AL78" s="198"/>
      <c r="AM78" s="198"/>
      <c r="AN78" s="198"/>
      <c r="AO78" s="198"/>
      <c r="AP78" s="57"/>
      <c r="AQ78" s="58"/>
    </row>
    <row r="79" spans="2:43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  <c r="AE79" s="24"/>
      <c r="AF79" s="24"/>
      <c r="AG79" s="24"/>
      <c r="AH79" s="24"/>
      <c r="AI79" s="24"/>
      <c r="AJ79" s="24"/>
      <c r="AK79" s="24"/>
      <c r="AL79" s="24"/>
      <c r="AM79" s="24"/>
      <c r="AN79" s="24"/>
      <c r="AO79" s="24"/>
      <c r="AP79" s="24"/>
      <c r="AQ79" s="25"/>
    </row>
    <row r="80" spans="2:43" s="6" customFormat="1" ht="15.75" customHeight="1">
      <c r="B80" s="23"/>
      <c r="C80" s="18" t="s">
        <v>23</v>
      </c>
      <c r="D80" s="24"/>
      <c r="E80" s="24"/>
      <c r="F80" s="24"/>
      <c r="G80" s="24"/>
      <c r="H80" s="24"/>
      <c r="I80" s="24"/>
      <c r="J80" s="24"/>
      <c r="K80" s="24"/>
      <c r="L80" s="59" t="str">
        <f>IF($K$8="","",$K$8)</f>
        <v>TURNOV</v>
      </c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18" t="s">
        <v>25</v>
      </c>
      <c r="AJ80" s="24"/>
      <c r="AK80" s="24"/>
      <c r="AL80" s="24"/>
      <c r="AM80" s="60" t="str">
        <f>IF($AN$8="","",$AN$8)</f>
        <v>01.03.2015</v>
      </c>
      <c r="AN80" s="24"/>
      <c r="AO80" s="24"/>
      <c r="AP80" s="24"/>
      <c r="AQ80" s="25"/>
    </row>
    <row r="81" spans="2:43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5"/>
    </row>
    <row r="82" spans="2:56" s="6" customFormat="1" ht="18.75" customHeight="1">
      <c r="B82" s="23"/>
      <c r="C82" s="18" t="s">
        <v>29</v>
      </c>
      <c r="D82" s="24"/>
      <c r="E82" s="24"/>
      <c r="F82" s="24"/>
      <c r="G82" s="24"/>
      <c r="H82" s="24"/>
      <c r="I82" s="24"/>
      <c r="J82" s="24"/>
      <c r="K82" s="24"/>
      <c r="L82" s="16" t="str">
        <f>IF($E$11="","",$E$11)</f>
        <v>MĚSTO TURNOV, ANTONÍNA DVOŘÁKA 335</v>
      </c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  <c r="AE82" s="24"/>
      <c r="AF82" s="24"/>
      <c r="AG82" s="24"/>
      <c r="AH82" s="24"/>
      <c r="AI82" s="18" t="s">
        <v>35</v>
      </c>
      <c r="AJ82" s="24"/>
      <c r="AK82" s="24"/>
      <c r="AL82" s="24"/>
      <c r="AM82" s="199" t="str">
        <f>IF($E$17="","",$E$17)</f>
        <v>ING.PAVEL MAREK - TURNOV</v>
      </c>
      <c r="AN82" s="188"/>
      <c r="AO82" s="188"/>
      <c r="AP82" s="188"/>
      <c r="AQ82" s="25"/>
      <c r="AS82" s="200" t="s">
        <v>61</v>
      </c>
      <c r="AT82" s="201"/>
      <c r="AU82" s="61"/>
      <c r="AV82" s="61"/>
      <c r="AW82" s="61"/>
      <c r="AX82" s="61"/>
      <c r="AY82" s="61"/>
      <c r="AZ82" s="61"/>
      <c r="BA82" s="61"/>
      <c r="BB82" s="61"/>
      <c r="BC82" s="61"/>
      <c r="BD82" s="62"/>
    </row>
    <row r="83" spans="2:56" s="6" customFormat="1" ht="15.75" customHeight="1">
      <c r="B83" s="23"/>
      <c r="C83" s="18" t="s">
        <v>33</v>
      </c>
      <c r="D83" s="24"/>
      <c r="E83" s="24"/>
      <c r="F83" s="24"/>
      <c r="G83" s="24"/>
      <c r="H83" s="24"/>
      <c r="I83" s="24"/>
      <c r="J83" s="24"/>
      <c r="K83" s="24"/>
      <c r="L83" s="16">
        <f>IF($E$14="Vyplň údaj","",$E$14)</f>
      </c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  <c r="AE83" s="24"/>
      <c r="AF83" s="24"/>
      <c r="AG83" s="24"/>
      <c r="AH83" s="24"/>
      <c r="AI83" s="18" t="s">
        <v>38</v>
      </c>
      <c r="AJ83" s="24"/>
      <c r="AK83" s="24"/>
      <c r="AL83" s="24"/>
      <c r="AM83" s="199" t="str">
        <f>IF($E$20="","",$E$20)</f>
        <v>JANA VYDROVÁ</v>
      </c>
      <c r="AN83" s="188"/>
      <c r="AO83" s="188"/>
      <c r="AP83" s="188"/>
      <c r="AQ83" s="25"/>
      <c r="AS83" s="202"/>
      <c r="AT83" s="203"/>
      <c r="BD83" s="63"/>
    </row>
    <row r="84" spans="2:56" s="6" customFormat="1" ht="12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  <c r="AE84" s="24"/>
      <c r="AF84" s="24"/>
      <c r="AG84" s="24"/>
      <c r="AH84" s="24"/>
      <c r="AI84" s="24"/>
      <c r="AJ84" s="24"/>
      <c r="AK84" s="24"/>
      <c r="AL84" s="24"/>
      <c r="AM84" s="24"/>
      <c r="AN84" s="24"/>
      <c r="AO84" s="24"/>
      <c r="AP84" s="24"/>
      <c r="AQ84" s="25"/>
      <c r="AS84" s="204"/>
      <c r="AT84" s="188"/>
      <c r="AU84" s="24"/>
      <c r="AV84" s="24"/>
      <c r="AW84" s="24"/>
      <c r="AX84" s="24"/>
      <c r="AY84" s="24"/>
      <c r="AZ84" s="24"/>
      <c r="BA84" s="24"/>
      <c r="BB84" s="24"/>
      <c r="BC84" s="24"/>
      <c r="BD84" s="64"/>
    </row>
    <row r="85" spans="2:57" s="6" customFormat="1" ht="30" customHeight="1">
      <c r="B85" s="23"/>
      <c r="C85" s="205" t="s">
        <v>62</v>
      </c>
      <c r="D85" s="206"/>
      <c r="E85" s="206"/>
      <c r="F85" s="206"/>
      <c r="G85" s="206"/>
      <c r="H85" s="35"/>
      <c r="I85" s="207" t="s">
        <v>63</v>
      </c>
      <c r="J85" s="206"/>
      <c r="K85" s="206"/>
      <c r="L85" s="206"/>
      <c r="M85" s="206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7" t="s">
        <v>64</v>
      </c>
      <c r="AH85" s="206"/>
      <c r="AI85" s="206"/>
      <c r="AJ85" s="206"/>
      <c r="AK85" s="206"/>
      <c r="AL85" s="206"/>
      <c r="AM85" s="206"/>
      <c r="AN85" s="207" t="s">
        <v>65</v>
      </c>
      <c r="AO85" s="206"/>
      <c r="AP85" s="208"/>
      <c r="AQ85" s="25"/>
      <c r="AS85" s="65" t="s">
        <v>66</v>
      </c>
      <c r="AT85" s="66" t="s">
        <v>67</v>
      </c>
      <c r="AU85" s="66" t="s">
        <v>68</v>
      </c>
      <c r="AV85" s="66" t="s">
        <v>69</v>
      </c>
      <c r="AW85" s="66" t="s">
        <v>70</v>
      </c>
      <c r="AX85" s="66" t="s">
        <v>71</v>
      </c>
      <c r="AY85" s="66" t="s">
        <v>72</v>
      </c>
      <c r="AZ85" s="66" t="s">
        <v>73</v>
      </c>
      <c r="BA85" s="66" t="s">
        <v>74</v>
      </c>
      <c r="BB85" s="66" t="s">
        <v>75</v>
      </c>
      <c r="BC85" s="66" t="s">
        <v>76</v>
      </c>
      <c r="BD85" s="67" t="s">
        <v>77</v>
      </c>
      <c r="BE85" s="68"/>
    </row>
    <row r="86" spans="2:56" s="6" customFormat="1" ht="12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  <c r="AE86" s="24"/>
      <c r="AF86" s="24"/>
      <c r="AG86" s="24"/>
      <c r="AH86" s="24"/>
      <c r="AI86" s="24"/>
      <c r="AJ86" s="24"/>
      <c r="AK86" s="24"/>
      <c r="AL86" s="24"/>
      <c r="AM86" s="24"/>
      <c r="AN86" s="24"/>
      <c r="AO86" s="24"/>
      <c r="AP86" s="24"/>
      <c r="AQ86" s="25"/>
      <c r="AS86" s="69"/>
      <c r="AT86" s="38"/>
      <c r="AU86" s="38"/>
      <c r="AV86" s="38"/>
      <c r="AW86" s="38"/>
      <c r="AX86" s="38"/>
      <c r="AY86" s="38"/>
      <c r="AZ86" s="38"/>
      <c r="BA86" s="38"/>
      <c r="BB86" s="38"/>
      <c r="BC86" s="38"/>
      <c r="BD86" s="39"/>
    </row>
    <row r="87" spans="2:76" s="55" customFormat="1" ht="33" customHeight="1">
      <c r="B87" s="56"/>
      <c r="C87" s="70" t="s">
        <v>78</v>
      </c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191">
        <f>ROUND($AG$88,2)</f>
        <v>0</v>
      </c>
      <c r="AH87" s="192"/>
      <c r="AI87" s="192"/>
      <c r="AJ87" s="192"/>
      <c r="AK87" s="192"/>
      <c r="AL87" s="192"/>
      <c r="AM87" s="192"/>
      <c r="AN87" s="191">
        <f>SUM($AG$87,$AT$87)</f>
        <v>0</v>
      </c>
      <c r="AO87" s="192"/>
      <c r="AP87" s="192"/>
      <c r="AQ87" s="58"/>
      <c r="AS87" s="71">
        <f>ROUND($AS$88,2)</f>
        <v>0</v>
      </c>
      <c r="AT87" s="72">
        <f>ROUND(SUM($AV$87:$AW$87),2)</f>
        <v>0</v>
      </c>
      <c r="AU87" s="73">
        <f>ROUND($AU$88,5)</f>
        <v>0</v>
      </c>
      <c r="AV87" s="72">
        <f>ROUND($AZ$87*$L$31,2)</f>
        <v>0</v>
      </c>
      <c r="AW87" s="72">
        <f>ROUND($BA$87*$L$32,2)</f>
        <v>0</v>
      </c>
      <c r="AX87" s="72">
        <f>ROUND($BB$87*$L$31,2)</f>
        <v>0</v>
      </c>
      <c r="AY87" s="72">
        <f>ROUND($BC$87*$L$32,2)</f>
        <v>0</v>
      </c>
      <c r="AZ87" s="72">
        <f>ROUND($AZ$88,2)</f>
        <v>0</v>
      </c>
      <c r="BA87" s="72">
        <f>ROUND($BA$88,2)</f>
        <v>0</v>
      </c>
      <c r="BB87" s="72">
        <f>ROUND($BB$88,2)</f>
        <v>0</v>
      </c>
      <c r="BC87" s="72">
        <f>ROUND($BC$88,2)</f>
        <v>0</v>
      </c>
      <c r="BD87" s="74">
        <f>ROUND($BD$88,2)</f>
        <v>0</v>
      </c>
      <c r="BS87" s="55" t="s">
        <v>79</v>
      </c>
      <c r="BT87" s="55" t="s">
        <v>80</v>
      </c>
      <c r="BV87" s="55" t="s">
        <v>81</v>
      </c>
      <c r="BW87" s="55" t="s">
        <v>82</v>
      </c>
      <c r="BX87" s="55" t="s">
        <v>83</v>
      </c>
    </row>
    <row r="88" spans="1:76" s="75" customFormat="1" ht="28.5" customHeight="1">
      <c r="A88" s="177" t="s">
        <v>563</v>
      </c>
      <c r="B88" s="76"/>
      <c r="C88" s="77"/>
      <c r="D88" s="195" t="s">
        <v>15</v>
      </c>
      <c r="E88" s="196"/>
      <c r="F88" s="196"/>
      <c r="G88" s="196"/>
      <c r="H88" s="196"/>
      <c r="I88" s="77"/>
      <c r="J88" s="195" t="s">
        <v>18</v>
      </c>
      <c r="K88" s="196"/>
      <c r="L88" s="196"/>
      <c r="M88" s="196"/>
      <c r="N88" s="196"/>
      <c r="O88" s="196"/>
      <c r="P88" s="196"/>
      <c r="Q88" s="196"/>
      <c r="R88" s="196"/>
      <c r="S88" s="196"/>
      <c r="T88" s="196"/>
      <c r="U88" s="196"/>
      <c r="V88" s="196"/>
      <c r="W88" s="196"/>
      <c r="X88" s="196"/>
      <c r="Y88" s="196"/>
      <c r="Z88" s="196"/>
      <c r="AA88" s="196"/>
      <c r="AB88" s="196"/>
      <c r="AC88" s="196"/>
      <c r="AD88" s="196"/>
      <c r="AE88" s="196"/>
      <c r="AF88" s="196"/>
      <c r="AG88" s="193">
        <f>'15-06A - MODERNIZACE SOCI...'!$M$29</f>
        <v>0</v>
      </c>
      <c r="AH88" s="194"/>
      <c r="AI88" s="194"/>
      <c r="AJ88" s="194"/>
      <c r="AK88" s="194"/>
      <c r="AL88" s="194"/>
      <c r="AM88" s="194"/>
      <c r="AN88" s="193">
        <f>SUM($AG$88,$AT$88)</f>
        <v>0</v>
      </c>
      <c r="AO88" s="194"/>
      <c r="AP88" s="194"/>
      <c r="AQ88" s="78"/>
      <c r="AS88" s="79">
        <f>'15-06A - MODERNIZACE SOCI...'!$M$27</f>
        <v>0</v>
      </c>
      <c r="AT88" s="80">
        <f>ROUND(SUM($AV$88:$AW$88),2)</f>
        <v>0</v>
      </c>
      <c r="AU88" s="81">
        <f>'15-06A - MODERNIZACE SOCI...'!$W$132</f>
        <v>0</v>
      </c>
      <c r="AV88" s="80">
        <f>'15-06A - MODERNIZACE SOCI...'!$M$31</f>
        <v>0</v>
      </c>
      <c r="AW88" s="80">
        <f>'15-06A - MODERNIZACE SOCI...'!$M$32</f>
        <v>0</v>
      </c>
      <c r="AX88" s="80">
        <f>'15-06A - MODERNIZACE SOCI...'!$M$33</f>
        <v>0</v>
      </c>
      <c r="AY88" s="80">
        <f>'15-06A - MODERNIZACE SOCI...'!$M$34</f>
        <v>0</v>
      </c>
      <c r="AZ88" s="80">
        <f>'15-06A - MODERNIZACE SOCI...'!$H$31</f>
        <v>0</v>
      </c>
      <c r="BA88" s="80">
        <f>'15-06A - MODERNIZACE SOCI...'!$H$32</f>
        <v>0</v>
      </c>
      <c r="BB88" s="80">
        <f>'15-06A - MODERNIZACE SOCI...'!$H$33</f>
        <v>0</v>
      </c>
      <c r="BC88" s="80">
        <f>'15-06A - MODERNIZACE SOCI...'!$H$34</f>
        <v>0</v>
      </c>
      <c r="BD88" s="82">
        <f>'15-06A - MODERNIZACE SOCI...'!$H$35</f>
        <v>0</v>
      </c>
      <c r="BT88" s="75" t="s">
        <v>22</v>
      </c>
      <c r="BU88" s="75" t="s">
        <v>84</v>
      </c>
      <c r="BV88" s="75" t="s">
        <v>81</v>
      </c>
      <c r="BW88" s="75" t="s">
        <v>82</v>
      </c>
      <c r="BX88" s="75" t="s">
        <v>83</v>
      </c>
    </row>
    <row r="89" spans="2:43" s="2" customFormat="1" ht="14.25" customHeight="1">
      <c r="B89" s="10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2"/>
    </row>
    <row r="90" spans="2:49" s="6" customFormat="1" ht="30.75" customHeight="1">
      <c r="B90" s="23"/>
      <c r="C90" s="70" t="s">
        <v>85</v>
      </c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  <c r="AE90" s="24"/>
      <c r="AF90" s="24"/>
      <c r="AG90" s="191">
        <f>ROUND(SUM($AG$91:$AG$94),2)</f>
        <v>0</v>
      </c>
      <c r="AH90" s="188"/>
      <c r="AI90" s="188"/>
      <c r="AJ90" s="188"/>
      <c r="AK90" s="188"/>
      <c r="AL90" s="188"/>
      <c r="AM90" s="188"/>
      <c r="AN90" s="191">
        <f>ROUND(SUM($AN$91:$AN$94),2)</f>
        <v>0</v>
      </c>
      <c r="AO90" s="188"/>
      <c r="AP90" s="188"/>
      <c r="AQ90" s="25"/>
      <c r="AS90" s="65" t="s">
        <v>86</v>
      </c>
      <c r="AT90" s="66" t="s">
        <v>87</v>
      </c>
      <c r="AU90" s="66" t="s">
        <v>44</v>
      </c>
      <c r="AV90" s="67" t="s">
        <v>67</v>
      </c>
      <c r="AW90" s="68"/>
    </row>
    <row r="91" spans="2:89" s="6" customFormat="1" ht="21" customHeight="1">
      <c r="B91" s="23"/>
      <c r="C91" s="24"/>
      <c r="D91" s="83" t="s">
        <v>88</v>
      </c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  <c r="AE91" s="24"/>
      <c r="AF91" s="24"/>
      <c r="AG91" s="189">
        <f>ROUND($AG$87*$AS$91,2)</f>
        <v>0</v>
      </c>
      <c r="AH91" s="188"/>
      <c r="AI91" s="188"/>
      <c r="AJ91" s="188"/>
      <c r="AK91" s="188"/>
      <c r="AL91" s="188"/>
      <c r="AM91" s="188"/>
      <c r="AN91" s="190">
        <f>ROUND($AG$91+$AV$91,2)</f>
        <v>0</v>
      </c>
      <c r="AO91" s="188"/>
      <c r="AP91" s="188"/>
      <c r="AQ91" s="25"/>
      <c r="AS91" s="84">
        <v>0</v>
      </c>
      <c r="AT91" s="85" t="s">
        <v>89</v>
      </c>
      <c r="AU91" s="85" t="s">
        <v>45</v>
      </c>
      <c r="AV91" s="86">
        <f>ROUND(IF($AU$91="základní",$AG$91*$L$31,IF($AU$91="snížená",$AG$91*$L$32,0)),2)</f>
        <v>0</v>
      </c>
      <c r="BV91" s="6" t="s">
        <v>90</v>
      </c>
      <c r="BY91" s="87">
        <f>IF($AU$91="základní",$AV$91,0)</f>
        <v>0</v>
      </c>
      <c r="BZ91" s="87">
        <f>IF($AU$91="snížená",$AV$91,0)</f>
        <v>0</v>
      </c>
      <c r="CA91" s="87">
        <v>0</v>
      </c>
      <c r="CB91" s="87">
        <v>0</v>
      </c>
      <c r="CC91" s="87">
        <v>0</v>
      </c>
      <c r="CD91" s="87">
        <f>IF($AU$91="základní",$AG$91,0)</f>
        <v>0</v>
      </c>
      <c r="CE91" s="87">
        <f>IF($AU$91="snížená",$AG$91,0)</f>
        <v>0</v>
      </c>
      <c r="CF91" s="87">
        <f>IF($AU$91="zákl. přenesená",$AG$91,0)</f>
        <v>0</v>
      </c>
      <c r="CG91" s="87">
        <f>IF($AU$91="sníž. přenesená",$AG$91,0)</f>
        <v>0</v>
      </c>
      <c r="CH91" s="87">
        <f>IF($AU$91="nulová",$AG$91,0)</f>
        <v>0</v>
      </c>
      <c r="CI91" s="6">
        <f>IF($AU$91="základní",1,IF($AU$91="snížená",2,IF($AU$91="zákl. přenesená",4,IF($AU$91="sníž. přenesená",5,3))))</f>
        <v>1</v>
      </c>
      <c r="CJ91" s="6">
        <f>IF($AT$91="stavební čast",1,IF(8891="investiční čast",2,3))</f>
        <v>1</v>
      </c>
      <c r="CK91" s="6" t="str">
        <f>IF($D$91="Vyplň vlastní","","x")</f>
        <v>x</v>
      </c>
    </row>
    <row r="92" spans="2:89" s="6" customFormat="1" ht="21" customHeight="1">
      <c r="B92" s="23"/>
      <c r="C92" s="24"/>
      <c r="D92" s="187" t="s">
        <v>91</v>
      </c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24"/>
      <c r="AD92" s="24"/>
      <c r="AE92" s="24"/>
      <c r="AF92" s="24"/>
      <c r="AG92" s="189">
        <f>$AG$87*$AS$92</f>
        <v>0</v>
      </c>
      <c r="AH92" s="188"/>
      <c r="AI92" s="188"/>
      <c r="AJ92" s="188"/>
      <c r="AK92" s="188"/>
      <c r="AL92" s="188"/>
      <c r="AM92" s="188"/>
      <c r="AN92" s="190">
        <f>$AG$92+$AV$92</f>
        <v>0</v>
      </c>
      <c r="AO92" s="188"/>
      <c r="AP92" s="188"/>
      <c r="AQ92" s="25"/>
      <c r="AS92" s="88">
        <v>0</v>
      </c>
      <c r="AT92" s="89" t="s">
        <v>89</v>
      </c>
      <c r="AU92" s="89" t="s">
        <v>45</v>
      </c>
      <c r="AV92" s="90">
        <f>ROUND(IF($AU$92="nulová",0,IF(OR($AU$92="základní",$AU$92="zákl. přenesená"),$AG$92*$L$31,$AG$92*$L$32)),2)</f>
        <v>0</v>
      </c>
      <c r="BV92" s="6" t="s">
        <v>92</v>
      </c>
      <c r="BY92" s="87">
        <f>IF($AU$92="základní",$AV$92,0)</f>
        <v>0</v>
      </c>
      <c r="BZ92" s="87">
        <f>IF($AU$92="snížená",$AV$92,0)</f>
        <v>0</v>
      </c>
      <c r="CA92" s="87">
        <f>IF($AU$92="zákl. přenesená",$AV$92,0)</f>
        <v>0</v>
      </c>
      <c r="CB92" s="87">
        <f>IF($AU$92="sníž. přenesená",$AV$92,0)</f>
        <v>0</v>
      </c>
      <c r="CC92" s="87">
        <f>IF($AU$92="nulová",$AV$92,0)</f>
        <v>0</v>
      </c>
      <c r="CD92" s="87">
        <f>IF($AU$92="základní",$AG$92,0)</f>
        <v>0</v>
      </c>
      <c r="CE92" s="87">
        <f>IF($AU$92="snížená",$AG$92,0)</f>
        <v>0</v>
      </c>
      <c r="CF92" s="87">
        <f>IF($AU$92="zákl. přenesená",$AG$92,0)</f>
        <v>0</v>
      </c>
      <c r="CG92" s="87">
        <f>IF($AU$92="sníž. přenesená",$AG$92,0)</f>
        <v>0</v>
      </c>
      <c r="CH92" s="87">
        <f>IF($AU$92="nulová",$AG$92,0)</f>
        <v>0</v>
      </c>
      <c r="CI92" s="6">
        <f>IF($AU$92="základní",1,IF($AU$92="snížená",2,IF($AU$92="zákl. přenesená",4,IF($AU$92="sníž. přenesená",5,3))))</f>
        <v>1</v>
      </c>
      <c r="CJ92" s="6">
        <f>IF($AT$92="stavební čast",1,IF(8892="investiční čast",2,3))</f>
        <v>1</v>
      </c>
      <c r="CK92" s="6">
        <f>IF($D$92="Vyplň vlastní","","x")</f>
      </c>
    </row>
    <row r="93" spans="2:89" s="6" customFormat="1" ht="21" customHeight="1">
      <c r="B93" s="23"/>
      <c r="C93" s="24"/>
      <c r="D93" s="187" t="s">
        <v>91</v>
      </c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24"/>
      <c r="AD93" s="24"/>
      <c r="AE93" s="24"/>
      <c r="AF93" s="24"/>
      <c r="AG93" s="189">
        <f>$AG$87*$AS$93</f>
        <v>0</v>
      </c>
      <c r="AH93" s="188"/>
      <c r="AI93" s="188"/>
      <c r="AJ93" s="188"/>
      <c r="AK93" s="188"/>
      <c r="AL93" s="188"/>
      <c r="AM93" s="188"/>
      <c r="AN93" s="190">
        <f>$AG$93+$AV$93</f>
        <v>0</v>
      </c>
      <c r="AO93" s="188"/>
      <c r="AP93" s="188"/>
      <c r="AQ93" s="25"/>
      <c r="AS93" s="88">
        <v>0</v>
      </c>
      <c r="AT93" s="89" t="s">
        <v>89</v>
      </c>
      <c r="AU93" s="89" t="s">
        <v>45</v>
      </c>
      <c r="AV93" s="90">
        <f>ROUND(IF($AU$93="nulová",0,IF(OR($AU$93="základní",$AU$93="zákl. přenesená"),$AG$93*$L$31,$AG$93*$L$32)),2)</f>
        <v>0</v>
      </c>
      <c r="BV93" s="6" t="s">
        <v>92</v>
      </c>
      <c r="BY93" s="87">
        <f>IF($AU$93="základní",$AV$93,0)</f>
        <v>0</v>
      </c>
      <c r="BZ93" s="87">
        <f>IF($AU$93="snížená",$AV$93,0)</f>
        <v>0</v>
      </c>
      <c r="CA93" s="87">
        <f>IF($AU$93="zákl. přenesená",$AV$93,0)</f>
        <v>0</v>
      </c>
      <c r="CB93" s="87">
        <f>IF($AU$93="sníž. přenesená",$AV$93,0)</f>
        <v>0</v>
      </c>
      <c r="CC93" s="87">
        <f>IF($AU$93="nulová",$AV$93,0)</f>
        <v>0</v>
      </c>
      <c r="CD93" s="87">
        <f>IF($AU$93="základní",$AG$93,0)</f>
        <v>0</v>
      </c>
      <c r="CE93" s="87">
        <f>IF($AU$93="snížená",$AG$93,0)</f>
        <v>0</v>
      </c>
      <c r="CF93" s="87">
        <f>IF($AU$93="zákl. přenesená",$AG$93,0)</f>
        <v>0</v>
      </c>
      <c r="CG93" s="87">
        <f>IF($AU$93="sníž. přenesená",$AG$93,0)</f>
        <v>0</v>
      </c>
      <c r="CH93" s="87">
        <f>IF($AU$93="nulová",$AG$93,0)</f>
        <v>0</v>
      </c>
      <c r="CI93" s="6">
        <f>IF($AU$93="základní",1,IF($AU$93="snížená",2,IF($AU$93="zákl. přenesená",4,IF($AU$93="sníž. přenesená",5,3))))</f>
        <v>1</v>
      </c>
      <c r="CJ93" s="6">
        <f>IF($AT$93="stavební čast",1,IF(8893="investiční čast",2,3))</f>
        <v>1</v>
      </c>
      <c r="CK93" s="6">
        <f>IF($D$93="Vyplň vlastní","","x")</f>
      </c>
    </row>
    <row r="94" spans="2:89" s="6" customFormat="1" ht="21" customHeight="1">
      <c r="B94" s="23"/>
      <c r="C94" s="24"/>
      <c r="D94" s="187" t="s">
        <v>91</v>
      </c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24"/>
      <c r="AD94" s="24"/>
      <c r="AE94" s="24"/>
      <c r="AF94" s="24"/>
      <c r="AG94" s="189">
        <f>$AG$87*$AS$94</f>
        <v>0</v>
      </c>
      <c r="AH94" s="188"/>
      <c r="AI94" s="188"/>
      <c r="AJ94" s="188"/>
      <c r="AK94" s="188"/>
      <c r="AL94" s="188"/>
      <c r="AM94" s="188"/>
      <c r="AN94" s="190">
        <f>$AG$94+$AV$94</f>
        <v>0</v>
      </c>
      <c r="AO94" s="188"/>
      <c r="AP94" s="188"/>
      <c r="AQ94" s="25"/>
      <c r="AS94" s="91">
        <v>0</v>
      </c>
      <c r="AT94" s="92" t="s">
        <v>89</v>
      </c>
      <c r="AU94" s="92" t="s">
        <v>45</v>
      </c>
      <c r="AV94" s="93">
        <f>ROUND(IF($AU$94="nulová",0,IF(OR($AU$94="základní",$AU$94="zákl. přenesená"),$AG$94*$L$31,$AG$94*$L$32)),2)</f>
        <v>0</v>
      </c>
      <c r="BV94" s="6" t="s">
        <v>92</v>
      </c>
      <c r="BY94" s="87">
        <f>IF($AU$94="základní",$AV$94,0)</f>
        <v>0</v>
      </c>
      <c r="BZ94" s="87">
        <f>IF($AU$94="snížená",$AV$94,0)</f>
        <v>0</v>
      </c>
      <c r="CA94" s="87">
        <f>IF($AU$94="zákl. přenesená",$AV$94,0)</f>
        <v>0</v>
      </c>
      <c r="CB94" s="87">
        <f>IF($AU$94="sníž. přenesená",$AV$94,0)</f>
        <v>0</v>
      </c>
      <c r="CC94" s="87">
        <f>IF($AU$94="nulová",$AV$94,0)</f>
        <v>0</v>
      </c>
      <c r="CD94" s="87">
        <f>IF($AU$94="základní",$AG$94,0)</f>
        <v>0</v>
      </c>
      <c r="CE94" s="87">
        <f>IF($AU$94="snížená",$AG$94,0)</f>
        <v>0</v>
      </c>
      <c r="CF94" s="87">
        <f>IF($AU$94="zákl. přenesená",$AG$94,0)</f>
        <v>0</v>
      </c>
      <c r="CG94" s="87">
        <f>IF($AU$94="sníž. přenesená",$AG$94,0)</f>
        <v>0</v>
      </c>
      <c r="CH94" s="87">
        <f>IF($AU$94="nulová",$AG$94,0)</f>
        <v>0</v>
      </c>
      <c r="CI94" s="6">
        <f>IF($AU$94="základní",1,IF($AU$94="snížená",2,IF($AU$94="zákl. přenesená",4,IF($AU$94="sníž. přenesená",5,3))))</f>
        <v>1</v>
      </c>
      <c r="CJ94" s="6">
        <f>IF($AT$94="stavební čast",1,IF(8894="investiční čast",2,3))</f>
        <v>1</v>
      </c>
      <c r="CK94" s="6">
        <f>IF($D$94="Vyplň vlastní","","x")</f>
      </c>
    </row>
    <row r="95" spans="2:43" s="6" customFormat="1" ht="12" customHeight="1">
      <c r="B95" s="23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5"/>
    </row>
    <row r="96" spans="2:43" s="6" customFormat="1" ht="30.75" customHeight="1">
      <c r="B96" s="23"/>
      <c r="C96" s="94" t="s">
        <v>93</v>
      </c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183">
        <f>ROUND($AG$87+$AG$90,2)</f>
        <v>0</v>
      </c>
      <c r="AH96" s="184"/>
      <c r="AI96" s="184"/>
      <c r="AJ96" s="184"/>
      <c r="AK96" s="184"/>
      <c r="AL96" s="184"/>
      <c r="AM96" s="184"/>
      <c r="AN96" s="183">
        <f>$AN$87+$AN$90</f>
        <v>0</v>
      </c>
      <c r="AO96" s="184"/>
      <c r="AP96" s="184"/>
      <c r="AQ96" s="25"/>
    </row>
    <row r="97" spans="2:43" s="6" customFormat="1" ht="7.5" customHeight="1">
      <c r="B97" s="46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  <c r="AJ97" s="47"/>
      <c r="AK97" s="47"/>
      <c r="AL97" s="47"/>
      <c r="AM97" s="47"/>
      <c r="AN97" s="47"/>
      <c r="AO97" s="47"/>
      <c r="AP97" s="47"/>
      <c r="AQ97" s="48"/>
    </row>
  </sheetData>
  <sheetProtection password="CC35" sheet="1" objects="1" scenarios="1" formatColumns="0" formatRows="0" sort="0" autoFilter="0"/>
  <mergeCells count="58"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  <mergeCell ref="L33:O33"/>
    <mergeCell ref="W33:AE33"/>
    <mergeCell ref="AK33:AO33"/>
    <mergeCell ref="L34:O34"/>
    <mergeCell ref="W34:AE34"/>
    <mergeCell ref="AK34:AO34"/>
    <mergeCell ref="L35:O35"/>
    <mergeCell ref="W35:AE35"/>
    <mergeCell ref="AK35:AO35"/>
    <mergeCell ref="X37:AB37"/>
    <mergeCell ref="AK37:AO37"/>
    <mergeCell ref="C76:AP76"/>
    <mergeCell ref="L78:AO78"/>
    <mergeCell ref="AM82:AP82"/>
    <mergeCell ref="AS82:AT84"/>
    <mergeCell ref="AM83:AP83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91:AM91"/>
    <mergeCell ref="AN91:AP91"/>
    <mergeCell ref="D92:AB92"/>
    <mergeCell ref="AG92:AM92"/>
    <mergeCell ref="AN92:AP92"/>
    <mergeCell ref="D93:AB93"/>
    <mergeCell ref="AG93:AM93"/>
    <mergeCell ref="AN93:AP93"/>
    <mergeCell ref="AG96:AM96"/>
    <mergeCell ref="AN96:AP96"/>
    <mergeCell ref="AR2:BE2"/>
    <mergeCell ref="D94:AB94"/>
    <mergeCell ref="AG94:AM94"/>
    <mergeCell ref="AN94:AP94"/>
    <mergeCell ref="AG87:AM87"/>
    <mergeCell ref="AN87:AP87"/>
    <mergeCell ref="AG90:AM90"/>
    <mergeCell ref="AN90:AP90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"základní,snížená,zákl. přenesená,sníž. přenesená,nulová"</formula1>
    </dataValidation>
    <dataValidation type="list" allowBlank="1" showInputMessage="1" showErrorMessage="1" error="Povoleny jsou hodnoty stavební čast, technologická čast, investiční čast." sqref="AT91:AT95">
      <formula1>"stavební čast,technologická čast,investiční čast"</formula1>
    </dataValidation>
  </dataValidations>
  <hyperlinks>
    <hyperlink ref="K1:S1" location="C2" tooltip="Souhrnný list stavby" display="1) Souhrnný list stavby"/>
    <hyperlink ref="W1:AF1" location="C87" tooltip="Rekapitulace objektů" display="2) Rekapitulace objektů"/>
    <hyperlink ref="A88" location="'15-06A - MODERNIZACE SOCI...'!C2" tooltip="15-06A - MODERNIZACE SOCI..." display="/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7" r:id="rId2"/>
  <headerFooter alignWithMargins="0"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3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A1" sqref="A1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82"/>
      <c r="B1" s="179"/>
      <c r="C1" s="179"/>
      <c r="D1" s="180" t="s">
        <v>1</v>
      </c>
      <c r="E1" s="179"/>
      <c r="F1" s="181" t="s">
        <v>564</v>
      </c>
      <c r="G1" s="181"/>
      <c r="H1" s="225" t="s">
        <v>565</v>
      </c>
      <c r="I1" s="225"/>
      <c r="J1" s="225"/>
      <c r="K1" s="225"/>
      <c r="L1" s="181" t="s">
        <v>566</v>
      </c>
      <c r="M1" s="179"/>
      <c r="N1" s="179"/>
      <c r="O1" s="180" t="s">
        <v>94</v>
      </c>
      <c r="P1" s="179"/>
      <c r="Q1" s="179"/>
      <c r="R1" s="179"/>
      <c r="S1" s="181" t="s">
        <v>567</v>
      </c>
      <c r="T1" s="181"/>
      <c r="U1" s="182"/>
      <c r="V1" s="182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</row>
    <row r="2" spans="3:46" s="2" customFormat="1" ht="37.5" customHeight="1">
      <c r="C2" s="215" t="s">
        <v>5</v>
      </c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86"/>
      <c r="Q2" s="186"/>
      <c r="S2" s="185" t="s">
        <v>6</v>
      </c>
      <c r="T2" s="186"/>
      <c r="U2" s="186"/>
      <c r="V2" s="186"/>
      <c r="W2" s="186"/>
      <c r="X2" s="186"/>
      <c r="Y2" s="186"/>
      <c r="Z2" s="186"/>
      <c r="AA2" s="186"/>
      <c r="AB2" s="186"/>
      <c r="AC2" s="186"/>
      <c r="AT2" s="2" t="s">
        <v>82</v>
      </c>
    </row>
    <row r="3" spans="2:46" s="2" customFormat="1" ht="7.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9"/>
      <c r="AT3" s="2" t="s">
        <v>95</v>
      </c>
    </row>
    <row r="4" spans="2:46" s="2" customFormat="1" ht="37.5" customHeight="1">
      <c r="B4" s="10"/>
      <c r="C4" s="214" t="s">
        <v>96</v>
      </c>
      <c r="D4" s="216"/>
      <c r="E4" s="216"/>
      <c r="F4" s="216"/>
      <c r="G4" s="216"/>
      <c r="H4" s="216"/>
      <c r="I4" s="216"/>
      <c r="J4" s="216"/>
      <c r="K4" s="216"/>
      <c r="L4" s="216"/>
      <c r="M4" s="216"/>
      <c r="N4" s="216"/>
      <c r="O4" s="216"/>
      <c r="P4" s="216"/>
      <c r="Q4" s="216"/>
      <c r="R4" s="12"/>
      <c r="T4" s="13" t="s">
        <v>11</v>
      </c>
      <c r="AT4" s="2" t="s">
        <v>4</v>
      </c>
    </row>
    <row r="5" spans="2:18" s="2" customFormat="1" ht="7.5" customHeight="1">
      <c r="B5" s="10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2"/>
    </row>
    <row r="6" spans="2:18" s="6" customFormat="1" ht="33.75" customHeight="1">
      <c r="B6" s="23"/>
      <c r="C6" s="24"/>
      <c r="D6" s="17" t="s">
        <v>17</v>
      </c>
      <c r="E6" s="24"/>
      <c r="F6" s="219" t="s">
        <v>18</v>
      </c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24"/>
      <c r="R6" s="25"/>
    </row>
    <row r="7" spans="2:18" s="6" customFormat="1" ht="15" customHeight="1">
      <c r="B7" s="23"/>
      <c r="C7" s="24"/>
      <c r="D7" s="18" t="s">
        <v>20</v>
      </c>
      <c r="E7" s="24"/>
      <c r="F7" s="16"/>
      <c r="G7" s="24"/>
      <c r="H7" s="24"/>
      <c r="I7" s="24"/>
      <c r="J7" s="24"/>
      <c r="K7" s="24"/>
      <c r="L7" s="24"/>
      <c r="M7" s="18" t="s">
        <v>21</v>
      </c>
      <c r="N7" s="24"/>
      <c r="O7" s="16"/>
      <c r="P7" s="24"/>
      <c r="Q7" s="24"/>
      <c r="R7" s="25"/>
    </row>
    <row r="8" spans="2:18" s="6" customFormat="1" ht="15" customHeight="1">
      <c r="B8" s="23"/>
      <c r="C8" s="24"/>
      <c r="D8" s="18" t="s">
        <v>23</v>
      </c>
      <c r="E8" s="24"/>
      <c r="F8" s="16" t="s">
        <v>24</v>
      </c>
      <c r="G8" s="24"/>
      <c r="H8" s="24"/>
      <c r="I8" s="24"/>
      <c r="J8" s="24"/>
      <c r="K8" s="24"/>
      <c r="L8" s="24"/>
      <c r="M8" s="18" t="s">
        <v>25</v>
      </c>
      <c r="N8" s="24"/>
      <c r="O8" s="258" t="str">
        <f>'Rekapitulace stavby'!$AN$8</f>
        <v>01.03.2015</v>
      </c>
      <c r="P8" s="188"/>
      <c r="Q8" s="24"/>
      <c r="R8" s="25"/>
    </row>
    <row r="9" spans="2:18" s="6" customFormat="1" ht="12" customHeight="1"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</row>
    <row r="10" spans="2:18" s="6" customFormat="1" ht="15" customHeight="1">
      <c r="B10" s="23"/>
      <c r="C10" s="24"/>
      <c r="D10" s="18" t="s">
        <v>29</v>
      </c>
      <c r="E10" s="24"/>
      <c r="F10" s="24"/>
      <c r="G10" s="24"/>
      <c r="H10" s="24"/>
      <c r="I10" s="24"/>
      <c r="J10" s="24"/>
      <c r="K10" s="24"/>
      <c r="L10" s="24"/>
      <c r="M10" s="18" t="s">
        <v>30</v>
      </c>
      <c r="N10" s="24"/>
      <c r="O10" s="199"/>
      <c r="P10" s="188"/>
      <c r="Q10" s="24"/>
      <c r="R10" s="25"/>
    </row>
    <row r="11" spans="2:18" s="6" customFormat="1" ht="18.75" customHeight="1">
      <c r="B11" s="23"/>
      <c r="C11" s="24"/>
      <c r="D11" s="24"/>
      <c r="E11" s="16" t="s">
        <v>31</v>
      </c>
      <c r="F11" s="24"/>
      <c r="G11" s="24"/>
      <c r="H11" s="24"/>
      <c r="I11" s="24"/>
      <c r="J11" s="24"/>
      <c r="K11" s="24"/>
      <c r="L11" s="24"/>
      <c r="M11" s="18" t="s">
        <v>32</v>
      </c>
      <c r="N11" s="24"/>
      <c r="O11" s="199"/>
      <c r="P11" s="188"/>
      <c r="Q11" s="24"/>
      <c r="R11" s="25"/>
    </row>
    <row r="12" spans="2:18" s="6" customFormat="1" ht="7.5" customHeight="1">
      <c r="B12" s="23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</row>
    <row r="13" spans="2:18" s="6" customFormat="1" ht="15" customHeight="1">
      <c r="B13" s="23"/>
      <c r="C13" s="24"/>
      <c r="D13" s="18" t="s">
        <v>33</v>
      </c>
      <c r="E13" s="24"/>
      <c r="F13" s="24"/>
      <c r="G13" s="24"/>
      <c r="H13" s="24"/>
      <c r="I13" s="24"/>
      <c r="J13" s="24"/>
      <c r="K13" s="24"/>
      <c r="L13" s="24"/>
      <c r="M13" s="18" t="s">
        <v>30</v>
      </c>
      <c r="N13" s="24"/>
      <c r="O13" s="257" t="str">
        <f>IF('Rekapitulace stavby'!$AN$13="","",'Rekapitulace stavby'!$AN$13)</f>
        <v>Vyplň údaj</v>
      </c>
      <c r="P13" s="188"/>
      <c r="Q13" s="24"/>
      <c r="R13" s="25"/>
    </row>
    <row r="14" spans="2:18" s="6" customFormat="1" ht="18.75" customHeight="1">
      <c r="B14" s="23"/>
      <c r="C14" s="24"/>
      <c r="D14" s="24"/>
      <c r="E14" s="257" t="str">
        <f>IF('Rekapitulace stavby'!$E$14="","",'Rekapitulace stavby'!$E$14)</f>
        <v>Vyplň údaj</v>
      </c>
      <c r="F14" s="188"/>
      <c r="G14" s="188"/>
      <c r="H14" s="188"/>
      <c r="I14" s="188"/>
      <c r="J14" s="188"/>
      <c r="K14" s="188"/>
      <c r="L14" s="188"/>
      <c r="M14" s="18" t="s">
        <v>32</v>
      </c>
      <c r="N14" s="24"/>
      <c r="O14" s="257" t="str">
        <f>IF('Rekapitulace stavby'!$AN$14="","",'Rekapitulace stavby'!$AN$14)</f>
        <v>Vyplň údaj</v>
      </c>
      <c r="P14" s="188"/>
      <c r="Q14" s="24"/>
      <c r="R14" s="25"/>
    </row>
    <row r="15" spans="2:18" s="6" customFormat="1" ht="7.5" customHeight="1">
      <c r="B15" s="23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5"/>
    </row>
    <row r="16" spans="2:18" s="6" customFormat="1" ht="15" customHeight="1">
      <c r="B16" s="23"/>
      <c r="C16" s="24"/>
      <c r="D16" s="18" t="s">
        <v>35</v>
      </c>
      <c r="E16" s="24"/>
      <c r="F16" s="24"/>
      <c r="G16" s="24"/>
      <c r="H16" s="24"/>
      <c r="I16" s="24"/>
      <c r="J16" s="24"/>
      <c r="K16" s="24"/>
      <c r="L16" s="24"/>
      <c r="M16" s="18" t="s">
        <v>30</v>
      </c>
      <c r="N16" s="24"/>
      <c r="O16" s="199"/>
      <c r="P16" s="188"/>
      <c r="Q16" s="24"/>
      <c r="R16" s="25"/>
    </row>
    <row r="17" spans="2:18" s="6" customFormat="1" ht="18.75" customHeight="1">
      <c r="B17" s="23"/>
      <c r="C17" s="24"/>
      <c r="D17" s="24"/>
      <c r="E17" s="16" t="s">
        <v>36</v>
      </c>
      <c r="F17" s="24"/>
      <c r="G17" s="24"/>
      <c r="H17" s="24"/>
      <c r="I17" s="24"/>
      <c r="J17" s="24"/>
      <c r="K17" s="24"/>
      <c r="L17" s="24"/>
      <c r="M17" s="18" t="s">
        <v>32</v>
      </c>
      <c r="N17" s="24"/>
      <c r="O17" s="199"/>
      <c r="P17" s="188"/>
      <c r="Q17" s="24"/>
      <c r="R17" s="25"/>
    </row>
    <row r="18" spans="2:18" s="6" customFormat="1" ht="7.5" customHeight="1">
      <c r="B18" s="23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</row>
    <row r="19" spans="2:18" s="6" customFormat="1" ht="15" customHeight="1">
      <c r="B19" s="23"/>
      <c r="C19" s="24"/>
      <c r="D19" s="18" t="s">
        <v>38</v>
      </c>
      <c r="E19" s="24"/>
      <c r="F19" s="24"/>
      <c r="G19" s="24"/>
      <c r="H19" s="24"/>
      <c r="I19" s="24"/>
      <c r="J19" s="24"/>
      <c r="K19" s="24"/>
      <c r="L19" s="24"/>
      <c r="M19" s="18" t="s">
        <v>30</v>
      </c>
      <c r="N19" s="24"/>
      <c r="O19" s="199"/>
      <c r="P19" s="188"/>
      <c r="Q19" s="24"/>
      <c r="R19" s="25"/>
    </row>
    <row r="20" spans="2:18" s="6" customFormat="1" ht="18.75" customHeight="1">
      <c r="B20" s="23"/>
      <c r="C20" s="24"/>
      <c r="D20" s="24"/>
      <c r="E20" s="16" t="s">
        <v>39</v>
      </c>
      <c r="F20" s="24"/>
      <c r="G20" s="24"/>
      <c r="H20" s="24"/>
      <c r="I20" s="24"/>
      <c r="J20" s="24"/>
      <c r="K20" s="24"/>
      <c r="L20" s="24"/>
      <c r="M20" s="18" t="s">
        <v>32</v>
      </c>
      <c r="N20" s="24"/>
      <c r="O20" s="199"/>
      <c r="P20" s="188"/>
      <c r="Q20" s="24"/>
      <c r="R20" s="25"/>
    </row>
    <row r="21" spans="2:18" s="6" customFormat="1" ht="7.5" customHeight="1">
      <c r="B21" s="23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</row>
    <row r="22" spans="2:18" s="6" customFormat="1" ht="15" customHeight="1">
      <c r="B22" s="23"/>
      <c r="C22" s="24"/>
      <c r="D22" s="18" t="s">
        <v>40</v>
      </c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</row>
    <row r="23" spans="2:18" s="95" customFormat="1" ht="15.75" customHeight="1">
      <c r="B23" s="96"/>
      <c r="C23" s="97"/>
      <c r="D23" s="97"/>
      <c r="E23" s="221"/>
      <c r="F23" s="255"/>
      <c r="G23" s="255"/>
      <c r="H23" s="255"/>
      <c r="I23" s="255"/>
      <c r="J23" s="255"/>
      <c r="K23" s="255"/>
      <c r="L23" s="255"/>
      <c r="M23" s="97"/>
      <c r="N23" s="97"/>
      <c r="O23" s="97"/>
      <c r="P23" s="97"/>
      <c r="Q23" s="97"/>
      <c r="R23" s="98"/>
    </row>
    <row r="24" spans="2:18" s="6" customFormat="1" ht="7.5" customHeight="1">
      <c r="B24" s="23"/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5"/>
    </row>
    <row r="25" spans="2:18" s="6" customFormat="1" ht="7.5" customHeight="1">
      <c r="B25" s="23"/>
      <c r="C25" s="24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24"/>
      <c r="R25" s="25"/>
    </row>
    <row r="26" spans="2:18" s="6" customFormat="1" ht="15" customHeight="1">
      <c r="B26" s="23"/>
      <c r="C26" s="24"/>
      <c r="D26" s="99" t="s">
        <v>97</v>
      </c>
      <c r="E26" s="24"/>
      <c r="F26" s="24"/>
      <c r="G26" s="24"/>
      <c r="H26" s="24"/>
      <c r="I26" s="24"/>
      <c r="J26" s="24"/>
      <c r="K26" s="24"/>
      <c r="L26" s="24"/>
      <c r="M26" s="222">
        <f>$N$87</f>
        <v>0</v>
      </c>
      <c r="N26" s="188"/>
      <c r="O26" s="188"/>
      <c r="P26" s="188"/>
      <c r="Q26" s="24"/>
      <c r="R26" s="25"/>
    </row>
    <row r="27" spans="2:18" s="6" customFormat="1" ht="15" customHeight="1">
      <c r="B27" s="23"/>
      <c r="C27" s="24"/>
      <c r="D27" s="22" t="s">
        <v>88</v>
      </c>
      <c r="E27" s="24"/>
      <c r="F27" s="24"/>
      <c r="G27" s="24"/>
      <c r="H27" s="24"/>
      <c r="I27" s="24"/>
      <c r="J27" s="24"/>
      <c r="K27" s="24"/>
      <c r="L27" s="24"/>
      <c r="M27" s="222">
        <f>$N$108</f>
        <v>0</v>
      </c>
      <c r="N27" s="188"/>
      <c r="O27" s="188"/>
      <c r="P27" s="188"/>
      <c r="Q27" s="24"/>
      <c r="R27" s="25"/>
    </row>
    <row r="28" spans="2:18" s="6" customFormat="1" ht="7.5" customHeight="1">
      <c r="B28" s="23"/>
      <c r="C28" s="24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5"/>
    </row>
    <row r="29" spans="2:18" s="6" customFormat="1" ht="26.25" customHeight="1">
      <c r="B29" s="23"/>
      <c r="C29" s="24"/>
      <c r="D29" s="100" t="s">
        <v>43</v>
      </c>
      <c r="E29" s="24"/>
      <c r="F29" s="24"/>
      <c r="G29" s="24"/>
      <c r="H29" s="24"/>
      <c r="I29" s="24"/>
      <c r="J29" s="24"/>
      <c r="K29" s="24"/>
      <c r="L29" s="24"/>
      <c r="M29" s="256">
        <f>ROUND($M$26+$M$27,2)</f>
        <v>0</v>
      </c>
      <c r="N29" s="188"/>
      <c r="O29" s="188"/>
      <c r="P29" s="188"/>
      <c r="Q29" s="24"/>
      <c r="R29" s="25"/>
    </row>
    <row r="30" spans="2:18" s="6" customFormat="1" ht="7.5" customHeight="1">
      <c r="B30" s="23"/>
      <c r="C30" s="24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24"/>
      <c r="R30" s="25"/>
    </row>
    <row r="31" spans="2:18" s="6" customFormat="1" ht="15" customHeight="1">
      <c r="B31" s="23"/>
      <c r="C31" s="24"/>
      <c r="D31" s="29" t="s">
        <v>44</v>
      </c>
      <c r="E31" s="29" t="s">
        <v>45</v>
      </c>
      <c r="F31" s="30">
        <v>0.21</v>
      </c>
      <c r="G31" s="101" t="s">
        <v>46</v>
      </c>
      <c r="H31" s="254">
        <f>(SUM($BE$108:$BE$115)+SUM($BE$132:$BE$371))</f>
        <v>0</v>
      </c>
      <c r="I31" s="188"/>
      <c r="J31" s="188"/>
      <c r="K31" s="24"/>
      <c r="L31" s="24"/>
      <c r="M31" s="254">
        <f>ROUND((SUM($BE$108:$BE$115)+SUM($BE$132:$BE$371)),2)*$F$31</f>
        <v>0</v>
      </c>
      <c r="N31" s="188"/>
      <c r="O31" s="188"/>
      <c r="P31" s="188"/>
      <c r="Q31" s="24"/>
      <c r="R31" s="25"/>
    </row>
    <row r="32" spans="2:18" s="6" customFormat="1" ht="15" customHeight="1">
      <c r="B32" s="23"/>
      <c r="C32" s="24"/>
      <c r="D32" s="24"/>
      <c r="E32" s="29" t="s">
        <v>47</v>
      </c>
      <c r="F32" s="30">
        <v>0.15</v>
      </c>
      <c r="G32" s="101" t="s">
        <v>46</v>
      </c>
      <c r="H32" s="254">
        <f>(SUM($BF$108:$BF$115)+SUM($BF$132:$BF$371))</f>
        <v>0</v>
      </c>
      <c r="I32" s="188"/>
      <c r="J32" s="188"/>
      <c r="K32" s="24"/>
      <c r="L32" s="24"/>
      <c r="M32" s="254">
        <f>ROUND((SUM($BF$108:$BF$115)+SUM($BF$132:$BF$371)),2)*$F$32</f>
        <v>0</v>
      </c>
      <c r="N32" s="188"/>
      <c r="O32" s="188"/>
      <c r="P32" s="188"/>
      <c r="Q32" s="24"/>
      <c r="R32" s="25"/>
    </row>
    <row r="33" spans="2:18" s="6" customFormat="1" ht="15" customHeight="1" hidden="1">
      <c r="B33" s="23"/>
      <c r="C33" s="24"/>
      <c r="D33" s="24"/>
      <c r="E33" s="29" t="s">
        <v>48</v>
      </c>
      <c r="F33" s="30">
        <v>0.21</v>
      </c>
      <c r="G33" s="101" t="s">
        <v>46</v>
      </c>
      <c r="H33" s="254">
        <f>(SUM($BG$108:$BG$115)+SUM($BG$132:$BG$371))</f>
        <v>0</v>
      </c>
      <c r="I33" s="188"/>
      <c r="J33" s="188"/>
      <c r="K33" s="24"/>
      <c r="L33" s="24"/>
      <c r="M33" s="254">
        <v>0</v>
      </c>
      <c r="N33" s="188"/>
      <c r="O33" s="188"/>
      <c r="P33" s="188"/>
      <c r="Q33" s="24"/>
      <c r="R33" s="25"/>
    </row>
    <row r="34" spans="2:18" s="6" customFormat="1" ht="15" customHeight="1" hidden="1">
      <c r="B34" s="23"/>
      <c r="C34" s="24"/>
      <c r="D34" s="24"/>
      <c r="E34" s="29" t="s">
        <v>49</v>
      </c>
      <c r="F34" s="30">
        <v>0.15</v>
      </c>
      <c r="G34" s="101" t="s">
        <v>46</v>
      </c>
      <c r="H34" s="254">
        <f>(SUM($BH$108:$BH$115)+SUM($BH$132:$BH$371))</f>
        <v>0</v>
      </c>
      <c r="I34" s="188"/>
      <c r="J34" s="188"/>
      <c r="K34" s="24"/>
      <c r="L34" s="24"/>
      <c r="M34" s="254">
        <v>0</v>
      </c>
      <c r="N34" s="188"/>
      <c r="O34" s="188"/>
      <c r="P34" s="188"/>
      <c r="Q34" s="24"/>
      <c r="R34" s="25"/>
    </row>
    <row r="35" spans="2:18" s="6" customFormat="1" ht="15" customHeight="1" hidden="1">
      <c r="B35" s="23"/>
      <c r="C35" s="24"/>
      <c r="D35" s="24"/>
      <c r="E35" s="29" t="s">
        <v>50</v>
      </c>
      <c r="F35" s="30">
        <v>0</v>
      </c>
      <c r="G35" s="101" t="s">
        <v>46</v>
      </c>
      <c r="H35" s="254">
        <f>(SUM($BI$108:$BI$115)+SUM($BI$132:$BI$371))</f>
        <v>0</v>
      </c>
      <c r="I35" s="188"/>
      <c r="J35" s="188"/>
      <c r="K35" s="24"/>
      <c r="L35" s="24"/>
      <c r="M35" s="254">
        <v>0</v>
      </c>
      <c r="N35" s="188"/>
      <c r="O35" s="188"/>
      <c r="P35" s="188"/>
      <c r="Q35" s="24"/>
      <c r="R35" s="25"/>
    </row>
    <row r="36" spans="2:18" s="6" customFormat="1" ht="7.5" customHeight="1">
      <c r="B36" s="23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5"/>
    </row>
    <row r="37" spans="2:18" s="6" customFormat="1" ht="26.25" customHeight="1">
      <c r="B37" s="23"/>
      <c r="C37" s="33"/>
      <c r="D37" s="34" t="s">
        <v>51</v>
      </c>
      <c r="E37" s="35"/>
      <c r="F37" s="35"/>
      <c r="G37" s="102" t="s">
        <v>52</v>
      </c>
      <c r="H37" s="36" t="s">
        <v>53</v>
      </c>
      <c r="I37" s="35"/>
      <c r="J37" s="35"/>
      <c r="K37" s="35"/>
      <c r="L37" s="213">
        <f>SUM($M$29:$M$35)</f>
        <v>0</v>
      </c>
      <c r="M37" s="206"/>
      <c r="N37" s="206"/>
      <c r="O37" s="206"/>
      <c r="P37" s="208"/>
      <c r="Q37" s="33"/>
      <c r="R37" s="25"/>
    </row>
    <row r="38" spans="2:18" s="6" customFormat="1" ht="15" customHeight="1">
      <c r="B38" s="23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5"/>
    </row>
    <row r="39" spans="2:18" s="6" customFormat="1" ht="15" customHeight="1">
      <c r="B39" s="23"/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5"/>
    </row>
    <row r="40" spans="2:18" s="2" customFormat="1" ht="14.25" customHeight="1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2"/>
    </row>
    <row r="41" spans="2:18" s="2" customFormat="1" ht="14.25" customHeight="1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2"/>
    </row>
    <row r="42" spans="2:18" s="2" customFormat="1" ht="14.25" customHeight="1">
      <c r="B42" s="10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2"/>
    </row>
    <row r="43" spans="2:18" s="2" customFormat="1" ht="14.25" customHeight="1">
      <c r="B43" s="10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2"/>
    </row>
    <row r="44" spans="2:18" s="2" customFormat="1" ht="14.25" customHeight="1">
      <c r="B44" s="10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2"/>
    </row>
    <row r="45" spans="2:18" s="2" customFormat="1" ht="14.25" customHeight="1">
      <c r="B45" s="10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2"/>
    </row>
    <row r="46" spans="2:18" s="2" customFormat="1" ht="14.25" customHeight="1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2"/>
    </row>
    <row r="47" spans="2:18" s="2" customFormat="1" ht="14.25" customHeight="1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2"/>
    </row>
    <row r="48" spans="2:18" s="2" customFormat="1" ht="14.25" customHeight="1">
      <c r="B48" s="10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2"/>
    </row>
    <row r="49" spans="2:18" s="2" customFormat="1" ht="14.25" customHeight="1">
      <c r="B49" s="10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2"/>
    </row>
    <row r="50" spans="2:18" s="6" customFormat="1" ht="15.75" customHeight="1">
      <c r="B50" s="23"/>
      <c r="C50" s="24"/>
      <c r="D50" s="37" t="s">
        <v>54</v>
      </c>
      <c r="E50" s="38"/>
      <c r="F50" s="38"/>
      <c r="G50" s="38"/>
      <c r="H50" s="39"/>
      <c r="I50" s="24"/>
      <c r="J50" s="37" t="s">
        <v>55</v>
      </c>
      <c r="K50" s="38"/>
      <c r="L50" s="38"/>
      <c r="M50" s="38"/>
      <c r="N50" s="38"/>
      <c r="O50" s="38"/>
      <c r="P50" s="39"/>
      <c r="Q50" s="24"/>
      <c r="R50" s="25"/>
    </row>
    <row r="51" spans="2:18" s="2" customFormat="1" ht="14.25" customHeight="1">
      <c r="B51" s="10"/>
      <c r="C51" s="11"/>
      <c r="D51" s="40"/>
      <c r="E51" s="11"/>
      <c r="F51" s="11"/>
      <c r="G51" s="11"/>
      <c r="H51" s="41"/>
      <c r="I51" s="11"/>
      <c r="J51" s="40"/>
      <c r="K51" s="11"/>
      <c r="L51" s="11"/>
      <c r="M51" s="11"/>
      <c r="N51" s="11"/>
      <c r="O51" s="11"/>
      <c r="P51" s="41"/>
      <c r="Q51" s="11"/>
      <c r="R51" s="12"/>
    </row>
    <row r="52" spans="2:18" s="2" customFormat="1" ht="14.25" customHeight="1">
      <c r="B52" s="10"/>
      <c r="C52" s="11"/>
      <c r="D52" s="40"/>
      <c r="E52" s="11"/>
      <c r="F52" s="11"/>
      <c r="G52" s="11"/>
      <c r="H52" s="41"/>
      <c r="I52" s="11"/>
      <c r="J52" s="40"/>
      <c r="K52" s="11"/>
      <c r="L52" s="11"/>
      <c r="M52" s="11"/>
      <c r="N52" s="11"/>
      <c r="O52" s="11"/>
      <c r="P52" s="41"/>
      <c r="Q52" s="11"/>
      <c r="R52" s="12"/>
    </row>
    <row r="53" spans="2:18" s="2" customFormat="1" ht="14.25" customHeight="1">
      <c r="B53" s="10"/>
      <c r="C53" s="11"/>
      <c r="D53" s="40"/>
      <c r="E53" s="11"/>
      <c r="F53" s="11"/>
      <c r="G53" s="11"/>
      <c r="H53" s="41"/>
      <c r="I53" s="11"/>
      <c r="J53" s="40"/>
      <c r="K53" s="11"/>
      <c r="L53" s="11"/>
      <c r="M53" s="11"/>
      <c r="N53" s="11"/>
      <c r="O53" s="11"/>
      <c r="P53" s="41"/>
      <c r="Q53" s="11"/>
      <c r="R53" s="12"/>
    </row>
    <row r="54" spans="2:18" s="2" customFormat="1" ht="14.25" customHeight="1">
      <c r="B54" s="10"/>
      <c r="C54" s="11"/>
      <c r="D54" s="40"/>
      <c r="E54" s="11"/>
      <c r="F54" s="11"/>
      <c r="G54" s="11"/>
      <c r="H54" s="41"/>
      <c r="I54" s="11"/>
      <c r="J54" s="40"/>
      <c r="K54" s="11"/>
      <c r="L54" s="11"/>
      <c r="M54" s="11"/>
      <c r="N54" s="11"/>
      <c r="O54" s="11"/>
      <c r="P54" s="41"/>
      <c r="Q54" s="11"/>
      <c r="R54" s="12"/>
    </row>
    <row r="55" spans="2:18" s="2" customFormat="1" ht="14.25" customHeight="1">
      <c r="B55" s="10"/>
      <c r="C55" s="11"/>
      <c r="D55" s="40"/>
      <c r="E55" s="11"/>
      <c r="F55" s="11"/>
      <c r="G55" s="11"/>
      <c r="H55" s="41"/>
      <c r="I55" s="11"/>
      <c r="J55" s="40"/>
      <c r="K55" s="11"/>
      <c r="L55" s="11"/>
      <c r="M55" s="11"/>
      <c r="N55" s="11"/>
      <c r="O55" s="11"/>
      <c r="P55" s="41"/>
      <c r="Q55" s="11"/>
      <c r="R55" s="12"/>
    </row>
    <row r="56" spans="2:18" s="2" customFormat="1" ht="14.25" customHeight="1">
      <c r="B56" s="10"/>
      <c r="C56" s="11"/>
      <c r="D56" s="40"/>
      <c r="E56" s="11"/>
      <c r="F56" s="11"/>
      <c r="G56" s="11"/>
      <c r="H56" s="41"/>
      <c r="I56" s="11"/>
      <c r="J56" s="40"/>
      <c r="K56" s="11"/>
      <c r="L56" s="11"/>
      <c r="M56" s="11"/>
      <c r="N56" s="11"/>
      <c r="O56" s="11"/>
      <c r="P56" s="41"/>
      <c r="Q56" s="11"/>
      <c r="R56" s="12"/>
    </row>
    <row r="57" spans="2:18" s="2" customFormat="1" ht="14.25" customHeight="1">
      <c r="B57" s="10"/>
      <c r="C57" s="11"/>
      <c r="D57" s="40"/>
      <c r="E57" s="11"/>
      <c r="F57" s="11"/>
      <c r="G57" s="11"/>
      <c r="H57" s="41"/>
      <c r="I57" s="11"/>
      <c r="J57" s="40"/>
      <c r="K57" s="11"/>
      <c r="L57" s="11"/>
      <c r="M57" s="11"/>
      <c r="N57" s="11"/>
      <c r="O57" s="11"/>
      <c r="P57" s="41"/>
      <c r="Q57" s="11"/>
      <c r="R57" s="12"/>
    </row>
    <row r="58" spans="2:18" s="2" customFormat="1" ht="14.25" customHeight="1">
      <c r="B58" s="10"/>
      <c r="C58" s="11"/>
      <c r="D58" s="40"/>
      <c r="E58" s="11"/>
      <c r="F58" s="11"/>
      <c r="G58" s="11"/>
      <c r="H58" s="41"/>
      <c r="I58" s="11"/>
      <c r="J58" s="40"/>
      <c r="K58" s="11"/>
      <c r="L58" s="11"/>
      <c r="M58" s="11"/>
      <c r="N58" s="11"/>
      <c r="O58" s="11"/>
      <c r="P58" s="41"/>
      <c r="Q58" s="11"/>
      <c r="R58" s="12"/>
    </row>
    <row r="59" spans="2:18" s="6" customFormat="1" ht="15.75" customHeight="1">
      <c r="B59" s="23"/>
      <c r="C59" s="24"/>
      <c r="D59" s="42" t="s">
        <v>56</v>
      </c>
      <c r="E59" s="43"/>
      <c r="F59" s="43"/>
      <c r="G59" s="44" t="s">
        <v>57</v>
      </c>
      <c r="H59" s="45"/>
      <c r="I59" s="24"/>
      <c r="J59" s="42" t="s">
        <v>56</v>
      </c>
      <c r="K59" s="43"/>
      <c r="L59" s="43"/>
      <c r="M59" s="43"/>
      <c r="N59" s="44" t="s">
        <v>57</v>
      </c>
      <c r="O59" s="43"/>
      <c r="P59" s="45"/>
      <c r="Q59" s="24"/>
      <c r="R59" s="25"/>
    </row>
    <row r="60" spans="2:18" s="2" customFormat="1" ht="14.25" customHeight="1">
      <c r="B60" s="10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2"/>
    </row>
    <row r="61" spans="2:18" s="6" customFormat="1" ht="15.75" customHeight="1">
      <c r="B61" s="23"/>
      <c r="C61" s="24"/>
      <c r="D61" s="37" t="s">
        <v>58</v>
      </c>
      <c r="E61" s="38"/>
      <c r="F61" s="38"/>
      <c r="G61" s="38"/>
      <c r="H61" s="39"/>
      <c r="I61" s="24"/>
      <c r="J61" s="37" t="s">
        <v>59</v>
      </c>
      <c r="K61" s="38"/>
      <c r="L61" s="38"/>
      <c r="M61" s="38"/>
      <c r="N61" s="38"/>
      <c r="O61" s="38"/>
      <c r="P61" s="39"/>
      <c r="Q61" s="24"/>
      <c r="R61" s="25"/>
    </row>
    <row r="62" spans="2:18" s="2" customFormat="1" ht="14.25" customHeight="1">
      <c r="B62" s="10"/>
      <c r="C62" s="11"/>
      <c r="D62" s="40"/>
      <c r="E62" s="11"/>
      <c r="F62" s="11"/>
      <c r="G62" s="11"/>
      <c r="H62" s="41"/>
      <c r="I62" s="11"/>
      <c r="J62" s="40"/>
      <c r="K62" s="11"/>
      <c r="L62" s="11"/>
      <c r="M62" s="11"/>
      <c r="N62" s="11"/>
      <c r="O62" s="11"/>
      <c r="P62" s="41"/>
      <c r="Q62" s="11"/>
      <c r="R62" s="12"/>
    </row>
    <row r="63" spans="2:18" s="2" customFormat="1" ht="14.25" customHeight="1">
      <c r="B63" s="10"/>
      <c r="C63" s="11"/>
      <c r="D63" s="40"/>
      <c r="E63" s="11"/>
      <c r="F63" s="11"/>
      <c r="G63" s="11"/>
      <c r="H63" s="41"/>
      <c r="I63" s="11"/>
      <c r="J63" s="40"/>
      <c r="K63" s="11"/>
      <c r="L63" s="11"/>
      <c r="M63" s="11"/>
      <c r="N63" s="11"/>
      <c r="O63" s="11"/>
      <c r="P63" s="41"/>
      <c r="Q63" s="11"/>
      <c r="R63" s="12"/>
    </row>
    <row r="64" spans="2:18" s="2" customFormat="1" ht="14.25" customHeight="1">
      <c r="B64" s="10"/>
      <c r="C64" s="11"/>
      <c r="D64" s="40"/>
      <c r="E64" s="11"/>
      <c r="F64" s="11"/>
      <c r="G64" s="11"/>
      <c r="H64" s="41"/>
      <c r="I64" s="11"/>
      <c r="J64" s="40"/>
      <c r="K64" s="11"/>
      <c r="L64" s="11"/>
      <c r="M64" s="11"/>
      <c r="N64" s="11"/>
      <c r="O64" s="11"/>
      <c r="P64" s="41"/>
      <c r="Q64" s="11"/>
      <c r="R64" s="12"/>
    </row>
    <row r="65" spans="2:18" s="2" customFormat="1" ht="14.25" customHeight="1">
      <c r="B65" s="10"/>
      <c r="C65" s="11"/>
      <c r="D65" s="40"/>
      <c r="E65" s="11"/>
      <c r="F65" s="11"/>
      <c r="G65" s="11"/>
      <c r="H65" s="41"/>
      <c r="I65" s="11"/>
      <c r="J65" s="40"/>
      <c r="K65" s="11"/>
      <c r="L65" s="11"/>
      <c r="M65" s="11"/>
      <c r="N65" s="11"/>
      <c r="O65" s="11"/>
      <c r="P65" s="41"/>
      <c r="Q65" s="11"/>
      <c r="R65" s="12"/>
    </row>
    <row r="66" spans="2:18" s="2" customFormat="1" ht="14.25" customHeight="1">
      <c r="B66" s="10"/>
      <c r="C66" s="11"/>
      <c r="D66" s="40"/>
      <c r="E66" s="11"/>
      <c r="F66" s="11"/>
      <c r="G66" s="11"/>
      <c r="H66" s="41"/>
      <c r="I66" s="11"/>
      <c r="J66" s="40"/>
      <c r="K66" s="11"/>
      <c r="L66" s="11"/>
      <c r="M66" s="11"/>
      <c r="N66" s="11"/>
      <c r="O66" s="11"/>
      <c r="P66" s="41"/>
      <c r="Q66" s="11"/>
      <c r="R66" s="12"/>
    </row>
    <row r="67" spans="2:18" s="2" customFormat="1" ht="14.25" customHeight="1">
      <c r="B67" s="10"/>
      <c r="C67" s="11"/>
      <c r="D67" s="40"/>
      <c r="E67" s="11"/>
      <c r="F67" s="11"/>
      <c r="G67" s="11"/>
      <c r="H67" s="41"/>
      <c r="I67" s="11"/>
      <c r="J67" s="40"/>
      <c r="K67" s="11"/>
      <c r="L67" s="11"/>
      <c r="M67" s="11"/>
      <c r="N67" s="11"/>
      <c r="O67" s="11"/>
      <c r="P67" s="41"/>
      <c r="Q67" s="11"/>
      <c r="R67" s="12"/>
    </row>
    <row r="68" spans="2:18" s="2" customFormat="1" ht="14.25" customHeight="1">
      <c r="B68" s="10"/>
      <c r="C68" s="11"/>
      <c r="D68" s="40"/>
      <c r="E68" s="11"/>
      <c r="F68" s="11"/>
      <c r="G68" s="11"/>
      <c r="H68" s="41"/>
      <c r="I68" s="11"/>
      <c r="J68" s="40"/>
      <c r="K68" s="11"/>
      <c r="L68" s="11"/>
      <c r="M68" s="11"/>
      <c r="N68" s="11"/>
      <c r="O68" s="11"/>
      <c r="P68" s="41"/>
      <c r="Q68" s="11"/>
      <c r="R68" s="12"/>
    </row>
    <row r="69" spans="2:18" s="2" customFormat="1" ht="14.25" customHeight="1">
      <c r="B69" s="10"/>
      <c r="C69" s="11"/>
      <c r="D69" s="40"/>
      <c r="E69" s="11"/>
      <c r="F69" s="11"/>
      <c r="G69" s="11"/>
      <c r="H69" s="41"/>
      <c r="I69" s="11"/>
      <c r="J69" s="40"/>
      <c r="K69" s="11"/>
      <c r="L69" s="11"/>
      <c r="M69" s="11"/>
      <c r="N69" s="11"/>
      <c r="O69" s="11"/>
      <c r="P69" s="41"/>
      <c r="Q69" s="11"/>
      <c r="R69" s="12"/>
    </row>
    <row r="70" spans="2:18" s="6" customFormat="1" ht="15.75" customHeight="1">
      <c r="B70" s="23"/>
      <c r="C70" s="24"/>
      <c r="D70" s="42" t="s">
        <v>56</v>
      </c>
      <c r="E70" s="43"/>
      <c r="F70" s="43"/>
      <c r="G70" s="44" t="s">
        <v>57</v>
      </c>
      <c r="H70" s="45"/>
      <c r="I70" s="24"/>
      <c r="J70" s="42" t="s">
        <v>56</v>
      </c>
      <c r="K70" s="43"/>
      <c r="L70" s="43"/>
      <c r="M70" s="43"/>
      <c r="N70" s="44" t="s">
        <v>57</v>
      </c>
      <c r="O70" s="43"/>
      <c r="P70" s="45"/>
      <c r="Q70" s="24"/>
      <c r="R70" s="25"/>
    </row>
    <row r="71" spans="2:18" s="6" customFormat="1" ht="15" customHeight="1">
      <c r="B71" s="46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8"/>
    </row>
    <row r="75" spans="2:18" s="6" customFormat="1" ht="7.5" customHeight="1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5"/>
    </row>
    <row r="76" spans="2:21" s="6" customFormat="1" ht="37.5" customHeight="1">
      <c r="B76" s="23"/>
      <c r="C76" s="214" t="s">
        <v>98</v>
      </c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25"/>
      <c r="T76" s="24"/>
      <c r="U76" s="24"/>
    </row>
    <row r="77" spans="2:21" s="6" customFormat="1" ht="7.5" customHeight="1">
      <c r="B77" s="23"/>
      <c r="C77" s="24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5"/>
      <c r="T77" s="24"/>
      <c r="U77" s="24"/>
    </row>
    <row r="78" spans="2:21" s="6" customFormat="1" ht="37.5" customHeight="1">
      <c r="B78" s="23"/>
      <c r="C78" s="57" t="s">
        <v>17</v>
      </c>
      <c r="D78" s="24"/>
      <c r="E78" s="24"/>
      <c r="F78" s="197" t="str">
        <f>$F$6</f>
        <v>MODERNIZACE SOCIÁLNÍHO ZAŘÍZENÍ PRO KUCHAŘKY</v>
      </c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24"/>
      <c r="R78" s="25"/>
      <c r="T78" s="24"/>
      <c r="U78" s="24"/>
    </row>
    <row r="79" spans="2:21" s="6" customFormat="1" ht="7.5" customHeight="1">
      <c r="B79" s="23"/>
      <c r="C79" s="24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5"/>
      <c r="T79" s="24"/>
      <c r="U79" s="24"/>
    </row>
    <row r="80" spans="2:21" s="6" customFormat="1" ht="18.75" customHeight="1">
      <c r="B80" s="23"/>
      <c r="C80" s="18" t="s">
        <v>23</v>
      </c>
      <c r="D80" s="24"/>
      <c r="E80" s="24"/>
      <c r="F80" s="16" t="str">
        <f>$F$8</f>
        <v>TURNOV</v>
      </c>
      <c r="G80" s="24"/>
      <c r="H80" s="24"/>
      <c r="I80" s="24"/>
      <c r="J80" s="24"/>
      <c r="K80" s="18" t="s">
        <v>25</v>
      </c>
      <c r="L80" s="24"/>
      <c r="M80" s="246" t="str">
        <f>IF($O$8="","",$O$8)</f>
        <v>01.03.2015</v>
      </c>
      <c r="N80" s="188"/>
      <c r="O80" s="188"/>
      <c r="P80" s="188"/>
      <c r="Q80" s="24"/>
      <c r="R80" s="25"/>
      <c r="T80" s="24"/>
      <c r="U80" s="24"/>
    </row>
    <row r="81" spans="2:21" s="6" customFormat="1" ht="7.5" customHeight="1">
      <c r="B81" s="23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5"/>
      <c r="T81" s="24"/>
      <c r="U81" s="24"/>
    </row>
    <row r="82" spans="2:21" s="6" customFormat="1" ht="15.75" customHeight="1">
      <c r="B82" s="23"/>
      <c r="C82" s="18" t="s">
        <v>29</v>
      </c>
      <c r="D82" s="24"/>
      <c r="E82" s="24"/>
      <c r="F82" s="16" t="str">
        <f>$E$11</f>
        <v>MĚSTO TURNOV, ANTONÍNA DVOŘÁKA 335</v>
      </c>
      <c r="G82" s="24"/>
      <c r="H82" s="24"/>
      <c r="I82" s="24"/>
      <c r="J82" s="24"/>
      <c r="K82" s="18" t="s">
        <v>35</v>
      </c>
      <c r="L82" s="24"/>
      <c r="M82" s="199" t="str">
        <f>$E$17</f>
        <v>ING.PAVEL MAREK - TURNOV</v>
      </c>
      <c r="N82" s="188"/>
      <c r="O82" s="188"/>
      <c r="P82" s="188"/>
      <c r="Q82" s="188"/>
      <c r="R82" s="25"/>
      <c r="T82" s="24"/>
      <c r="U82" s="24"/>
    </row>
    <row r="83" spans="2:21" s="6" customFormat="1" ht="15" customHeight="1">
      <c r="B83" s="23"/>
      <c r="C83" s="18" t="s">
        <v>33</v>
      </c>
      <c r="D83" s="24"/>
      <c r="E83" s="24"/>
      <c r="F83" s="16" t="str">
        <f>IF($E$14="","",$E$14)</f>
        <v>Vyplň údaj</v>
      </c>
      <c r="G83" s="24"/>
      <c r="H83" s="24"/>
      <c r="I83" s="24"/>
      <c r="J83" s="24"/>
      <c r="K83" s="18" t="s">
        <v>38</v>
      </c>
      <c r="L83" s="24"/>
      <c r="M83" s="199" t="str">
        <f>$E$20</f>
        <v>JANA VYDROVÁ</v>
      </c>
      <c r="N83" s="188"/>
      <c r="O83" s="188"/>
      <c r="P83" s="188"/>
      <c r="Q83" s="188"/>
      <c r="R83" s="25"/>
      <c r="T83" s="24"/>
      <c r="U83" s="24"/>
    </row>
    <row r="84" spans="2:21" s="6" customFormat="1" ht="11.25" customHeight="1">
      <c r="B84" s="23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5"/>
      <c r="T84" s="24"/>
      <c r="U84" s="24"/>
    </row>
    <row r="85" spans="2:21" s="6" customFormat="1" ht="30" customHeight="1">
      <c r="B85" s="23"/>
      <c r="C85" s="253" t="s">
        <v>99</v>
      </c>
      <c r="D85" s="184"/>
      <c r="E85" s="184"/>
      <c r="F85" s="184"/>
      <c r="G85" s="184"/>
      <c r="H85" s="33"/>
      <c r="I85" s="33"/>
      <c r="J85" s="33"/>
      <c r="K85" s="33"/>
      <c r="L85" s="33"/>
      <c r="M85" s="33"/>
      <c r="N85" s="253" t="s">
        <v>100</v>
      </c>
      <c r="O85" s="188"/>
      <c r="P85" s="188"/>
      <c r="Q85" s="188"/>
      <c r="R85" s="25"/>
      <c r="T85" s="24"/>
      <c r="U85" s="24"/>
    </row>
    <row r="86" spans="2:21" s="6" customFormat="1" ht="11.25" customHeight="1">
      <c r="B86" s="23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T86" s="24"/>
      <c r="U86" s="24"/>
    </row>
    <row r="87" spans="2:47" s="6" customFormat="1" ht="30" customHeight="1">
      <c r="B87" s="23"/>
      <c r="C87" s="70" t="s">
        <v>101</v>
      </c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191">
        <f>$N$132</f>
        <v>0</v>
      </c>
      <c r="O87" s="188"/>
      <c r="P87" s="188"/>
      <c r="Q87" s="188"/>
      <c r="R87" s="25"/>
      <c r="T87" s="24"/>
      <c r="U87" s="24"/>
      <c r="AU87" s="6" t="s">
        <v>102</v>
      </c>
    </row>
    <row r="88" spans="2:21" s="106" customFormat="1" ht="25.5" customHeight="1">
      <c r="B88" s="107"/>
      <c r="C88" s="108"/>
      <c r="D88" s="108" t="s">
        <v>103</v>
      </c>
      <c r="E88" s="108"/>
      <c r="F88" s="108"/>
      <c r="G88" s="108"/>
      <c r="H88" s="108"/>
      <c r="I88" s="108"/>
      <c r="J88" s="108"/>
      <c r="K88" s="108"/>
      <c r="L88" s="108"/>
      <c r="M88" s="108"/>
      <c r="N88" s="251">
        <f>$N$133</f>
        <v>0</v>
      </c>
      <c r="O88" s="252"/>
      <c r="P88" s="252"/>
      <c r="Q88" s="252"/>
      <c r="R88" s="109"/>
      <c r="T88" s="108"/>
      <c r="U88" s="108"/>
    </row>
    <row r="89" spans="2:21" s="110" customFormat="1" ht="21" customHeight="1">
      <c r="B89" s="111"/>
      <c r="C89" s="83"/>
      <c r="D89" s="83" t="s">
        <v>104</v>
      </c>
      <c r="E89" s="83"/>
      <c r="F89" s="83"/>
      <c r="G89" s="83"/>
      <c r="H89" s="83"/>
      <c r="I89" s="83"/>
      <c r="J89" s="83"/>
      <c r="K89" s="83"/>
      <c r="L89" s="83"/>
      <c r="M89" s="83"/>
      <c r="N89" s="190">
        <f>$N$134</f>
        <v>0</v>
      </c>
      <c r="O89" s="250"/>
      <c r="P89" s="250"/>
      <c r="Q89" s="250"/>
      <c r="R89" s="112"/>
      <c r="T89" s="83"/>
      <c r="U89" s="83"/>
    </row>
    <row r="90" spans="2:21" s="110" customFormat="1" ht="21" customHeight="1">
      <c r="B90" s="111"/>
      <c r="C90" s="83"/>
      <c r="D90" s="83" t="s">
        <v>105</v>
      </c>
      <c r="E90" s="83"/>
      <c r="F90" s="83"/>
      <c r="G90" s="83"/>
      <c r="H90" s="83"/>
      <c r="I90" s="83"/>
      <c r="J90" s="83"/>
      <c r="K90" s="83"/>
      <c r="L90" s="83"/>
      <c r="M90" s="83"/>
      <c r="N90" s="190">
        <f>$N$149</f>
        <v>0</v>
      </c>
      <c r="O90" s="250"/>
      <c r="P90" s="250"/>
      <c r="Q90" s="250"/>
      <c r="R90" s="112"/>
      <c r="T90" s="83"/>
      <c r="U90" s="83"/>
    </row>
    <row r="91" spans="2:21" s="110" customFormat="1" ht="21" customHeight="1">
      <c r="B91" s="111"/>
      <c r="C91" s="83"/>
      <c r="D91" s="83" t="s">
        <v>106</v>
      </c>
      <c r="E91" s="83"/>
      <c r="F91" s="83"/>
      <c r="G91" s="83"/>
      <c r="H91" s="83"/>
      <c r="I91" s="83"/>
      <c r="J91" s="83"/>
      <c r="K91" s="83"/>
      <c r="L91" s="83"/>
      <c r="M91" s="83"/>
      <c r="N91" s="190">
        <f>$N$211</f>
        <v>0</v>
      </c>
      <c r="O91" s="250"/>
      <c r="P91" s="250"/>
      <c r="Q91" s="250"/>
      <c r="R91" s="112"/>
      <c r="T91" s="83"/>
      <c r="U91" s="83"/>
    </row>
    <row r="92" spans="2:21" s="110" customFormat="1" ht="21" customHeight="1">
      <c r="B92" s="111"/>
      <c r="C92" s="83"/>
      <c r="D92" s="83" t="s">
        <v>107</v>
      </c>
      <c r="E92" s="83"/>
      <c r="F92" s="83"/>
      <c r="G92" s="83"/>
      <c r="H92" s="83"/>
      <c r="I92" s="83"/>
      <c r="J92" s="83"/>
      <c r="K92" s="83"/>
      <c r="L92" s="83"/>
      <c r="M92" s="83"/>
      <c r="N92" s="190">
        <f>$N$223</f>
        <v>0</v>
      </c>
      <c r="O92" s="250"/>
      <c r="P92" s="250"/>
      <c r="Q92" s="250"/>
      <c r="R92" s="112"/>
      <c r="T92" s="83"/>
      <c r="U92" s="83"/>
    </row>
    <row r="93" spans="2:21" s="110" customFormat="1" ht="21" customHeight="1">
      <c r="B93" s="111"/>
      <c r="C93" s="83"/>
      <c r="D93" s="83" t="s">
        <v>108</v>
      </c>
      <c r="E93" s="83"/>
      <c r="F93" s="83"/>
      <c r="G93" s="83"/>
      <c r="H93" s="83"/>
      <c r="I93" s="83"/>
      <c r="J93" s="83"/>
      <c r="K93" s="83"/>
      <c r="L93" s="83"/>
      <c r="M93" s="83"/>
      <c r="N93" s="190">
        <f>$N$267</f>
        <v>0</v>
      </c>
      <c r="O93" s="250"/>
      <c r="P93" s="250"/>
      <c r="Q93" s="250"/>
      <c r="R93" s="112"/>
      <c r="T93" s="83"/>
      <c r="U93" s="83"/>
    </row>
    <row r="94" spans="2:21" s="106" customFormat="1" ht="25.5" customHeight="1">
      <c r="B94" s="107"/>
      <c r="C94" s="108"/>
      <c r="D94" s="108" t="s">
        <v>109</v>
      </c>
      <c r="E94" s="108"/>
      <c r="F94" s="108"/>
      <c r="G94" s="108"/>
      <c r="H94" s="108"/>
      <c r="I94" s="108"/>
      <c r="J94" s="108"/>
      <c r="K94" s="108"/>
      <c r="L94" s="108"/>
      <c r="M94" s="108"/>
      <c r="N94" s="251">
        <f>$N$269</f>
        <v>0</v>
      </c>
      <c r="O94" s="252"/>
      <c r="P94" s="252"/>
      <c r="Q94" s="252"/>
      <c r="R94" s="109"/>
      <c r="T94" s="108"/>
      <c r="U94" s="108"/>
    </row>
    <row r="95" spans="2:21" s="110" customFormat="1" ht="21" customHeight="1">
      <c r="B95" s="111"/>
      <c r="C95" s="83"/>
      <c r="D95" s="83" t="s">
        <v>110</v>
      </c>
      <c r="E95" s="83"/>
      <c r="F95" s="83"/>
      <c r="G95" s="83"/>
      <c r="H95" s="83"/>
      <c r="I95" s="83"/>
      <c r="J95" s="83"/>
      <c r="K95" s="83"/>
      <c r="L95" s="83"/>
      <c r="M95" s="83"/>
      <c r="N95" s="190">
        <f>$N$270</f>
        <v>0</v>
      </c>
      <c r="O95" s="250"/>
      <c r="P95" s="250"/>
      <c r="Q95" s="250"/>
      <c r="R95" s="112"/>
      <c r="T95" s="83"/>
      <c r="U95" s="83"/>
    </row>
    <row r="96" spans="2:21" s="110" customFormat="1" ht="21" customHeight="1">
      <c r="B96" s="111"/>
      <c r="C96" s="83"/>
      <c r="D96" s="83" t="s">
        <v>111</v>
      </c>
      <c r="E96" s="83"/>
      <c r="F96" s="83"/>
      <c r="G96" s="83"/>
      <c r="H96" s="83"/>
      <c r="I96" s="83"/>
      <c r="J96" s="83"/>
      <c r="K96" s="83"/>
      <c r="L96" s="83"/>
      <c r="M96" s="83"/>
      <c r="N96" s="190">
        <f>$N$278</f>
        <v>0</v>
      </c>
      <c r="O96" s="250"/>
      <c r="P96" s="250"/>
      <c r="Q96" s="250"/>
      <c r="R96" s="112"/>
      <c r="T96" s="83"/>
      <c r="U96" s="83"/>
    </row>
    <row r="97" spans="2:21" s="110" customFormat="1" ht="21" customHeight="1">
      <c r="B97" s="111"/>
      <c r="C97" s="83"/>
      <c r="D97" s="83" t="s">
        <v>112</v>
      </c>
      <c r="E97" s="83"/>
      <c r="F97" s="83"/>
      <c r="G97" s="83"/>
      <c r="H97" s="83"/>
      <c r="I97" s="83"/>
      <c r="J97" s="83"/>
      <c r="K97" s="83"/>
      <c r="L97" s="83"/>
      <c r="M97" s="83"/>
      <c r="N97" s="190">
        <f>$N$280</f>
        <v>0</v>
      </c>
      <c r="O97" s="250"/>
      <c r="P97" s="250"/>
      <c r="Q97" s="250"/>
      <c r="R97" s="112"/>
      <c r="T97" s="83"/>
      <c r="U97" s="83"/>
    </row>
    <row r="98" spans="2:21" s="110" customFormat="1" ht="21" customHeight="1">
      <c r="B98" s="111"/>
      <c r="C98" s="83"/>
      <c r="D98" s="83" t="s">
        <v>113</v>
      </c>
      <c r="E98" s="83"/>
      <c r="F98" s="83"/>
      <c r="G98" s="83"/>
      <c r="H98" s="83"/>
      <c r="I98" s="83"/>
      <c r="J98" s="83"/>
      <c r="K98" s="83"/>
      <c r="L98" s="83"/>
      <c r="M98" s="83"/>
      <c r="N98" s="190">
        <f>$N$282</f>
        <v>0</v>
      </c>
      <c r="O98" s="250"/>
      <c r="P98" s="250"/>
      <c r="Q98" s="250"/>
      <c r="R98" s="112"/>
      <c r="T98" s="83"/>
      <c r="U98" s="83"/>
    </row>
    <row r="99" spans="2:21" s="110" customFormat="1" ht="21" customHeight="1">
      <c r="B99" s="111"/>
      <c r="C99" s="83"/>
      <c r="D99" s="83" t="s">
        <v>114</v>
      </c>
      <c r="E99" s="83"/>
      <c r="F99" s="83"/>
      <c r="G99" s="83"/>
      <c r="H99" s="83"/>
      <c r="I99" s="83"/>
      <c r="J99" s="83"/>
      <c r="K99" s="83"/>
      <c r="L99" s="83"/>
      <c r="M99" s="83"/>
      <c r="N99" s="190">
        <f>$N$289</f>
        <v>0</v>
      </c>
      <c r="O99" s="250"/>
      <c r="P99" s="250"/>
      <c r="Q99" s="250"/>
      <c r="R99" s="112"/>
      <c r="T99" s="83"/>
      <c r="U99" s="83"/>
    </row>
    <row r="100" spans="2:21" s="110" customFormat="1" ht="21" customHeight="1">
      <c r="B100" s="111"/>
      <c r="C100" s="83"/>
      <c r="D100" s="83" t="s">
        <v>115</v>
      </c>
      <c r="E100" s="83"/>
      <c r="F100" s="83"/>
      <c r="G100" s="83"/>
      <c r="H100" s="83"/>
      <c r="I100" s="83"/>
      <c r="J100" s="83"/>
      <c r="K100" s="83"/>
      <c r="L100" s="83"/>
      <c r="M100" s="83"/>
      <c r="N100" s="190">
        <f>$N$296</f>
        <v>0</v>
      </c>
      <c r="O100" s="250"/>
      <c r="P100" s="250"/>
      <c r="Q100" s="250"/>
      <c r="R100" s="112"/>
      <c r="T100" s="83"/>
      <c r="U100" s="83"/>
    </row>
    <row r="101" spans="2:21" s="110" customFormat="1" ht="21" customHeight="1">
      <c r="B101" s="111"/>
      <c r="C101" s="83"/>
      <c r="D101" s="83" t="s">
        <v>116</v>
      </c>
      <c r="E101" s="83"/>
      <c r="F101" s="83"/>
      <c r="G101" s="83"/>
      <c r="H101" s="83"/>
      <c r="I101" s="83"/>
      <c r="J101" s="83"/>
      <c r="K101" s="83"/>
      <c r="L101" s="83"/>
      <c r="M101" s="83"/>
      <c r="N101" s="190">
        <f>$N$306</f>
        <v>0</v>
      </c>
      <c r="O101" s="250"/>
      <c r="P101" s="250"/>
      <c r="Q101" s="250"/>
      <c r="R101" s="112"/>
      <c r="T101" s="83"/>
      <c r="U101" s="83"/>
    </row>
    <row r="102" spans="2:21" s="110" customFormat="1" ht="21" customHeight="1">
      <c r="B102" s="111"/>
      <c r="C102" s="83"/>
      <c r="D102" s="83" t="s">
        <v>117</v>
      </c>
      <c r="E102" s="83"/>
      <c r="F102" s="83"/>
      <c r="G102" s="83"/>
      <c r="H102" s="83"/>
      <c r="I102" s="83"/>
      <c r="J102" s="83"/>
      <c r="K102" s="83"/>
      <c r="L102" s="83"/>
      <c r="M102" s="83"/>
      <c r="N102" s="190">
        <f>$N$317</f>
        <v>0</v>
      </c>
      <c r="O102" s="250"/>
      <c r="P102" s="250"/>
      <c r="Q102" s="250"/>
      <c r="R102" s="112"/>
      <c r="T102" s="83"/>
      <c r="U102" s="83"/>
    </row>
    <row r="103" spans="2:21" s="110" customFormat="1" ht="21" customHeight="1">
      <c r="B103" s="111"/>
      <c r="C103" s="83"/>
      <c r="D103" s="83" t="s">
        <v>118</v>
      </c>
      <c r="E103" s="83"/>
      <c r="F103" s="83"/>
      <c r="G103" s="83"/>
      <c r="H103" s="83"/>
      <c r="I103" s="83"/>
      <c r="J103" s="83"/>
      <c r="K103" s="83"/>
      <c r="L103" s="83"/>
      <c r="M103" s="83"/>
      <c r="N103" s="190">
        <f>$N$356</f>
        <v>0</v>
      </c>
      <c r="O103" s="250"/>
      <c r="P103" s="250"/>
      <c r="Q103" s="250"/>
      <c r="R103" s="112"/>
      <c r="T103" s="83"/>
      <c r="U103" s="83"/>
    </row>
    <row r="104" spans="2:21" s="110" customFormat="1" ht="21" customHeight="1">
      <c r="B104" s="111"/>
      <c r="C104" s="83"/>
      <c r="D104" s="83" t="s">
        <v>119</v>
      </c>
      <c r="E104" s="83"/>
      <c r="F104" s="83"/>
      <c r="G104" s="83"/>
      <c r="H104" s="83"/>
      <c r="I104" s="83"/>
      <c r="J104" s="83"/>
      <c r="K104" s="83"/>
      <c r="L104" s="83"/>
      <c r="M104" s="83"/>
      <c r="N104" s="190">
        <f>$N$360</f>
        <v>0</v>
      </c>
      <c r="O104" s="250"/>
      <c r="P104" s="250"/>
      <c r="Q104" s="250"/>
      <c r="R104" s="112"/>
      <c r="T104" s="83"/>
      <c r="U104" s="83"/>
    </row>
    <row r="105" spans="2:21" s="106" customFormat="1" ht="25.5" customHeight="1">
      <c r="B105" s="107"/>
      <c r="C105" s="108"/>
      <c r="D105" s="108" t="s">
        <v>120</v>
      </c>
      <c r="E105" s="108"/>
      <c r="F105" s="108"/>
      <c r="G105" s="108"/>
      <c r="H105" s="108"/>
      <c r="I105" s="108"/>
      <c r="J105" s="108"/>
      <c r="K105" s="108"/>
      <c r="L105" s="108"/>
      <c r="M105" s="108"/>
      <c r="N105" s="251">
        <f>$N$367</f>
        <v>0</v>
      </c>
      <c r="O105" s="252"/>
      <c r="P105" s="252"/>
      <c r="Q105" s="252"/>
      <c r="R105" s="109"/>
      <c r="T105" s="108"/>
      <c r="U105" s="108"/>
    </row>
    <row r="106" spans="2:21" s="110" customFormat="1" ht="21" customHeight="1">
      <c r="B106" s="111"/>
      <c r="C106" s="83"/>
      <c r="D106" s="83" t="s">
        <v>121</v>
      </c>
      <c r="E106" s="83"/>
      <c r="F106" s="83"/>
      <c r="G106" s="83"/>
      <c r="H106" s="83"/>
      <c r="I106" s="83"/>
      <c r="J106" s="83"/>
      <c r="K106" s="83"/>
      <c r="L106" s="83"/>
      <c r="M106" s="83"/>
      <c r="N106" s="190">
        <f>$N$368</f>
        <v>0</v>
      </c>
      <c r="O106" s="250"/>
      <c r="P106" s="250"/>
      <c r="Q106" s="250"/>
      <c r="R106" s="112"/>
      <c r="T106" s="83"/>
      <c r="U106" s="83"/>
    </row>
    <row r="107" spans="2:21" s="6" customFormat="1" ht="22.5" customHeight="1">
      <c r="B107" s="23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5"/>
      <c r="T107" s="24"/>
      <c r="U107" s="24"/>
    </row>
    <row r="108" spans="2:21" s="6" customFormat="1" ht="30" customHeight="1">
      <c r="B108" s="23"/>
      <c r="C108" s="70" t="s">
        <v>122</v>
      </c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191">
        <f>ROUND($N$109+$N$110+$N$111+$N$112+$N$113+$N$114,2)</f>
        <v>0</v>
      </c>
      <c r="O108" s="188"/>
      <c r="P108" s="188"/>
      <c r="Q108" s="188"/>
      <c r="R108" s="25"/>
      <c r="T108" s="113"/>
      <c r="U108" s="114" t="s">
        <v>44</v>
      </c>
    </row>
    <row r="109" spans="2:62" s="6" customFormat="1" ht="18.75" customHeight="1">
      <c r="B109" s="23"/>
      <c r="C109" s="24"/>
      <c r="D109" s="187" t="s">
        <v>123</v>
      </c>
      <c r="E109" s="188"/>
      <c r="F109" s="188"/>
      <c r="G109" s="188"/>
      <c r="H109" s="188"/>
      <c r="I109" s="24"/>
      <c r="J109" s="24"/>
      <c r="K109" s="24"/>
      <c r="L109" s="24"/>
      <c r="M109" s="24"/>
      <c r="N109" s="189">
        <f>ROUND($N$87*$T$109,2)</f>
        <v>0</v>
      </c>
      <c r="O109" s="188"/>
      <c r="P109" s="188"/>
      <c r="Q109" s="188"/>
      <c r="R109" s="25"/>
      <c r="T109" s="115"/>
      <c r="U109" s="116" t="s">
        <v>45</v>
      </c>
      <c r="AY109" s="6" t="s">
        <v>124</v>
      </c>
      <c r="BE109" s="87">
        <f>IF($U$109="základní",$N$109,0)</f>
        <v>0</v>
      </c>
      <c r="BF109" s="87">
        <f>IF($U$109="snížená",$N$109,0)</f>
        <v>0</v>
      </c>
      <c r="BG109" s="87">
        <f>IF($U$109="zákl. přenesená",$N$109,0)</f>
        <v>0</v>
      </c>
      <c r="BH109" s="87">
        <f>IF($U$109="sníž. přenesená",$N$109,0)</f>
        <v>0</v>
      </c>
      <c r="BI109" s="87">
        <f>IF($U$109="nulová",$N$109,0)</f>
        <v>0</v>
      </c>
      <c r="BJ109" s="6" t="s">
        <v>22</v>
      </c>
    </row>
    <row r="110" spans="2:62" s="6" customFormat="1" ht="18.75" customHeight="1">
      <c r="B110" s="23"/>
      <c r="C110" s="24"/>
      <c r="D110" s="187" t="s">
        <v>125</v>
      </c>
      <c r="E110" s="188"/>
      <c r="F110" s="188"/>
      <c r="G110" s="188"/>
      <c r="H110" s="188"/>
      <c r="I110" s="24"/>
      <c r="J110" s="24"/>
      <c r="K110" s="24"/>
      <c r="L110" s="24"/>
      <c r="M110" s="24"/>
      <c r="N110" s="189">
        <f>ROUND($N$87*$T$110,2)</f>
        <v>0</v>
      </c>
      <c r="O110" s="188"/>
      <c r="P110" s="188"/>
      <c r="Q110" s="188"/>
      <c r="R110" s="25"/>
      <c r="T110" s="115"/>
      <c r="U110" s="116" t="s">
        <v>45</v>
      </c>
      <c r="AY110" s="6" t="s">
        <v>124</v>
      </c>
      <c r="BE110" s="87">
        <f>IF($U$110="základní",$N$110,0)</f>
        <v>0</v>
      </c>
      <c r="BF110" s="87">
        <f>IF($U$110="snížená",$N$110,0)</f>
        <v>0</v>
      </c>
      <c r="BG110" s="87">
        <f>IF($U$110="zákl. přenesená",$N$110,0)</f>
        <v>0</v>
      </c>
      <c r="BH110" s="87">
        <f>IF($U$110="sníž. přenesená",$N$110,0)</f>
        <v>0</v>
      </c>
      <c r="BI110" s="87">
        <f>IF($U$110="nulová",$N$110,0)</f>
        <v>0</v>
      </c>
      <c r="BJ110" s="6" t="s">
        <v>22</v>
      </c>
    </row>
    <row r="111" spans="2:62" s="6" customFormat="1" ht="18.75" customHeight="1">
      <c r="B111" s="23"/>
      <c r="C111" s="24"/>
      <c r="D111" s="187" t="s">
        <v>126</v>
      </c>
      <c r="E111" s="188"/>
      <c r="F111" s="188"/>
      <c r="G111" s="188"/>
      <c r="H111" s="188"/>
      <c r="I111" s="24"/>
      <c r="J111" s="24"/>
      <c r="K111" s="24"/>
      <c r="L111" s="24"/>
      <c r="M111" s="24"/>
      <c r="N111" s="189">
        <f>ROUND($N$87*$T$111,2)</f>
        <v>0</v>
      </c>
      <c r="O111" s="188"/>
      <c r="P111" s="188"/>
      <c r="Q111" s="188"/>
      <c r="R111" s="25"/>
      <c r="T111" s="115"/>
      <c r="U111" s="116" t="s">
        <v>45</v>
      </c>
      <c r="AY111" s="6" t="s">
        <v>124</v>
      </c>
      <c r="BE111" s="87">
        <f>IF($U$111="základní",$N$111,0)</f>
        <v>0</v>
      </c>
      <c r="BF111" s="87">
        <f>IF($U$111="snížená",$N$111,0)</f>
        <v>0</v>
      </c>
      <c r="BG111" s="87">
        <f>IF($U$111="zákl. přenesená",$N$111,0)</f>
        <v>0</v>
      </c>
      <c r="BH111" s="87">
        <f>IF($U$111="sníž. přenesená",$N$111,0)</f>
        <v>0</v>
      </c>
      <c r="BI111" s="87">
        <f>IF($U$111="nulová",$N$111,0)</f>
        <v>0</v>
      </c>
      <c r="BJ111" s="6" t="s">
        <v>22</v>
      </c>
    </row>
    <row r="112" spans="2:62" s="6" customFormat="1" ht="18.75" customHeight="1">
      <c r="B112" s="23"/>
      <c r="C112" s="24"/>
      <c r="D112" s="187" t="s">
        <v>127</v>
      </c>
      <c r="E112" s="188"/>
      <c r="F112" s="188"/>
      <c r="G112" s="188"/>
      <c r="H112" s="188"/>
      <c r="I112" s="24"/>
      <c r="J112" s="24"/>
      <c r="K112" s="24"/>
      <c r="L112" s="24"/>
      <c r="M112" s="24"/>
      <c r="N112" s="189">
        <f>ROUND($N$87*$T$112,2)</f>
        <v>0</v>
      </c>
      <c r="O112" s="188"/>
      <c r="P112" s="188"/>
      <c r="Q112" s="188"/>
      <c r="R112" s="25"/>
      <c r="T112" s="115"/>
      <c r="U112" s="116" t="s">
        <v>45</v>
      </c>
      <c r="AY112" s="6" t="s">
        <v>124</v>
      </c>
      <c r="BE112" s="87">
        <f>IF($U$112="základní",$N$112,0)</f>
        <v>0</v>
      </c>
      <c r="BF112" s="87">
        <f>IF($U$112="snížená",$N$112,0)</f>
        <v>0</v>
      </c>
      <c r="BG112" s="87">
        <f>IF($U$112="zákl. přenesená",$N$112,0)</f>
        <v>0</v>
      </c>
      <c r="BH112" s="87">
        <f>IF($U$112="sníž. přenesená",$N$112,0)</f>
        <v>0</v>
      </c>
      <c r="BI112" s="87">
        <f>IF($U$112="nulová",$N$112,0)</f>
        <v>0</v>
      </c>
      <c r="BJ112" s="6" t="s">
        <v>22</v>
      </c>
    </row>
    <row r="113" spans="2:62" s="6" customFormat="1" ht="18.75" customHeight="1">
      <c r="B113" s="23"/>
      <c r="C113" s="24"/>
      <c r="D113" s="187" t="s">
        <v>128</v>
      </c>
      <c r="E113" s="188"/>
      <c r="F113" s="188"/>
      <c r="G113" s="188"/>
      <c r="H113" s="188"/>
      <c r="I113" s="24"/>
      <c r="J113" s="24"/>
      <c r="K113" s="24"/>
      <c r="L113" s="24"/>
      <c r="M113" s="24"/>
      <c r="N113" s="189">
        <f>ROUND($N$87*$T$113,2)</f>
        <v>0</v>
      </c>
      <c r="O113" s="188"/>
      <c r="P113" s="188"/>
      <c r="Q113" s="188"/>
      <c r="R113" s="25"/>
      <c r="T113" s="115"/>
      <c r="U113" s="116" t="s">
        <v>45</v>
      </c>
      <c r="AY113" s="6" t="s">
        <v>124</v>
      </c>
      <c r="BE113" s="87">
        <f>IF($U$113="základní",$N$113,0)</f>
        <v>0</v>
      </c>
      <c r="BF113" s="87">
        <f>IF($U$113="snížená",$N$113,0)</f>
        <v>0</v>
      </c>
      <c r="BG113" s="87">
        <f>IF($U$113="zákl. přenesená",$N$113,0)</f>
        <v>0</v>
      </c>
      <c r="BH113" s="87">
        <f>IF($U$113="sníž. přenesená",$N$113,0)</f>
        <v>0</v>
      </c>
      <c r="BI113" s="87">
        <f>IF($U$113="nulová",$N$113,0)</f>
        <v>0</v>
      </c>
      <c r="BJ113" s="6" t="s">
        <v>22</v>
      </c>
    </row>
    <row r="114" spans="2:62" s="6" customFormat="1" ht="18.75" customHeight="1">
      <c r="B114" s="23"/>
      <c r="C114" s="24"/>
      <c r="D114" s="83" t="s">
        <v>129</v>
      </c>
      <c r="E114" s="24"/>
      <c r="F114" s="24"/>
      <c r="G114" s="24"/>
      <c r="H114" s="24"/>
      <c r="I114" s="24"/>
      <c r="J114" s="24"/>
      <c r="K114" s="24"/>
      <c r="L114" s="24"/>
      <c r="M114" s="24"/>
      <c r="N114" s="189">
        <f>ROUND($N$87*$T$114,2)</f>
        <v>0</v>
      </c>
      <c r="O114" s="188"/>
      <c r="P114" s="188"/>
      <c r="Q114" s="188"/>
      <c r="R114" s="25"/>
      <c r="T114" s="117"/>
      <c r="U114" s="118" t="s">
        <v>45</v>
      </c>
      <c r="AY114" s="6" t="s">
        <v>130</v>
      </c>
      <c r="BE114" s="87">
        <f>IF($U$114="základní",$N$114,0)</f>
        <v>0</v>
      </c>
      <c r="BF114" s="87">
        <f>IF($U$114="snížená",$N$114,0)</f>
        <v>0</v>
      </c>
      <c r="BG114" s="87">
        <f>IF($U$114="zákl. přenesená",$N$114,0)</f>
        <v>0</v>
      </c>
      <c r="BH114" s="87">
        <f>IF($U$114="sníž. přenesená",$N$114,0)</f>
        <v>0</v>
      </c>
      <c r="BI114" s="87">
        <f>IF($U$114="nulová",$N$114,0)</f>
        <v>0</v>
      </c>
      <c r="BJ114" s="6" t="s">
        <v>22</v>
      </c>
    </row>
    <row r="115" spans="2:21" s="6" customFormat="1" ht="14.25" customHeight="1">
      <c r="B115" s="23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5"/>
      <c r="T115" s="24"/>
      <c r="U115" s="24"/>
    </row>
    <row r="116" spans="2:21" s="6" customFormat="1" ht="30" customHeight="1">
      <c r="B116" s="23"/>
      <c r="C116" s="94" t="s">
        <v>93</v>
      </c>
      <c r="D116" s="33"/>
      <c r="E116" s="33"/>
      <c r="F116" s="33"/>
      <c r="G116" s="33"/>
      <c r="H116" s="33"/>
      <c r="I116" s="33"/>
      <c r="J116" s="33"/>
      <c r="K116" s="33"/>
      <c r="L116" s="183">
        <f>ROUND(SUM($N$87+$N$108),2)</f>
        <v>0</v>
      </c>
      <c r="M116" s="184"/>
      <c r="N116" s="184"/>
      <c r="O116" s="184"/>
      <c r="P116" s="184"/>
      <c r="Q116" s="184"/>
      <c r="R116" s="25"/>
      <c r="T116" s="24"/>
      <c r="U116" s="24"/>
    </row>
    <row r="117" spans="2:21" s="6" customFormat="1" ht="7.5" customHeight="1">
      <c r="B117" s="46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8"/>
      <c r="T117" s="24"/>
      <c r="U117" s="24"/>
    </row>
    <row r="121" spans="2:18" s="6" customFormat="1" ht="7.5" customHeight="1">
      <c r="B121" s="49"/>
      <c r="C121" s="50"/>
      <c r="D121" s="50"/>
      <c r="E121" s="50"/>
      <c r="F121" s="50"/>
      <c r="G121" s="50"/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1"/>
    </row>
    <row r="122" spans="2:18" s="6" customFormat="1" ht="37.5" customHeight="1">
      <c r="B122" s="23"/>
      <c r="C122" s="214" t="s">
        <v>131</v>
      </c>
      <c r="D122" s="188"/>
      <c r="E122" s="188"/>
      <c r="F122" s="188"/>
      <c r="G122" s="188"/>
      <c r="H122" s="188"/>
      <c r="I122" s="188"/>
      <c r="J122" s="188"/>
      <c r="K122" s="188"/>
      <c r="L122" s="188"/>
      <c r="M122" s="188"/>
      <c r="N122" s="188"/>
      <c r="O122" s="188"/>
      <c r="P122" s="188"/>
      <c r="Q122" s="188"/>
      <c r="R122" s="25"/>
    </row>
    <row r="123" spans="2:18" s="6" customFormat="1" ht="7.5" customHeight="1">
      <c r="B123" s="23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5"/>
    </row>
    <row r="124" spans="2:18" s="6" customFormat="1" ht="37.5" customHeight="1">
      <c r="B124" s="23"/>
      <c r="C124" s="57" t="s">
        <v>17</v>
      </c>
      <c r="D124" s="24"/>
      <c r="E124" s="24"/>
      <c r="F124" s="197" t="str">
        <f>$F$6</f>
        <v>MODERNIZACE SOCIÁLNÍHO ZAŘÍZENÍ PRO KUCHAŘKY</v>
      </c>
      <c r="G124" s="188"/>
      <c r="H124" s="188"/>
      <c r="I124" s="188"/>
      <c r="J124" s="188"/>
      <c r="K124" s="188"/>
      <c r="L124" s="188"/>
      <c r="M124" s="188"/>
      <c r="N124" s="188"/>
      <c r="O124" s="188"/>
      <c r="P124" s="188"/>
      <c r="Q124" s="24"/>
      <c r="R124" s="25"/>
    </row>
    <row r="125" spans="2:18" s="6" customFormat="1" ht="7.5" customHeight="1">
      <c r="B125" s="23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5"/>
    </row>
    <row r="126" spans="2:18" s="6" customFormat="1" ht="18.75" customHeight="1">
      <c r="B126" s="23"/>
      <c r="C126" s="18" t="s">
        <v>23</v>
      </c>
      <c r="D126" s="24"/>
      <c r="E126" s="24"/>
      <c r="F126" s="16" t="str">
        <f>$F$8</f>
        <v>TURNOV</v>
      </c>
      <c r="G126" s="24"/>
      <c r="H126" s="24"/>
      <c r="I126" s="24"/>
      <c r="J126" s="24"/>
      <c r="K126" s="18" t="s">
        <v>25</v>
      </c>
      <c r="L126" s="24"/>
      <c r="M126" s="246" t="str">
        <f>IF($O$8="","",$O$8)</f>
        <v>01.03.2015</v>
      </c>
      <c r="N126" s="188"/>
      <c r="O126" s="188"/>
      <c r="P126" s="188"/>
      <c r="Q126" s="24"/>
      <c r="R126" s="25"/>
    </row>
    <row r="127" spans="2:18" s="6" customFormat="1" ht="7.5" customHeight="1">
      <c r="B127" s="23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5"/>
    </row>
    <row r="128" spans="2:18" s="6" customFormat="1" ht="15.75" customHeight="1">
      <c r="B128" s="23"/>
      <c r="C128" s="18" t="s">
        <v>29</v>
      </c>
      <c r="D128" s="24"/>
      <c r="E128" s="24"/>
      <c r="F128" s="16" t="str">
        <f>$E$11</f>
        <v>MĚSTO TURNOV, ANTONÍNA DVOŘÁKA 335</v>
      </c>
      <c r="G128" s="24"/>
      <c r="H128" s="24"/>
      <c r="I128" s="24"/>
      <c r="J128" s="24"/>
      <c r="K128" s="18" t="s">
        <v>35</v>
      </c>
      <c r="L128" s="24"/>
      <c r="M128" s="199" t="str">
        <f>$E$17</f>
        <v>ING.PAVEL MAREK - TURNOV</v>
      </c>
      <c r="N128" s="188"/>
      <c r="O128" s="188"/>
      <c r="P128" s="188"/>
      <c r="Q128" s="188"/>
      <c r="R128" s="25"/>
    </row>
    <row r="129" spans="2:18" s="6" customFormat="1" ht="15" customHeight="1">
      <c r="B129" s="23"/>
      <c r="C129" s="18" t="s">
        <v>33</v>
      </c>
      <c r="D129" s="24"/>
      <c r="E129" s="24"/>
      <c r="F129" s="16" t="str">
        <f>IF($E$14="","",$E$14)</f>
        <v>Vyplň údaj</v>
      </c>
      <c r="G129" s="24"/>
      <c r="H129" s="24"/>
      <c r="I129" s="24"/>
      <c r="J129" s="24"/>
      <c r="K129" s="18" t="s">
        <v>38</v>
      </c>
      <c r="L129" s="24"/>
      <c r="M129" s="199" t="str">
        <f>$E$20</f>
        <v>JANA VYDROVÁ</v>
      </c>
      <c r="N129" s="188"/>
      <c r="O129" s="188"/>
      <c r="P129" s="188"/>
      <c r="Q129" s="188"/>
      <c r="R129" s="25"/>
    </row>
    <row r="130" spans="2:18" s="6" customFormat="1" ht="11.25" customHeight="1">
      <c r="B130" s="23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5"/>
    </row>
    <row r="131" spans="2:27" s="119" customFormat="1" ht="30" customHeight="1">
      <c r="B131" s="120"/>
      <c r="C131" s="121" t="s">
        <v>132</v>
      </c>
      <c r="D131" s="122" t="s">
        <v>133</v>
      </c>
      <c r="E131" s="122" t="s">
        <v>62</v>
      </c>
      <c r="F131" s="247" t="s">
        <v>134</v>
      </c>
      <c r="G131" s="248"/>
      <c r="H131" s="248"/>
      <c r="I131" s="248"/>
      <c r="J131" s="122" t="s">
        <v>135</v>
      </c>
      <c r="K131" s="122" t="s">
        <v>136</v>
      </c>
      <c r="L131" s="247" t="s">
        <v>137</v>
      </c>
      <c r="M131" s="248"/>
      <c r="N131" s="247" t="s">
        <v>138</v>
      </c>
      <c r="O131" s="248"/>
      <c r="P131" s="248"/>
      <c r="Q131" s="249"/>
      <c r="R131" s="123"/>
      <c r="T131" s="65" t="s">
        <v>139</v>
      </c>
      <c r="U131" s="66" t="s">
        <v>44</v>
      </c>
      <c r="V131" s="66" t="s">
        <v>140</v>
      </c>
      <c r="W131" s="66" t="s">
        <v>141</v>
      </c>
      <c r="X131" s="66" t="s">
        <v>142</v>
      </c>
      <c r="Y131" s="66" t="s">
        <v>143</v>
      </c>
      <c r="Z131" s="66" t="s">
        <v>144</v>
      </c>
      <c r="AA131" s="67" t="s">
        <v>145</v>
      </c>
    </row>
    <row r="132" spans="2:63" s="6" customFormat="1" ht="30" customHeight="1">
      <c r="B132" s="23"/>
      <c r="C132" s="70" t="s">
        <v>97</v>
      </c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29">
        <f>$BK$132</f>
        <v>0</v>
      </c>
      <c r="O132" s="188"/>
      <c r="P132" s="188"/>
      <c r="Q132" s="188"/>
      <c r="R132" s="25"/>
      <c r="T132" s="69"/>
      <c r="U132" s="38"/>
      <c r="V132" s="38"/>
      <c r="W132" s="124">
        <f>$W$133+$W$269+$W$367+$W$372</f>
        <v>0</v>
      </c>
      <c r="X132" s="38"/>
      <c r="Y132" s="124">
        <f>$Y$133+$Y$269+$Y$367+$Y$372</f>
        <v>6.035325889999999</v>
      </c>
      <c r="Z132" s="38"/>
      <c r="AA132" s="125">
        <f>$AA$133+$AA$269+$AA$367+$AA$372</f>
        <v>6.2749369999999995</v>
      </c>
      <c r="AT132" s="6" t="s">
        <v>79</v>
      </c>
      <c r="AU132" s="6" t="s">
        <v>102</v>
      </c>
      <c r="BK132" s="126">
        <f>$BK$133+$BK$269+$BK$367+$BK$372</f>
        <v>0</v>
      </c>
    </row>
    <row r="133" spans="2:63" s="127" customFormat="1" ht="37.5" customHeight="1">
      <c r="B133" s="128"/>
      <c r="C133" s="129"/>
      <c r="D133" s="130" t="s">
        <v>103</v>
      </c>
      <c r="E133" s="130"/>
      <c r="F133" s="130"/>
      <c r="G133" s="130"/>
      <c r="H133" s="130"/>
      <c r="I133" s="130"/>
      <c r="J133" s="130"/>
      <c r="K133" s="130"/>
      <c r="L133" s="130"/>
      <c r="M133" s="130"/>
      <c r="N133" s="228">
        <f>$BK$133</f>
        <v>0</v>
      </c>
      <c r="O133" s="227"/>
      <c r="P133" s="227"/>
      <c r="Q133" s="227"/>
      <c r="R133" s="131"/>
      <c r="T133" s="132"/>
      <c r="U133" s="129"/>
      <c r="V133" s="129"/>
      <c r="W133" s="133">
        <f>$W$134+$W$149+$W$211+$W$223+$W$267</f>
        <v>0</v>
      </c>
      <c r="X133" s="129"/>
      <c r="Y133" s="133">
        <f>$Y$134+$Y$149+$Y$211+$Y$223+$Y$267</f>
        <v>5.1693419899999995</v>
      </c>
      <c r="Z133" s="129"/>
      <c r="AA133" s="134">
        <f>$AA$134+$AA$149+$AA$211+$AA$223+$AA$267</f>
        <v>6.2749369999999995</v>
      </c>
      <c r="AR133" s="135" t="s">
        <v>22</v>
      </c>
      <c r="AT133" s="135" t="s">
        <v>79</v>
      </c>
      <c r="AU133" s="135" t="s">
        <v>80</v>
      </c>
      <c r="AY133" s="135" t="s">
        <v>146</v>
      </c>
      <c r="BK133" s="136">
        <f>$BK$134+$BK$149+$BK$211+$BK$223+$BK$267</f>
        <v>0</v>
      </c>
    </row>
    <row r="134" spans="2:63" s="127" customFormat="1" ht="21" customHeight="1">
      <c r="B134" s="128"/>
      <c r="C134" s="129"/>
      <c r="D134" s="137" t="s">
        <v>104</v>
      </c>
      <c r="E134" s="137"/>
      <c r="F134" s="137"/>
      <c r="G134" s="137"/>
      <c r="H134" s="137"/>
      <c r="I134" s="137"/>
      <c r="J134" s="137"/>
      <c r="K134" s="137"/>
      <c r="L134" s="137"/>
      <c r="M134" s="137"/>
      <c r="N134" s="226">
        <f>$BK$134</f>
        <v>0</v>
      </c>
      <c r="O134" s="227"/>
      <c r="P134" s="227"/>
      <c r="Q134" s="227"/>
      <c r="R134" s="131"/>
      <c r="T134" s="132"/>
      <c r="U134" s="129"/>
      <c r="V134" s="129"/>
      <c r="W134" s="133">
        <f>SUM($W$135:$W$148)</f>
        <v>0</v>
      </c>
      <c r="X134" s="129"/>
      <c r="Y134" s="133">
        <f>SUM($Y$135:$Y$148)</f>
        <v>1.4938982299999999</v>
      </c>
      <c r="Z134" s="129"/>
      <c r="AA134" s="134">
        <f>SUM($AA$135:$AA$148)</f>
        <v>0</v>
      </c>
      <c r="AR134" s="135" t="s">
        <v>22</v>
      </c>
      <c r="AT134" s="135" t="s">
        <v>79</v>
      </c>
      <c r="AU134" s="135" t="s">
        <v>22</v>
      </c>
      <c r="AY134" s="135" t="s">
        <v>146</v>
      </c>
      <c r="BK134" s="136">
        <f>SUM($BK$135:$BK$148)</f>
        <v>0</v>
      </c>
    </row>
    <row r="135" spans="2:65" s="6" customFormat="1" ht="39" customHeight="1">
      <c r="B135" s="23"/>
      <c r="C135" s="138" t="s">
        <v>22</v>
      </c>
      <c r="D135" s="138" t="s">
        <v>147</v>
      </c>
      <c r="E135" s="139" t="s">
        <v>148</v>
      </c>
      <c r="F135" s="235" t="s">
        <v>149</v>
      </c>
      <c r="G135" s="234"/>
      <c r="H135" s="234"/>
      <c r="I135" s="234"/>
      <c r="J135" s="140" t="s">
        <v>150</v>
      </c>
      <c r="K135" s="141">
        <v>2</v>
      </c>
      <c r="L135" s="236">
        <v>0</v>
      </c>
      <c r="M135" s="234"/>
      <c r="N135" s="237">
        <f>ROUND($L$135*$K$135,2)</f>
        <v>0</v>
      </c>
      <c r="O135" s="234"/>
      <c r="P135" s="234"/>
      <c r="Q135" s="234"/>
      <c r="R135" s="25"/>
      <c r="T135" s="142"/>
      <c r="U135" s="31" t="s">
        <v>45</v>
      </c>
      <c r="V135" s="24"/>
      <c r="W135" s="143">
        <f>$V$135*$K$135</f>
        <v>0</v>
      </c>
      <c r="X135" s="143">
        <v>0.02684</v>
      </c>
      <c r="Y135" s="143">
        <f>$X$135*$K$135</f>
        <v>0.05368</v>
      </c>
      <c r="Z135" s="143">
        <v>0</v>
      </c>
      <c r="AA135" s="144">
        <f>$Z$135*$K$135</f>
        <v>0</v>
      </c>
      <c r="AR135" s="6" t="s">
        <v>151</v>
      </c>
      <c r="AT135" s="6" t="s">
        <v>147</v>
      </c>
      <c r="AU135" s="6" t="s">
        <v>95</v>
      </c>
      <c r="AY135" s="6" t="s">
        <v>146</v>
      </c>
      <c r="BE135" s="87">
        <f>IF($U$135="základní",$N$135,0)</f>
        <v>0</v>
      </c>
      <c r="BF135" s="87">
        <f>IF($U$135="snížená",$N$135,0)</f>
        <v>0</v>
      </c>
      <c r="BG135" s="87">
        <f>IF($U$135="zákl. přenesená",$N$135,0)</f>
        <v>0</v>
      </c>
      <c r="BH135" s="87">
        <f>IF($U$135="sníž. přenesená",$N$135,0)</f>
        <v>0</v>
      </c>
      <c r="BI135" s="87">
        <f>IF($U$135="nulová",$N$135,0)</f>
        <v>0</v>
      </c>
      <c r="BJ135" s="6" t="s">
        <v>22</v>
      </c>
      <c r="BK135" s="87">
        <f>ROUND($L$135*$K$135,2)</f>
        <v>0</v>
      </c>
      <c r="BL135" s="6" t="s">
        <v>151</v>
      </c>
      <c r="BM135" s="6" t="s">
        <v>152</v>
      </c>
    </row>
    <row r="136" spans="2:65" s="6" customFormat="1" ht="39" customHeight="1">
      <c r="B136" s="23"/>
      <c r="C136" s="138" t="s">
        <v>95</v>
      </c>
      <c r="D136" s="138" t="s">
        <v>147</v>
      </c>
      <c r="E136" s="139" t="s">
        <v>153</v>
      </c>
      <c r="F136" s="235" t="s">
        <v>154</v>
      </c>
      <c r="G136" s="234"/>
      <c r="H136" s="234"/>
      <c r="I136" s="234"/>
      <c r="J136" s="140" t="s">
        <v>155</v>
      </c>
      <c r="K136" s="141">
        <v>2.015</v>
      </c>
      <c r="L136" s="236">
        <v>0</v>
      </c>
      <c r="M136" s="234"/>
      <c r="N136" s="237">
        <f>ROUND($L$136*$K$136,2)</f>
        <v>0</v>
      </c>
      <c r="O136" s="234"/>
      <c r="P136" s="234"/>
      <c r="Q136" s="234"/>
      <c r="R136" s="25"/>
      <c r="T136" s="142"/>
      <c r="U136" s="31" t="s">
        <v>45</v>
      </c>
      <c r="V136" s="24"/>
      <c r="W136" s="143">
        <f>$V$136*$K$136</f>
        <v>0</v>
      </c>
      <c r="X136" s="143">
        <v>0.05217</v>
      </c>
      <c r="Y136" s="143">
        <f>$X$136*$K$136</f>
        <v>0.10512255000000001</v>
      </c>
      <c r="Z136" s="143">
        <v>0</v>
      </c>
      <c r="AA136" s="144">
        <f>$Z$136*$K$136</f>
        <v>0</v>
      </c>
      <c r="AR136" s="6" t="s">
        <v>151</v>
      </c>
      <c r="AT136" s="6" t="s">
        <v>147</v>
      </c>
      <c r="AU136" s="6" t="s">
        <v>95</v>
      </c>
      <c r="AY136" s="6" t="s">
        <v>146</v>
      </c>
      <c r="BE136" s="87">
        <f>IF($U$136="základní",$N$136,0)</f>
        <v>0</v>
      </c>
      <c r="BF136" s="87">
        <f>IF($U$136="snížená",$N$136,0)</f>
        <v>0</v>
      </c>
      <c r="BG136" s="87">
        <f>IF($U$136="zákl. přenesená",$N$136,0)</f>
        <v>0</v>
      </c>
      <c r="BH136" s="87">
        <f>IF($U$136="sníž. přenesená",$N$136,0)</f>
        <v>0</v>
      </c>
      <c r="BI136" s="87">
        <f>IF($U$136="nulová",$N$136,0)</f>
        <v>0</v>
      </c>
      <c r="BJ136" s="6" t="s">
        <v>22</v>
      </c>
      <c r="BK136" s="87">
        <f>ROUND($L$136*$K$136,2)</f>
        <v>0</v>
      </c>
      <c r="BL136" s="6" t="s">
        <v>151</v>
      </c>
      <c r="BM136" s="6" t="s">
        <v>156</v>
      </c>
    </row>
    <row r="137" spans="2:51" s="6" customFormat="1" ht="18.75" customHeight="1">
      <c r="B137" s="145"/>
      <c r="C137" s="146"/>
      <c r="D137" s="146"/>
      <c r="E137" s="146"/>
      <c r="F137" s="238" t="s">
        <v>157</v>
      </c>
      <c r="G137" s="239"/>
      <c r="H137" s="239"/>
      <c r="I137" s="239"/>
      <c r="J137" s="146"/>
      <c r="K137" s="146"/>
      <c r="L137" s="146"/>
      <c r="M137" s="146"/>
      <c r="N137" s="146"/>
      <c r="O137" s="146"/>
      <c r="P137" s="146"/>
      <c r="Q137" s="146"/>
      <c r="R137" s="147"/>
      <c r="T137" s="148"/>
      <c r="U137" s="146"/>
      <c r="V137" s="146"/>
      <c r="W137" s="146"/>
      <c r="X137" s="146"/>
      <c r="Y137" s="146"/>
      <c r="Z137" s="146"/>
      <c r="AA137" s="149"/>
      <c r="AT137" s="150" t="s">
        <v>158</v>
      </c>
      <c r="AU137" s="150" t="s">
        <v>95</v>
      </c>
      <c r="AV137" s="150" t="s">
        <v>22</v>
      </c>
      <c r="AW137" s="150" t="s">
        <v>102</v>
      </c>
      <c r="AX137" s="150" t="s">
        <v>80</v>
      </c>
      <c r="AY137" s="150" t="s">
        <v>146</v>
      </c>
    </row>
    <row r="138" spans="2:51" s="6" customFormat="1" ht="18.75" customHeight="1">
      <c r="B138" s="151"/>
      <c r="C138" s="152"/>
      <c r="D138" s="152"/>
      <c r="E138" s="152"/>
      <c r="F138" s="240" t="s">
        <v>159</v>
      </c>
      <c r="G138" s="241"/>
      <c r="H138" s="241"/>
      <c r="I138" s="241"/>
      <c r="J138" s="152"/>
      <c r="K138" s="153">
        <v>2.015</v>
      </c>
      <c r="L138" s="152"/>
      <c r="M138" s="152"/>
      <c r="N138" s="152"/>
      <c r="O138" s="152"/>
      <c r="P138" s="152"/>
      <c r="Q138" s="152"/>
      <c r="R138" s="154"/>
      <c r="T138" s="155"/>
      <c r="U138" s="152"/>
      <c r="V138" s="152"/>
      <c r="W138" s="152"/>
      <c r="X138" s="152"/>
      <c r="Y138" s="152"/>
      <c r="Z138" s="152"/>
      <c r="AA138" s="156"/>
      <c r="AT138" s="157" t="s">
        <v>158</v>
      </c>
      <c r="AU138" s="157" t="s">
        <v>95</v>
      </c>
      <c r="AV138" s="157" t="s">
        <v>95</v>
      </c>
      <c r="AW138" s="157" t="s">
        <v>102</v>
      </c>
      <c r="AX138" s="157" t="s">
        <v>22</v>
      </c>
      <c r="AY138" s="157" t="s">
        <v>146</v>
      </c>
    </row>
    <row r="139" spans="2:65" s="6" customFormat="1" ht="39" customHeight="1">
      <c r="B139" s="23"/>
      <c r="C139" s="138" t="s">
        <v>160</v>
      </c>
      <c r="D139" s="138" t="s">
        <v>147</v>
      </c>
      <c r="E139" s="139" t="s">
        <v>161</v>
      </c>
      <c r="F139" s="235" t="s">
        <v>162</v>
      </c>
      <c r="G139" s="234"/>
      <c r="H139" s="234"/>
      <c r="I139" s="234"/>
      <c r="J139" s="140" t="s">
        <v>155</v>
      </c>
      <c r="K139" s="141">
        <v>5.838</v>
      </c>
      <c r="L139" s="236">
        <v>0</v>
      </c>
      <c r="M139" s="234"/>
      <c r="N139" s="237">
        <f>ROUND($L$139*$K$139,2)</f>
        <v>0</v>
      </c>
      <c r="O139" s="234"/>
      <c r="P139" s="234"/>
      <c r="Q139" s="234"/>
      <c r="R139" s="25"/>
      <c r="T139" s="142"/>
      <c r="U139" s="31" t="s">
        <v>45</v>
      </c>
      <c r="V139" s="24"/>
      <c r="W139" s="143">
        <f>$V$139*$K$139</f>
        <v>0</v>
      </c>
      <c r="X139" s="143">
        <v>0.06982</v>
      </c>
      <c r="Y139" s="143">
        <f>$X$139*$K$139</f>
        <v>0.40760915999999997</v>
      </c>
      <c r="Z139" s="143">
        <v>0</v>
      </c>
      <c r="AA139" s="144">
        <f>$Z$139*$K$139</f>
        <v>0</v>
      </c>
      <c r="AR139" s="6" t="s">
        <v>151</v>
      </c>
      <c r="AT139" s="6" t="s">
        <v>147</v>
      </c>
      <c r="AU139" s="6" t="s">
        <v>95</v>
      </c>
      <c r="AY139" s="6" t="s">
        <v>146</v>
      </c>
      <c r="BE139" s="87">
        <f>IF($U$139="základní",$N$139,0)</f>
        <v>0</v>
      </c>
      <c r="BF139" s="87">
        <f>IF($U$139="snížená",$N$139,0)</f>
        <v>0</v>
      </c>
      <c r="BG139" s="87">
        <f>IF($U$139="zákl. přenesená",$N$139,0)</f>
        <v>0</v>
      </c>
      <c r="BH139" s="87">
        <f>IF($U$139="sníž. přenesená",$N$139,0)</f>
        <v>0</v>
      </c>
      <c r="BI139" s="87">
        <f>IF($U$139="nulová",$N$139,0)</f>
        <v>0</v>
      </c>
      <c r="BJ139" s="6" t="s">
        <v>22</v>
      </c>
      <c r="BK139" s="87">
        <f>ROUND($L$139*$K$139,2)</f>
        <v>0</v>
      </c>
      <c r="BL139" s="6" t="s">
        <v>151</v>
      </c>
      <c r="BM139" s="6" t="s">
        <v>163</v>
      </c>
    </row>
    <row r="140" spans="2:51" s="6" customFormat="1" ht="18.75" customHeight="1">
      <c r="B140" s="151"/>
      <c r="C140" s="152"/>
      <c r="D140" s="152"/>
      <c r="E140" s="152"/>
      <c r="F140" s="240" t="s">
        <v>164</v>
      </c>
      <c r="G140" s="241"/>
      <c r="H140" s="241"/>
      <c r="I140" s="241"/>
      <c r="J140" s="152"/>
      <c r="K140" s="153">
        <v>7.75</v>
      </c>
      <c r="L140" s="152"/>
      <c r="M140" s="152"/>
      <c r="N140" s="152"/>
      <c r="O140" s="152"/>
      <c r="P140" s="152"/>
      <c r="Q140" s="152"/>
      <c r="R140" s="154"/>
      <c r="T140" s="155"/>
      <c r="U140" s="152"/>
      <c r="V140" s="152"/>
      <c r="W140" s="152"/>
      <c r="X140" s="152"/>
      <c r="Y140" s="152"/>
      <c r="Z140" s="152"/>
      <c r="AA140" s="156"/>
      <c r="AT140" s="157" t="s">
        <v>158</v>
      </c>
      <c r="AU140" s="157" t="s">
        <v>95</v>
      </c>
      <c r="AV140" s="157" t="s">
        <v>95</v>
      </c>
      <c r="AW140" s="157" t="s">
        <v>102</v>
      </c>
      <c r="AX140" s="157" t="s">
        <v>80</v>
      </c>
      <c r="AY140" s="157" t="s">
        <v>146</v>
      </c>
    </row>
    <row r="141" spans="2:51" s="6" customFormat="1" ht="18.75" customHeight="1">
      <c r="B141" s="151"/>
      <c r="C141" s="152"/>
      <c r="D141" s="152"/>
      <c r="E141" s="152"/>
      <c r="F141" s="240" t="s">
        <v>165</v>
      </c>
      <c r="G141" s="241"/>
      <c r="H141" s="241"/>
      <c r="I141" s="241"/>
      <c r="J141" s="152"/>
      <c r="K141" s="153">
        <v>1.24</v>
      </c>
      <c r="L141" s="152"/>
      <c r="M141" s="152"/>
      <c r="N141" s="152"/>
      <c r="O141" s="152"/>
      <c r="P141" s="152"/>
      <c r="Q141" s="152"/>
      <c r="R141" s="154"/>
      <c r="T141" s="155"/>
      <c r="U141" s="152"/>
      <c r="V141" s="152"/>
      <c r="W141" s="152"/>
      <c r="X141" s="152"/>
      <c r="Y141" s="152"/>
      <c r="Z141" s="152"/>
      <c r="AA141" s="156"/>
      <c r="AT141" s="157" t="s">
        <v>158</v>
      </c>
      <c r="AU141" s="157" t="s">
        <v>95</v>
      </c>
      <c r="AV141" s="157" t="s">
        <v>95</v>
      </c>
      <c r="AW141" s="157" t="s">
        <v>102</v>
      </c>
      <c r="AX141" s="157" t="s">
        <v>80</v>
      </c>
      <c r="AY141" s="157" t="s">
        <v>146</v>
      </c>
    </row>
    <row r="142" spans="2:51" s="6" customFormat="1" ht="18.75" customHeight="1">
      <c r="B142" s="145"/>
      <c r="C142" s="146"/>
      <c r="D142" s="146"/>
      <c r="E142" s="146"/>
      <c r="F142" s="238" t="s">
        <v>166</v>
      </c>
      <c r="G142" s="239"/>
      <c r="H142" s="239"/>
      <c r="I142" s="239"/>
      <c r="J142" s="146"/>
      <c r="K142" s="146"/>
      <c r="L142" s="146"/>
      <c r="M142" s="146"/>
      <c r="N142" s="146"/>
      <c r="O142" s="146"/>
      <c r="P142" s="146"/>
      <c r="Q142" s="146"/>
      <c r="R142" s="147"/>
      <c r="T142" s="148"/>
      <c r="U142" s="146"/>
      <c r="V142" s="146"/>
      <c r="W142" s="146"/>
      <c r="X142" s="146"/>
      <c r="Y142" s="146"/>
      <c r="Z142" s="146"/>
      <c r="AA142" s="149"/>
      <c r="AT142" s="150" t="s">
        <v>158</v>
      </c>
      <c r="AU142" s="150" t="s">
        <v>95</v>
      </c>
      <c r="AV142" s="150" t="s">
        <v>22</v>
      </c>
      <c r="AW142" s="150" t="s">
        <v>102</v>
      </c>
      <c r="AX142" s="150" t="s">
        <v>80</v>
      </c>
      <c r="AY142" s="150" t="s">
        <v>146</v>
      </c>
    </row>
    <row r="143" spans="2:51" s="6" customFormat="1" ht="18.75" customHeight="1">
      <c r="B143" s="151"/>
      <c r="C143" s="152"/>
      <c r="D143" s="152"/>
      <c r="E143" s="152"/>
      <c r="F143" s="240" t="s">
        <v>167</v>
      </c>
      <c r="G143" s="241"/>
      <c r="H143" s="241"/>
      <c r="I143" s="241"/>
      <c r="J143" s="152"/>
      <c r="K143" s="153">
        <v>-3.152</v>
      </c>
      <c r="L143" s="152"/>
      <c r="M143" s="152"/>
      <c r="N143" s="152"/>
      <c r="O143" s="152"/>
      <c r="P143" s="152"/>
      <c r="Q143" s="152"/>
      <c r="R143" s="154"/>
      <c r="T143" s="155"/>
      <c r="U143" s="152"/>
      <c r="V143" s="152"/>
      <c r="W143" s="152"/>
      <c r="X143" s="152"/>
      <c r="Y143" s="152"/>
      <c r="Z143" s="152"/>
      <c r="AA143" s="156"/>
      <c r="AT143" s="157" t="s">
        <v>158</v>
      </c>
      <c r="AU143" s="157" t="s">
        <v>95</v>
      </c>
      <c r="AV143" s="157" t="s">
        <v>95</v>
      </c>
      <c r="AW143" s="157" t="s">
        <v>102</v>
      </c>
      <c r="AX143" s="157" t="s">
        <v>80</v>
      </c>
      <c r="AY143" s="157" t="s">
        <v>146</v>
      </c>
    </row>
    <row r="144" spans="2:51" s="6" customFormat="1" ht="18.75" customHeight="1">
      <c r="B144" s="158"/>
      <c r="C144" s="159"/>
      <c r="D144" s="159"/>
      <c r="E144" s="159"/>
      <c r="F144" s="242" t="s">
        <v>168</v>
      </c>
      <c r="G144" s="243"/>
      <c r="H144" s="243"/>
      <c r="I144" s="243"/>
      <c r="J144" s="159"/>
      <c r="K144" s="160">
        <v>5.838</v>
      </c>
      <c r="L144" s="159"/>
      <c r="M144" s="159"/>
      <c r="N144" s="159"/>
      <c r="O144" s="159"/>
      <c r="P144" s="159"/>
      <c r="Q144" s="159"/>
      <c r="R144" s="161"/>
      <c r="T144" s="162"/>
      <c r="U144" s="159"/>
      <c r="V144" s="159"/>
      <c r="W144" s="159"/>
      <c r="X144" s="159"/>
      <c r="Y144" s="159"/>
      <c r="Z144" s="159"/>
      <c r="AA144" s="163"/>
      <c r="AT144" s="164" t="s">
        <v>158</v>
      </c>
      <c r="AU144" s="164" t="s">
        <v>95</v>
      </c>
      <c r="AV144" s="164" t="s">
        <v>151</v>
      </c>
      <c r="AW144" s="164" t="s">
        <v>102</v>
      </c>
      <c r="AX144" s="164" t="s">
        <v>22</v>
      </c>
      <c r="AY144" s="164" t="s">
        <v>146</v>
      </c>
    </row>
    <row r="145" spans="2:65" s="6" customFormat="1" ht="39" customHeight="1">
      <c r="B145" s="23"/>
      <c r="C145" s="138" t="s">
        <v>151</v>
      </c>
      <c r="D145" s="138" t="s">
        <v>147</v>
      </c>
      <c r="E145" s="139" t="s">
        <v>169</v>
      </c>
      <c r="F145" s="235" t="s">
        <v>170</v>
      </c>
      <c r="G145" s="234"/>
      <c r="H145" s="234"/>
      <c r="I145" s="234"/>
      <c r="J145" s="140" t="s">
        <v>155</v>
      </c>
      <c r="K145" s="141">
        <v>8.866</v>
      </c>
      <c r="L145" s="236">
        <v>0</v>
      </c>
      <c r="M145" s="234"/>
      <c r="N145" s="237">
        <f>ROUND($L$145*$K$145,2)</f>
        <v>0</v>
      </c>
      <c r="O145" s="234"/>
      <c r="P145" s="234"/>
      <c r="Q145" s="234"/>
      <c r="R145" s="25"/>
      <c r="T145" s="142"/>
      <c r="U145" s="31" t="s">
        <v>45</v>
      </c>
      <c r="V145" s="24"/>
      <c r="W145" s="143">
        <f>$V$145*$K$145</f>
        <v>0</v>
      </c>
      <c r="X145" s="143">
        <v>0.10422</v>
      </c>
      <c r="Y145" s="143">
        <f>$X$145*$K$145</f>
        <v>0.92401452</v>
      </c>
      <c r="Z145" s="143">
        <v>0</v>
      </c>
      <c r="AA145" s="144">
        <f>$Z$145*$K$145</f>
        <v>0</v>
      </c>
      <c r="AR145" s="6" t="s">
        <v>151</v>
      </c>
      <c r="AT145" s="6" t="s">
        <v>147</v>
      </c>
      <c r="AU145" s="6" t="s">
        <v>95</v>
      </c>
      <c r="AY145" s="6" t="s">
        <v>146</v>
      </c>
      <c r="BE145" s="87">
        <f>IF($U$145="základní",$N$145,0)</f>
        <v>0</v>
      </c>
      <c r="BF145" s="87">
        <f>IF($U$145="snížená",$N$145,0)</f>
        <v>0</v>
      </c>
      <c r="BG145" s="87">
        <f>IF($U$145="zákl. přenesená",$N$145,0)</f>
        <v>0</v>
      </c>
      <c r="BH145" s="87">
        <f>IF($U$145="sníž. přenesená",$N$145,0)</f>
        <v>0</v>
      </c>
      <c r="BI145" s="87">
        <f>IF($U$145="nulová",$N$145,0)</f>
        <v>0</v>
      </c>
      <c r="BJ145" s="6" t="s">
        <v>22</v>
      </c>
      <c r="BK145" s="87">
        <f>ROUND($L$145*$K$145,2)</f>
        <v>0</v>
      </c>
      <c r="BL145" s="6" t="s">
        <v>151</v>
      </c>
      <c r="BM145" s="6" t="s">
        <v>171</v>
      </c>
    </row>
    <row r="146" spans="2:51" s="6" customFormat="1" ht="18.75" customHeight="1">
      <c r="B146" s="151"/>
      <c r="C146" s="152"/>
      <c r="D146" s="152"/>
      <c r="E146" s="152"/>
      <c r="F146" s="240" t="s">
        <v>172</v>
      </c>
      <c r="G146" s="241"/>
      <c r="H146" s="241"/>
      <c r="I146" s="241"/>
      <c r="J146" s="152"/>
      <c r="K146" s="153">
        <v>8.866</v>
      </c>
      <c r="L146" s="152"/>
      <c r="M146" s="152"/>
      <c r="N146" s="152"/>
      <c r="O146" s="152"/>
      <c r="P146" s="152"/>
      <c r="Q146" s="152"/>
      <c r="R146" s="154"/>
      <c r="T146" s="155"/>
      <c r="U146" s="152"/>
      <c r="V146" s="152"/>
      <c r="W146" s="152"/>
      <c r="X146" s="152"/>
      <c r="Y146" s="152"/>
      <c r="Z146" s="152"/>
      <c r="AA146" s="156"/>
      <c r="AT146" s="157" t="s">
        <v>158</v>
      </c>
      <c r="AU146" s="157" t="s">
        <v>95</v>
      </c>
      <c r="AV146" s="157" t="s">
        <v>95</v>
      </c>
      <c r="AW146" s="157" t="s">
        <v>102</v>
      </c>
      <c r="AX146" s="157" t="s">
        <v>22</v>
      </c>
      <c r="AY146" s="157" t="s">
        <v>146</v>
      </c>
    </row>
    <row r="147" spans="2:65" s="6" customFormat="1" ht="27" customHeight="1">
      <c r="B147" s="23"/>
      <c r="C147" s="138" t="s">
        <v>173</v>
      </c>
      <c r="D147" s="138" t="s">
        <v>147</v>
      </c>
      <c r="E147" s="139" t="s">
        <v>174</v>
      </c>
      <c r="F147" s="235" t="s">
        <v>175</v>
      </c>
      <c r="G147" s="234"/>
      <c r="H147" s="234"/>
      <c r="I147" s="234"/>
      <c r="J147" s="140" t="s">
        <v>176</v>
      </c>
      <c r="K147" s="141">
        <v>24.8</v>
      </c>
      <c r="L147" s="236">
        <v>0</v>
      </c>
      <c r="M147" s="234"/>
      <c r="N147" s="237">
        <f>ROUND($L$147*$K$147,2)</f>
        <v>0</v>
      </c>
      <c r="O147" s="234"/>
      <c r="P147" s="234"/>
      <c r="Q147" s="234"/>
      <c r="R147" s="25"/>
      <c r="T147" s="142"/>
      <c r="U147" s="31" t="s">
        <v>45</v>
      </c>
      <c r="V147" s="24"/>
      <c r="W147" s="143">
        <f>$V$147*$K$147</f>
        <v>0</v>
      </c>
      <c r="X147" s="143">
        <v>0.00014</v>
      </c>
      <c r="Y147" s="143">
        <f>$X$147*$K$147</f>
        <v>0.003472</v>
      </c>
      <c r="Z147" s="143">
        <v>0</v>
      </c>
      <c r="AA147" s="144">
        <f>$Z$147*$K$147</f>
        <v>0</v>
      </c>
      <c r="AR147" s="6" t="s">
        <v>151</v>
      </c>
      <c r="AT147" s="6" t="s">
        <v>147</v>
      </c>
      <c r="AU147" s="6" t="s">
        <v>95</v>
      </c>
      <c r="AY147" s="6" t="s">
        <v>146</v>
      </c>
      <c r="BE147" s="87">
        <f>IF($U$147="základní",$N$147,0)</f>
        <v>0</v>
      </c>
      <c r="BF147" s="87">
        <f>IF($U$147="snížená",$N$147,0)</f>
        <v>0</v>
      </c>
      <c r="BG147" s="87">
        <f>IF($U$147="zákl. přenesená",$N$147,0)</f>
        <v>0</v>
      </c>
      <c r="BH147" s="87">
        <f>IF($U$147="sníž. přenesená",$N$147,0)</f>
        <v>0</v>
      </c>
      <c r="BI147" s="87">
        <f>IF($U$147="nulová",$N$147,0)</f>
        <v>0</v>
      </c>
      <c r="BJ147" s="6" t="s">
        <v>22</v>
      </c>
      <c r="BK147" s="87">
        <f>ROUND($L$147*$K$147,2)</f>
        <v>0</v>
      </c>
      <c r="BL147" s="6" t="s">
        <v>151</v>
      </c>
      <c r="BM147" s="6" t="s">
        <v>177</v>
      </c>
    </row>
    <row r="148" spans="2:51" s="6" customFormat="1" ht="18.75" customHeight="1">
      <c r="B148" s="151"/>
      <c r="C148" s="152"/>
      <c r="D148" s="152"/>
      <c r="E148" s="152"/>
      <c r="F148" s="240" t="s">
        <v>178</v>
      </c>
      <c r="G148" s="241"/>
      <c r="H148" s="241"/>
      <c r="I148" s="241"/>
      <c r="J148" s="152"/>
      <c r="K148" s="153">
        <v>24.8</v>
      </c>
      <c r="L148" s="152"/>
      <c r="M148" s="152"/>
      <c r="N148" s="152"/>
      <c r="O148" s="152"/>
      <c r="P148" s="152"/>
      <c r="Q148" s="152"/>
      <c r="R148" s="154"/>
      <c r="T148" s="155"/>
      <c r="U148" s="152"/>
      <c r="V148" s="152"/>
      <c r="W148" s="152"/>
      <c r="X148" s="152"/>
      <c r="Y148" s="152"/>
      <c r="Z148" s="152"/>
      <c r="AA148" s="156"/>
      <c r="AT148" s="157" t="s">
        <v>158</v>
      </c>
      <c r="AU148" s="157" t="s">
        <v>95</v>
      </c>
      <c r="AV148" s="157" t="s">
        <v>95</v>
      </c>
      <c r="AW148" s="157" t="s">
        <v>102</v>
      </c>
      <c r="AX148" s="157" t="s">
        <v>22</v>
      </c>
      <c r="AY148" s="157" t="s">
        <v>146</v>
      </c>
    </row>
    <row r="149" spans="2:63" s="127" customFormat="1" ht="30.75" customHeight="1">
      <c r="B149" s="128"/>
      <c r="C149" s="129"/>
      <c r="D149" s="137" t="s">
        <v>105</v>
      </c>
      <c r="E149" s="137"/>
      <c r="F149" s="137"/>
      <c r="G149" s="137"/>
      <c r="H149" s="137"/>
      <c r="I149" s="137"/>
      <c r="J149" s="137"/>
      <c r="K149" s="137"/>
      <c r="L149" s="137"/>
      <c r="M149" s="137"/>
      <c r="N149" s="226">
        <f>$BK$149</f>
        <v>0</v>
      </c>
      <c r="O149" s="227"/>
      <c r="P149" s="227"/>
      <c r="Q149" s="227"/>
      <c r="R149" s="131"/>
      <c r="T149" s="132"/>
      <c r="U149" s="129"/>
      <c r="V149" s="129"/>
      <c r="W149" s="133">
        <f>SUM($W$150:$W$210)</f>
        <v>0</v>
      </c>
      <c r="X149" s="129"/>
      <c r="Y149" s="133">
        <f>SUM($Y$150:$Y$210)</f>
        <v>3.66900246</v>
      </c>
      <c r="Z149" s="129"/>
      <c r="AA149" s="134">
        <f>SUM($AA$150:$AA$210)</f>
        <v>0</v>
      </c>
      <c r="AR149" s="135" t="s">
        <v>22</v>
      </c>
      <c r="AT149" s="135" t="s">
        <v>79</v>
      </c>
      <c r="AU149" s="135" t="s">
        <v>22</v>
      </c>
      <c r="AY149" s="135" t="s">
        <v>146</v>
      </c>
      <c r="BK149" s="136">
        <f>SUM($BK$150:$BK$210)</f>
        <v>0</v>
      </c>
    </row>
    <row r="150" spans="2:65" s="6" customFormat="1" ht="27" customHeight="1">
      <c r="B150" s="23"/>
      <c r="C150" s="138" t="s">
        <v>179</v>
      </c>
      <c r="D150" s="138" t="s">
        <v>147</v>
      </c>
      <c r="E150" s="139" t="s">
        <v>180</v>
      </c>
      <c r="F150" s="235" t="s">
        <v>181</v>
      </c>
      <c r="G150" s="234"/>
      <c r="H150" s="234"/>
      <c r="I150" s="234"/>
      <c r="J150" s="140" t="s">
        <v>155</v>
      </c>
      <c r="K150" s="141">
        <v>11.38</v>
      </c>
      <c r="L150" s="236">
        <v>0</v>
      </c>
      <c r="M150" s="234"/>
      <c r="N150" s="237">
        <f>ROUND($L$150*$K$150,2)</f>
        <v>0</v>
      </c>
      <c r="O150" s="234"/>
      <c r="P150" s="234"/>
      <c r="Q150" s="234"/>
      <c r="R150" s="25"/>
      <c r="T150" s="142"/>
      <c r="U150" s="31" t="s">
        <v>45</v>
      </c>
      <c r="V150" s="24"/>
      <c r="W150" s="143">
        <f>$V$150*$K$150</f>
        <v>0</v>
      </c>
      <c r="X150" s="143">
        <v>0.01838</v>
      </c>
      <c r="Y150" s="143">
        <f>$X$150*$K$150</f>
        <v>0.20916440000000003</v>
      </c>
      <c r="Z150" s="143">
        <v>0</v>
      </c>
      <c r="AA150" s="144">
        <f>$Z$150*$K$150</f>
        <v>0</v>
      </c>
      <c r="AR150" s="6" t="s">
        <v>151</v>
      </c>
      <c r="AT150" s="6" t="s">
        <v>147</v>
      </c>
      <c r="AU150" s="6" t="s">
        <v>95</v>
      </c>
      <c r="AY150" s="6" t="s">
        <v>146</v>
      </c>
      <c r="BE150" s="87">
        <f>IF($U$150="základní",$N$150,0)</f>
        <v>0</v>
      </c>
      <c r="BF150" s="87">
        <f>IF($U$150="snížená",$N$150,0)</f>
        <v>0</v>
      </c>
      <c r="BG150" s="87">
        <f>IF($U$150="zákl. přenesená",$N$150,0)</f>
        <v>0</v>
      </c>
      <c r="BH150" s="87">
        <f>IF($U$150="sníž. přenesená",$N$150,0)</f>
        <v>0</v>
      </c>
      <c r="BI150" s="87">
        <f>IF($U$150="nulová",$N$150,0)</f>
        <v>0</v>
      </c>
      <c r="BJ150" s="6" t="s">
        <v>22</v>
      </c>
      <c r="BK150" s="87">
        <f>ROUND($L$150*$K$150,2)</f>
        <v>0</v>
      </c>
      <c r="BL150" s="6" t="s">
        <v>151</v>
      </c>
      <c r="BM150" s="6" t="s">
        <v>182</v>
      </c>
    </row>
    <row r="151" spans="2:51" s="6" customFormat="1" ht="18.75" customHeight="1">
      <c r="B151" s="151"/>
      <c r="C151" s="152"/>
      <c r="D151" s="152"/>
      <c r="E151" s="152"/>
      <c r="F151" s="240" t="s">
        <v>183</v>
      </c>
      <c r="G151" s="241"/>
      <c r="H151" s="241"/>
      <c r="I151" s="241"/>
      <c r="J151" s="152"/>
      <c r="K151" s="153">
        <v>11.38</v>
      </c>
      <c r="L151" s="152"/>
      <c r="M151" s="152"/>
      <c r="N151" s="152"/>
      <c r="O151" s="152"/>
      <c r="P151" s="152"/>
      <c r="Q151" s="152"/>
      <c r="R151" s="154"/>
      <c r="T151" s="155"/>
      <c r="U151" s="152"/>
      <c r="V151" s="152"/>
      <c r="W151" s="152"/>
      <c r="X151" s="152"/>
      <c r="Y151" s="152"/>
      <c r="Z151" s="152"/>
      <c r="AA151" s="156"/>
      <c r="AT151" s="157" t="s">
        <v>158</v>
      </c>
      <c r="AU151" s="157" t="s">
        <v>95</v>
      </c>
      <c r="AV151" s="157" t="s">
        <v>95</v>
      </c>
      <c r="AW151" s="157" t="s">
        <v>102</v>
      </c>
      <c r="AX151" s="157" t="s">
        <v>22</v>
      </c>
      <c r="AY151" s="157" t="s">
        <v>146</v>
      </c>
    </row>
    <row r="152" spans="2:65" s="6" customFormat="1" ht="27" customHeight="1">
      <c r="B152" s="23"/>
      <c r="C152" s="138" t="s">
        <v>184</v>
      </c>
      <c r="D152" s="138" t="s">
        <v>147</v>
      </c>
      <c r="E152" s="139" t="s">
        <v>185</v>
      </c>
      <c r="F152" s="235" t="s">
        <v>186</v>
      </c>
      <c r="G152" s="234"/>
      <c r="H152" s="234"/>
      <c r="I152" s="234"/>
      <c r="J152" s="140" t="s">
        <v>155</v>
      </c>
      <c r="K152" s="141">
        <v>28.943</v>
      </c>
      <c r="L152" s="236">
        <v>0</v>
      </c>
      <c r="M152" s="234"/>
      <c r="N152" s="237">
        <f>ROUND($L$152*$K$152,2)</f>
        <v>0</v>
      </c>
      <c r="O152" s="234"/>
      <c r="P152" s="234"/>
      <c r="Q152" s="234"/>
      <c r="R152" s="25"/>
      <c r="T152" s="142"/>
      <c r="U152" s="31" t="s">
        <v>45</v>
      </c>
      <c r="V152" s="24"/>
      <c r="W152" s="143">
        <f>$V$152*$K$152</f>
        <v>0</v>
      </c>
      <c r="X152" s="143">
        <v>0.00489</v>
      </c>
      <c r="Y152" s="143">
        <f>$X$152*$K$152</f>
        <v>0.14153127000000001</v>
      </c>
      <c r="Z152" s="143">
        <v>0</v>
      </c>
      <c r="AA152" s="144">
        <f>$Z$152*$K$152</f>
        <v>0</v>
      </c>
      <c r="AR152" s="6" t="s">
        <v>151</v>
      </c>
      <c r="AT152" s="6" t="s">
        <v>147</v>
      </c>
      <c r="AU152" s="6" t="s">
        <v>95</v>
      </c>
      <c r="AY152" s="6" t="s">
        <v>146</v>
      </c>
      <c r="BE152" s="87">
        <f>IF($U$152="základní",$N$152,0)</f>
        <v>0</v>
      </c>
      <c r="BF152" s="87">
        <f>IF($U$152="snížená",$N$152,0)</f>
        <v>0</v>
      </c>
      <c r="BG152" s="87">
        <f>IF($U$152="zákl. přenesená",$N$152,0)</f>
        <v>0</v>
      </c>
      <c r="BH152" s="87">
        <f>IF($U$152="sníž. přenesená",$N$152,0)</f>
        <v>0</v>
      </c>
      <c r="BI152" s="87">
        <f>IF($U$152="nulová",$N$152,0)</f>
        <v>0</v>
      </c>
      <c r="BJ152" s="6" t="s">
        <v>22</v>
      </c>
      <c r="BK152" s="87">
        <f>ROUND($L$152*$K$152,2)</f>
        <v>0</v>
      </c>
      <c r="BL152" s="6" t="s">
        <v>151</v>
      </c>
      <c r="BM152" s="6" t="s">
        <v>187</v>
      </c>
    </row>
    <row r="153" spans="2:51" s="6" customFormat="1" ht="18.75" customHeight="1">
      <c r="B153" s="145"/>
      <c r="C153" s="146"/>
      <c r="D153" s="146"/>
      <c r="E153" s="146"/>
      <c r="F153" s="238" t="s">
        <v>188</v>
      </c>
      <c r="G153" s="239"/>
      <c r="H153" s="239"/>
      <c r="I153" s="239"/>
      <c r="J153" s="146"/>
      <c r="K153" s="146"/>
      <c r="L153" s="146"/>
      <c r="M153" s="146"/>
      <c r="N153" s="146"/>
      <c r="O153" s="146"/>
      <c r="P153" s="146"/>
      <c r="Q153" s="146"/>
      <c r="R153" s="147"/>
      <c r="T153" s="148"/>
      <c r="U153" s="146"/>
      <c r="V153" s="146"/>
      <c r="W153" s="146"/>
      <c r="X153" s="146"/>
      <c r="Y153" s="146"/>
      <c r="Z153" s="146"/>
      <c r="AA153" s="149"/>
      <c r="AT153" s="150" t="s">
        <v>158</v>
      </c>
      <c r="AU153" s="150" t="s">
        <v>95</v>
      </c>
      <c r="AV153" s="150" t="s">
        <v>22</v>
      </c>
      <c r="AW153" s="150" t="s">
        <v>102</v>
      </c>
      <c r="AX153" s="150" t="s">
        <v>80</v>
      </c>
      <c r="AY153" s="150" t="s">
        <v>146</v>
      </c>
    </row>
    <row r="154" spans="2:51" s="6" customFormat="1" ht="18.75" customHeight="1">
      <c r="B154" s="151"/>
      <c r="C154" s="152"/>
      <c r="D154" s="152"/>
      <c r="E154" s="152"/>
      <c r="F154" s="240" t="s">
        <v>189</v>
      </c>
      <c r="G154" s="241"/>
      <c r="H154" s="241"/>
      <c r="I154" s="241"/>
      <c r="J154" s="152"/>
      <c r="K154" s="153">
        <v>10.23</v>
      </c>
      <c r="L154" s="152"/>
      <c r="M154" s="152"/>
      <c r="N154" s="152"/>
      <c r="O154" s="152"/>
      <c r="P154" s="152"/>
      <c r="Q154" s="152"/>
      <c r="R154" s="154"/>
      <c r="T154" s="155"/>
      <c r="U154" s="152"/>
      <c r="V154" s="152"/>
      <c r="W154" s="152"/>
      <c r="X154" s="152"/>
      <c r="Y154" s="152"/>
      <c r="Z154" s="152"/>
      <c r="AA154" s="156"/>
      <c r="AT154" s="157" t="s">
        <v>158</v>
      </c>
      <c r="AU154" s="157" t="s">
        <v>95</v>
      </c>
      <c r="AV154" s="157" t="s">
        <v>95</v>
      </c>
      <c r="AW154" s="157" t="s">
        <v>102</v>
      </c>
      <c r="AX154" s="157" t="s">
        <v>80</v>
      </c>
      <c r="AY154" s="157" t="s">
        <v>146</v>
      </c>
    </row>
    <row r="155" spans="2:51" s="6" customFormat="1" ht="18.75" customHeight="1">
      <c r="B155" s="151"/>
      <c r="C155" s="152"/>
      <c r="D155" s="152"/>
      <c r="E155" s="152"/>
      <c r="F155" s="240" t="s">
        <v>190</v>
      </c>
      <c r="G155" s="241"/>
      <c r="H155" s="241"/>
      <c r="I155" s="241"/>
      <c r="J155" s="152"/>
      <c r="K155" s="153">
        <v>13.051</v>
      </c>
      <c r="L155" s="152"/>
      <c r="M155" s="152"/>
      <c r="N155" s="152"/>
      <c r="O155" s="152"/>
      <c r="P155" s="152"/>
      <c r="Q155" s="152"/>
      <c r="R155" s="154"/>
      <c r="T155" s="155"/>
      <c r="U155" s="152"/>
      <c r="V155" s="152"/>
      <c r="W155" s="152"/>
      <c r="X155" s="152"/>
      <c r="Y155" s="152"/>
      <c r="Z155" s="152"/>
      <c r="AA155" s="156"/>
      <c r="AT155" s="157" t="s">
        <v>158</v>
      </c>
      <c r="AU155" s="157" t="s">
        <v>95</v>
      </c>
      <c r="AV155" s="157" t="s">
        <v>95</v>
      </c>
      <c r="AW155" s="157" t="s">
        <v>102</v>
      </c>
      <c r="AX155" s="157" t="s">
        <v>80</v>
      </c>
      <c r="AY155" s="157" t="s">
        <v>146</v>
      </c>
    </row>
    <row r="156" spans="2:51" s="6" customFormat="1" ht="18.75" customHeight="1">
      <c r="B156" s="151"/>
      <c r="C156" s="152"/>
      <c r="D156" s="152"/>
      <c r="E156" s="152"/>
      <c r="F156" s="240" t="s">
        <v>191</v>
      </c>
      <c r="G156" s="241"/>
      <c r="H156" s="241"/>
      <c r="I156" s="241"/>
      <c r="J156" s="152"/>
      <c r="K156" s="153">
        <v>11.966</v>
      </c>
      <c r="L156" s="152"/>
      <c r="M156" s="152"/>
      <c r="N156" s="152"/>
      <c r="O156" s="152"/>
      <c r="P156" s="152"/>
      <c r="Q156" s="152"/>
      <c r="R156" s="154"/>
      <c r="T156" s="155"/>
      <c r="U156" s="152"/>
      <c r="V156" s="152"/>
      <c r="W156" s="152"/>
      <c r="X156" s="152"/>
      <c r="Y156" s="152"/>
      <c r="Z156" s="152"/>
      <c r="AA156" s="156"/>
      <c r="AT156" s="157" t="s">
        <v>158</v>
      </c>
      <c r="AU156" s="157" t="s">
        <v>95</v>
      </c>
      <c r="AV156" s="157" t="s">
        <v>95</v>
      </c>
      <c r="AW156" s="157" t="s">
        <v>102</v>
      </c>
      <c r="AX156" s="157" t="s">
        <v>80</v>
      </c>
      <c r="AY156" s="157" t="s">
        <v>146</v>
      </c>
    </row>
    <row r="157" spans="2:51" s="6" customFormat="1" ht="18.75" customHeight="1">
      <c r="B157" s="145"/>
      <c r="C157" s="146"/>
      <c r="D157" s="146"/>
      <c r="E157" s="146"/>
      <c r="F157" s="238" t="s">
        <v>166</v>
      </c>
      <c r="G157" s="239"/>
      <c r="H157" s="239"/>
      <c r="I157" s="239"/>
      <c r="J157" s="146"/>
      <c r="K157" s="146"/>
      <c r="L157" s="146"/>
      <c r="M157" s="146"/>
      <c r="N157" s="146"/>
      <c r="O157" s="146"/>
      <c r="P157" s="146"/>
      <c r="Q157" s="146"/>
      <c r="R157" s="147"/>
      <c r="T157" s="148"/>
      <c r="U157" s="146"/>
      <c r="V157" s="146"/>
      <c r="W157" s="146"/>
      <c r="X157" s="146"/>
      <c r="Y157" s="146"/>
      <c r="Z157" s="146"/>
      <c r="AA157" s="149"/>
      <c r="AT157" s="150" t="s">
        <v>158</v>
      </c>
      <c r="AU157" s="150" t="s">
        <v>95</v>
      </c>
      <c r="AV157" s="150" t="s">
        <v>22</v>
      </c>
      <c r="AW157" s="150" t="s">
        <v>102</v>
      </c>
      <c r="AX157" s="150" t="s">
        <v>80</v>
      </c>
      <c r="AY157" s="150" t="s">
        <v>146</v>
      </c>
    </row>
    <row r="158" spans="2:51" s="6" customFormat="1" ht="18.75" customHeight="1">
      <c r="B158" s="151"/>
      <c r="C158" s="152"/>
      <c r="D158" s="152"/>
      <c r="E158" s="152"/>
      <c r="F158" s="240" t="s">
        <v>192</v>
      </c>
      <c r="G158" s="241"/>
      <c r="H158" s="241"/>
      <c r="I158" s="241"/>
      <c r="J158" s="152"/>
      <c r="K158" s="153">
        <v>-6.304</v>
      </c>
      <c r="L158" s="152"/>
      <c r="M158" s="152"/>
      <c r="N158" s="152"/>
      <c r="O158" s="152"/>
      <c r="P158" s="152"/>
      <c r="Q158" s="152"/>
      <c r="R158" s="154"/>
      <c r="T158" s="155"/>
      <c r="U158" s="152"/>
      <c r="V158" s="152"/>
      <c r="W158" s="152"/>
      <c r="X158" s="152"/>
      <c r="Y158" s="152"/>
      <c r="Z158" s="152"/>
      <c r="AA158" s="156"/>
      <c r="AT158" s="157" t="s">
        <v>158</v>
      </c>
      <c r="AU158" s="157" t="s">
        <v>95</v>
      </c>
      <c r="AV158" s="157" t="s">
        <v>95</v>
      </c>
      <c r="AW158" s="157" t="s">
        <v>102</v>
      </c>
      <c r="AX158" s="157" t="s">
        <v>80</v>
      </c>
      <c r="AY158" s="157" t="s">
        <v>146</v>
      </c>
    </row>
    <row r="159" spans="2:51" s="6" customFormat="1" ht="18.75" customHeight="1">
      <c r="B159" s="158"/>
      <c r="C159" s="159"/>
      <c r="D159" s="159"/>
      <c r="E159" s="159"/>
      <c r="F159" s="242" t="s">
        <v>168</v>
      </c>
      <c r="G159" s="243"/>
      <c r="H159" s="243"/>
      <c r="I159" s="243"/>
      <c r="J159" s="159"/>
      <c r="K159" s="160">
        <v>28.943</v>
      </c>
      <c r="L159" s="159"/>
      <c r="M159" s="159"/>
      <c r="N159" s="159"/>
      <c r="O159" s="159"/>
      <c r="P159" s="159"/>
      <c r="Q159" s="159"/>
      <c r="R159" s="161"/>
      <c r="T159" s="162"/>
      <c r="U159" s="159"/>
      <c r="V159" s="159"/>
      <c r="W159" s="159"/>
      <c r="X159" s="159"/>
      <c r="Y159" s="159"/>
      <c r="Z159" s="159"/>
      <c r="AA159" s="163"/>
      <c r="AT159" s="164" t="s">
        <v>158</v>
      </c>
      <c r="AU159" s="164" t="s">
        <v>95</v>
      </c>
      <c r="AV159" s="164" t="s">
        <v>151</v>
      </c>
      <c r="AW159" s="164" t="s">
        <v>102</v>
      </c>
      <c r="AX159" s="164" t="s">
        <v>22</v>
      </c>
      <c r="AY159" s="164" t="s">
        <v>146</v>
      </c>
    </row>
    <row r="160" spans="2:65" s="6" customFormat="1" ht="27" customHeight="1">
      <c r="B160" s="23"/>
      <c r="C160" s="138" t="s">
        <v>193</v>
      </c>
      <c r="D160" s="138" t="s">
        <v>147</v>
      </c>
      <c r="E160" s="139" t="s">
        <v>194</v>
      </c>
      <c r="F160" s="235" t="s">
        <v>195</v>
      </c>
      <c r="G160" s="234"/>
      <c r="H160" s="234"/>
      <c r="I160" s="234"/>
      <c r="J160" s="140" t="s">
        <v>155</v>
      </c>
      <c r="K160" s="141">
        <v>40.847</v>
      </c>
      <c r="L160" s="236">
        <v>0</v>
      </c>
      <c r="M160" s="234"/>
      <c r="N160" s="237">
        <f>ROUND($L$160*$K$160,2)</f>
        <v>0</v>
      </c>
      <c r="O160" s="234"/>
      <c r="P160" s="234"/>
      <c r="Q160" s="234"/>
      <c r="R160" s="25"/>
      <c r="T160" s="142"/>
      <c r="U160" s="31" t="s">
        <v>45</v>
      </c>
      <c r="V160" s="24"/>
      <c r="W160" s="143">
        <f>$V$160*$K$160</f>
        <v>0</v>
      </c>
      <c r="X160" s="143">
        <v>0.01838</v>
      </c>
      <c r="Y160" s="143">
        <f>$X$160*$K$160</f>
        <v>0.7507678600000001</v>
      </c>
      <c r="Z160" s="143">
        <v>0</v>
      </c>
      <c r="AA160" s="144">
        <f>$Z$160*$K$160</f>
        <v>0</v>
      </c>
      <c r="AR160" s="6" t="s">
        <v>151</v>
      </c>
      <c r="AT160" s="6" t="s">
        <v>147</v>
      </c>
      <c r="AU160" s="6" t="s">
        <v>95</v>
      </c>
      <c r="AY160" s="6" t="s">
        <v>146</v>
      </c>
      <c r="BE160" s="87">
        <f>IF($U$160="základní",$N$160,0)</f>
        <v>0</v>
      </c>
      <c r="BF160" s="87">
        <f>IF($U$160="snížená",$N$160,0)</f>
        <v>0</v>
      </c>
      <c r="BG160" s="87">
        <f>IF($U$160="zákl. přenesená",$N$160,0)</f>
        <v>0</v>
      </c>
      <c r="BH160" s="87">
        <f>IF($U$160="sníž. přenesená",$N$160,0)</f>
        <v>0</v>
      </c>
      <c r="BI160" s="87">
        <f>IF($U$160="nulová",$N$160,0)</f>
        <v>0</v>
      </c>
      <c r="BJ160" s="6" t="s">
        <v>22</v>
      </c>
      <c r="BK160" s="87">
        <f>ROUND($L$160*$K$160,2)</f>
        <v>0</v>
      </c>
      <c r="BL160" s="6" t="s">
        <v>151</v>
      </c>
      <c r="BM160" s="6" t="s">
        <v>196</v>
      </c>
    </row>
    <row r="161" spans="2:51" s="6" customFormat="1" ht="18.75" customHeight="1">
      <c r="B161" s="145"/>
      <c r="C161" s="146"/>
      <c r="D161" s="146"/>
      <c r="E161" s="146"/>
      <c r="F161" s="238" t="s">
        <v>197</v>
      </c>
      <c r="G161" s="239"/>
      <c r="H161" s="239"/>
      <c r="I161" s="239"/>
      <c r="J161" s="146"/>
      <c r="K161" s="146"/>
      <c r="L161" s="146"/>
      <c r="M161" s="146"/>
      <c r="N161" s="146"/>
      <c r="O161" s="146"/>
      <c r="P161" s="146"/>
      <c r="Q161" s="146"/>
      <c r="R161" s="147"/>
      <c r="T161" s="148"/>
      <c r="U161" s="146"/>
      <c r="V161" s="146"/>
      <c r="W161" s="146"/>
      <c r="X161" s="146"/>
      <c r="Y161" s="146"/>
      <c r="Z161" s="146"/>
      <c r="AA161" s="149"/>
      <c r="AT161" s="150" t="s">
        <v>158</v>
      </c>
      <c r="AU161" s="150" t="s">
        <v>95</v>
      </c>
      <c r="AV161" s="150" t="s">
        <v>22</v>
      </c>
      <c r="AW161" s="150" t="s">
        <v>102</v>
      </c>
      <c r="AX161" s="150" t="s">
        <v>80</v>
      </c>
      <c r="AY161" s="150" t="s">
        <v>146</v>
      </c>
    </row>
    <row r="162" spans="2:51" s="6" customFormat="1" ht="18.75" customHeight="1">
      <c r="B162" s="151"/>
      <c r="C162" s="152"/>
      <c r="D162" s="152"/>
      <c r="E162" s="152"/>
      <c r="F162" s="240" t="s">
        <v>198</v>
      </c>
      <c r="G162" s="241"/>
      <c r="H162" s="241"/>
      <c r="I162" s="241"/>
      <c r="J162" s="152"/>
      <c r="K162" s="153">
        <v>35.588</v>
      </c>
      <c r="L162" s="152"/>
      <c r="M162" s="152"/>
      <c r="N162" s="152"/>
      <c r="O162" s="152"/>
      <c r="P162" s="152"/>
      <c r="Q162" s="152"/>
      <c r="R162" s="154"/>
      <c r="T162" s="155"/>
      <c r="U162" s="152"/>
      <c r="V162" s="152"/>
      <c r="W162" s="152"/>
      <c r="X162" s="152"/>
      <c r="Y162" s="152"/>
      <c r="Z162" s="152"/>
      <c r="AA162" s="156"/>
      <c r="AT162" s="157" t="s">
        <v>158</v>
      </c>
      <c r="AU162" s="157" t="s">
        <v>95</v>
      </c>
      <c r="AV162" s="157" t="s">
        <v>95</v>
      </c>
      <c r="AW162" s="157" t="s">
        <v>102</v>
      </c>
      <c r="AX162" s="157" t="s">
        <v>80</v>
      </c>
      <c r="AY162" s="157" t="s">
        <v>146</v>
      </c>
    </row>
    <row r="163" spans="2:51" s="6" customFormat="1" ht="18.75" customHeight="1">
      <c r="B163" s="151"/>
      <c r="C163" s="152"/>
      <c r="D163" s="152"/>
      <c r="E163" s="152"/>
      <c r="F163" s="240" t="s">
        <v>199</v>
      </c>
      <c r="G163" s="241"/>
      <c r="H163" s="241"/>
      <c r="I163" s="241"/>
      <c r="J163" s="152"/>
      <c r="K163" s="153">
        <v>3.164</v>
      </c>
      <c r="L163" s="152"/>
      <c r="M163" s="152"/>
      <c r="N163" s="152"/>
      <c r="O163" s="152"/>
      <c r="P163" s="152"/>
      <c r="Q163" s="152"/>
      <c r="R163" s="154"/>
      <c r="T163" s="155"/>
      <c r="U163" s="152"/>
      <c r="V163" s="152"/>
      <c r="W163" s="152"/>
      <c r="X163" s="152"/>
      <c r="Y163" s="152"/>
      <c r="Z163" s="152"/>
      <c r="AA163" s="156"/>
      <c r="AT163" s="157" t="s">
        <v>158</v>
      </c>
      <c r="AU163" s="157" t="s">
        <v>95</v>
      </c>
      <c r="AV163" s="157" t="s">
        <v>95</v>
      </c>
      <c r="AW163" s="157" t="s">
        <v>102</v>
      </c>
      <c r="AX163" s="157" t="s">
        <v>80</v>
      </c>
      <c r="AY163" s="157" t="s">
        <v>146</v>
      </c>
    </row>
    <row r="164" spans="2:51" s="6" customFormat="1" ht="18.75" customHeight="1">
      <c r="B164" s="151"/>
      <c r="C164" s="152"/>
      <c r="D164" s="152"/>
      <c r="E164" s="152"/>
      <c r="F164" s="240" t="s">
        <v>200</v>
      </c>
      <c r="G164" s="241"/>
      <c r="H164" s="241"/>
      <c r="I164" s="241"/>
      <c r="J164" s="152"/>
      <c r="K164" s="153">
        <v>3.861</v>
      </c>
      <c r="L164" s="152"/>
      <c r="M164" s="152"/>
      <c r="N164" s="152"/>
      <c r="O164" s="152"/>
      <c r="P164" s="152"/>
      <c r="Q164" s="152"/>
      <c r="R164" s="154"/>
      <c r="T164" s="155"/>
      <c r="U164" s="152"/>
      <c r="V164" s="152"/>
      <c r="W164" s="152"/>
      <c r="X164" s="152"/>
      <c r="Y164" s="152"/>
      <c r="Z164" s="152"/>
      <c r="AA164" s="156"/>
      <c r="AT164" s="157" t="s">
        <v>158</v>
      </c>
      <c r="AU164" s="157" t="s">
        <v>95</v>
      </c>
      <c r="AV164" s="157" t="s">
        <v>95</v>
      </c>
      <c r="AW164" s="157" t="s">
        <v>102</v>
      </c>
      <c r="AX164" s="157" t="s">
        <v>80</v>
      </c>
      <c r="AY164" s="157" t="s">
        <v>146</v>
      </c>
    </row>
    <row r="165" spans="2:51" s="6" customFormat="1" ht="18.75" customHeight="1">
      <c r="B165" s="165"/>
      <c r="C165" s="166"/>
      <c r="D165" s="166"/>
      <c r="E165" s="166"/>
      <c r="F165" s="244" t="s">
        <v>201</v>
      </c>
      <c r="G165" s="245"/>
      <c r="H165" s="245"/>
      <c r="I165" s="245"/>
      <c r="J165" s="166"/>
      <c r="K165" s="167">
        <v>42.613</v>
      </c>
      <c r="L165" s="166"/>
      <c r="M165" s="166"/>
      <c r="N165" s="166"/>
      <c r="O165" s="166"/>
      <c r="P165" s="166"/>
      <c r="Q165" s="166"/>
      <c r="R165" s="168"/>
      <c r="T165" s="169"/>
      <c r="U165" s="166"/>
      <c r="V165" s="166"/>
      <c r="W165" s="166"/>
      <c r="X165" s="166"/>
      <c r="Y165" s="166"/>
      <c r="Z165" s="166"/>
      <c r="AA165" s="170"/>
      <c r="AT165" s="171" t="s">
        <v>158</v>
      </c>
      <c r="AU165" s="171" t="s">
        <v>95</v>
      </c>
      <c r="AV165" s="171" t="s">
        <v>160</v>
      </c>
      <c r="AW165" s="171" t="s">
        <v>102</v>
      </c>
      <c r="AX165" s="171" t="s">
        <v>80</v>
      </c>
      <c r="AY165" s="171" t="s">
        <v>146</v>
      </c>
    </row>
    <row r="166" spans="2:51" s="6" customFormat="1" ht="18.75" customHeight="1">
      <c r="B166" s="145"/>
      <c r="C166" s="146"/>
      <c r="D166" s="146"/>
      <c r="E166" s="146"/>
      <c r="F166" s="238" t="s">
        <v>166</v>
      </c>
      <c r="G166" s="239"/>
      <c r="H166" s="239"/>
      <c r="I166" s="239"/>
      <c r="J166" s="146"/>
      <c r="K166" s="146"/>
      <c r="L166" s="146"/>
      <c r="M166" s="146"/>
      <c r="N166" s="146"/>
      <c r="O166" s="146"/>
      <c r="P166" s="146"/>
      <c r="Q166" s="146"/>
      <c r="R166" s="147"/>
      <c r="T166" s="148"/>
      <c r="U166" s="146"/>
      <c r="V166" s="146"/>
      <c r="W166" s="146"/>
      <c r="X166" s="146"/>
      <c r="Y166" s="146"/>
      <c r="Z166" s="146"/>
      <c r="AA166" s="149"/>
      <c r="AT166" s="150" t="s">
        <v>158</v>
      </c>
      <c r="AU166" s="150" t="s">
        <v>95</v>
      </c>
      <c r="AV166" s="150" t="s">
        <v>22</v>
      </c>
      <c r="AW166" s="150" t="s">
        <v>102</v>
      </c>
      <c r="AX166" s="150" t="s">
        <v>80</v>
      </c>
      <c r="AY166" s="150" t="s">
        <v>146</v>
      </c>
    </row>
    <row r="167" spans="2:51" s="6" customFormat="1" ht="18.75" customHeight="1">
      <c r="B167" s="151"/>
      <c r="C167" s="152"/>
      <c r="D167" s="152"/>
      <c r="E167" s="152"/>
      <c r="F167" s="240" t="s">
        <v>202</v>
      </c>
      <c r="G167" s="241"/>
      <c r="H167" s="241"/>
      <c r="I167" s="241"/>
      <c r="J167" s="152"/>
      <c r="K167" s="153">
        <v>-1.576</v>
      </c>
      <c r="L167" s="152"/>
      <c r="M167" s="152"/>
      <c r="N167" s="152"/>
      <c r="O167" s="152"/>
      <c r="P167" s="152"/>
      <c r="Q167" s="152"/>
      <c r="R167" s="154"/>
      <c r="T167" s="155"/>
      <c r="U167" s="152"/>
      <c r="V167" s="152"/>
      <c r="W167" s="152"/>
      <c r="X167" s="152"/>
      <c r="Y167" s="152"/>
      <c r="Z167" s="152"/>
      <c r="AA167" s="156"/>
      <c r="AT167" s="157" t="s">
        <v>158</v>
      </c>
      <c r="AU167" s="157" t="s">
        <v>95</v>
      </c>
      <c r="AV167" s="157" t="s">
        <v>95</v>
      </c>
      <c r="AW167" s="157" t="s">
        <v>102</v>
      </c>
      <c r="AX167" s="157" t="s">
        <v>80</v>
      </c>
      <c r="AY167" s="157" t="s">
        <v>146</v>
      </c>
    </row>
    <row r="168" spans="2:51" s="6" customFormat="1" ht="18.75" customHeight="1">
      <c r="B168" s="151"/>
      <c r="C168" s="152"/>
      <c r="D168" s="152"/>
      <c r="E168" s="152"/>
      <c r="F168" s="240" t="s">
        <v>203</v>
      </c>
      <c r="G168" s="241"/>
      <c r="H168" s="241"/>
      <c r="I168" s="241"/>
      <c r="J168" s="152"/>
      <c r="K168" s="153">
        <v>-0.774</v>
      </c>
      <c r="L168" s="152"/>
      <c r="M168" s="152"/>
      <c r="N168" s="152"/>
      <c r="O168" s="152"/>
      <c r="P168" s="152"/>
      <c r="Q168" s="152"/>
      <c r="R168" s="154"/>
      <c r="T168" s="155"/>
      <c r="U168" s="152"/>
      <c r="V168" s="152"/>
      <c r="W168" s="152"/>
      <c r="X168" s="152"/>
      <c r="Y168" s="152"/>
      <c r="Z168" s="152"/>
      <c r="AA168" s="156"/>
      <c r="AT168" s="157" t="s">
        <v>158</v>
      </c>
      <c r="AU168" s="157" t="s">
        <v>95</v>
      </c>
      <c r="AV168" s="157" t="s">
        <v>95</v>
      </c>
      <c r="AW168" s="157" t="s">
        <v>102</v>
      </c>
      <c r="AX168" s="157" t="s">
        <v>80</v>
      </c>
      <c r="AY168" s="157" t="s">
        <v>146</v>
      </c>
    </row>
    <row r="169" spans="2:51" s="6" customFormat="1" ht="18.75" customHeight="1">
      <c r="B169" s="151"/>
      <c r="C169" s="152"/>
      <c r="D169" s="152"/>
      <c r="E169" s="152"/>
      <c r="F169" s="240" t="s">
        <v>204</v>
      </c>
      <c r="G169" s="241"/>
      <c r="H169" s="241"/>
      <c r="I169" s="241"/>
      <c r="J169" s="152"/>
      <c r="K169" s="153">
        <v>-0.348</v>
      </c>
      <c r="L169" s="152"/>
      <c r="M169" s="152"/>
      <c r="N169" s="152"/>
      <c r="O169" s="152"/>
      <c r="P169" s="152"/>
      <c r="Q169" s="152"/>
      <c r="R169" s="154"/>
      <c r="T169" s="155"/>
      <c r="U169" s="152"/>
      <c r="V169" s="152"/>
      <c r="W169" s="152"/>
      <c r="X169" s="152"/>
      <c r="Y169" s="152"/>
      <c r="Z169" s="152"/>
      <c r="AA169" s="156"/>
      <c r="AT169" s="157" t="s">
        <v>158</v>
      </c>
      <c r="AU169" s="157" t="s">
        <v>95</v>
      </c>
      <c r="AV169" s="157" t="s">
        <v>95</v>
      </c>
      <c r="AW169" s="157" t="s">
        <v>102</v>
      </c>
      <c r="AX169" s="157" t="s">
        <v>80</v>
      </c>
      <c r="AY169" s="157" t="s">
        <v>146</v>
      </c>
    </row>
    <row r="170" spans="2:51" s="6" customFormat="1" ht="18.75" customHeight="1">
      <c r="B170" s="151"/>
      <c r="C170" s="152"/>
      <c r="D170" s="152"/>
      <c r="E170" s="152"/>
      <c r="F170" s="240" t="s">
        <v>205</v>
      </c>
      <c r="G170" s="241"/>
      <c r="H170" s="241"/>
      <c r="I170" s="241"/>
      <c r="J170" s="152"/>
      <c r="K170" s="153">
        <v>-0.58</v>
      </c>
      <c r="L170" s="152"/>
      <c r="M170" s="152"/>
      <c r="N170" s="152"/>
      <c r="O170" s="152"/>
      <c r="P170" s="152"/>
      <c r="Q170" s="152"/>
      <c r="R170" s="154"/>
      <c r="T170" s="155"/>
      <c r="U170" s="152"/>
      <c r="V170" s="152"/>
      <c r="W170" s="152"/>
      <c r="X170" s="152"/>
      <c r="Y170" s="152"/>
      <c r="Z170" s="152"/>
      <c r="AA170" s="156"/>
      <c r="AT170" s="157" t="s">
        <v>158</v>
      </c>
      <c r="AU170" s="157" t="s">
        <v>95</v>
      </c>
      <c r="AV170" s="157" t="s">
        <v>95</v>
      </c>
      <c r="AW170" s="157" t="s">
        <v>102</v>
      </c>
      <c r="AX170" s="157" t="s">
        <v>80</v>
      </c>
      <c r="AY170" s="157" t="s">
        <v>146</v>
      </c>
    </row>
    <row r="171" spans="2:51" s="6" customFormat="1" ht="18.75" customHeight="1">
      <c r="B171" s="145"/>
      <c r="C171" s="146"/>
      <c r="D171" s="146"/>
      <c r="E171" s="146"/>
      <c r="F171" s="238" t="s">
        <v>206</v>
      </c>
      <c r="G171" s="239"/>
      <c r="H171" s="239"/>
      <c r="I171" s="239"/>
      <c r="J171" s="146"/>
      <c r="K171" s="146"/>
      <c r="L171" s="146"/>
      <c r="M171" s="146"/>
      <c r="N171" s="146"/>
      <c r="O171" s="146"/>
      <c r="P171" s="146"/>
      <c r="Q171" s="146"/>
      <c r="R171" s="147"/>
      <c r="T171" s="148"/>
      <c r="U171" s="146"/>
      <c r="V171" s="146"/>
      <c r="W171" s="146"/>
      <c r="X171" s="146"/>
      <c r="Y171" s="146"/>
      <c r="Z171" s="146"/>
      <c r="AA171" s="149"/>
      <c r="AT171" s="150" t="s">
        <v>158</v>
      </c>
      <c r="AU171" s="150" t="s">
        <v>95</v>
      </c>
      <c r="AV171" s="150" t="s">
        <v>22</v>
      </c>
      <c r="AW171" s="150" t="s">
        <v>102</v>
      </c>
      <c r="AX171" s="150" t="s">
        <v>80</v>
      </c>
      <c r="AY171" s="150" t="s">
        <v>146</v>
      </c>
    </row>
    <row r="172" spans="2:51" s="6" customFormat="1" ht="18.75" customHeight="1">
      <c r="B172" s="151"/>
      <c r="C172" s="152"/>
      <c r="D172" s="152"/>
      <c r="E172" s="152"/>
      <c r="F172" s="240" t="s">
        <v>207</v>
      </c>
      <c r="G172" s="241"/>
      <c r="H172" s="241"/>
      <c r="I172" s="241"/>
      <c r="J172" s="152"/>
      <c r="K172" s="153">
        <v>0.528</v>
      </c>
      <c r="L172" s="152"/>
      <c r="M172" s="152"/>
      <c r="N172" s="152"/>
      <c r="O172" s="152"/>
      <c r="P172" s="152"/>
      <c r="Q172" s="152"/>
      <c r="R172" s="154"/>
      <c r="T172" s="155"/>
      <c r="U172" s="152"/>
      <c r="V172" s="152"/>
      <c r="W172" s="152"/>
      <c r="X172" s="152"/>
      <c r="Y172" s="152"/>
      <c r="Z172" s="152"/>
      <c r="AA172" s="156"/>
      <c r="AT172" s="157" t="s">
        <v>158</v>
      </c>
      <c r="AU172" s="157" t="s">
        <v>95</v>
      </c>
      <c r="AV172" s="157" t="s">
        <v>95</v>
      </c>
      <c r="AW172" s="157" t="s">
        <v>102</v>
      </c>
      <c r="AX172" s="157" t="s">
        <v>80</v>
      </c>
      <c r="AY172" s="157" t="s">
        <v>146</v>
      </c>
    </row>
    <row r="173" spans="2:51" s="6" customFormat="1" ht="18.75" customHeight="1">
      <c r="B173" s="151"/>
      <c r="C173" s="152"/>
      <c r="D173" s="152"/>
      <c r="E173" s="152"/>
      <c r="F173" s="240" t="s">
        <v>208</v>
      </c>
      <c r="G173" s="241"/>
      <c r="H173" s="241"/>
      <c r="I173" s="241"/>
      <c r="J173" s="152"/>
      <c r="K173" s="153">
        <v>0.468</v>
      </c>
      <c r="L173" s="152"/>
      <c r="M173" s="152"/>
      <c r="N173" s="152"/>
      <c r="O173" s="152"/>
      <c r="P173" s="152"/>
      <c r="Q173" s="152"/>
      <c r="R173" s="154"/>
      <c r="T173" s="155"/>
      <c r="U173" s="152"/>
      <c r="V173" s="152"/>
      <c r="W173" s="152"/>
      <c r="X173" s="152"/>
      <c r="Y173" s="152"/>
      <c r="Z173" s="152"/>
      <c r="AA173" s="156"/>
      <c r="AT173" s="157" t="s">
        <v>158</v>
      </c>
      <c r="AU173" s="157" t="s">
        <v>95</v>
      </c>
      <c r="AV173" s="157" t="s">
        <v>95</v>
      </c>
      <c r="AW173" s="157" t="s">
        <v>102</v>
      </c>
      <c r="AX173" s="157" t="s">
        <v>80</v>
      </c>
      <c r="AY173" s="157" t="s">
        <v>146</v>
      </c>
    </row>
    <row r="174" spans="2:51" s="6" customFormat="1" ht="18.75" customHeight="1">
      <c r="B174" s="151"/>
      <c r="C174" s="152"/>
      <c r="D174" s="152"/>
      <c r="E174" s="152"/>
      <c r="F174" s="240" t="s">
        <v>209</v>
      </c>
      <c r="G174" s="241"/>
      <c r="H174" s="241"/>
      <c r="I174" s="241"/>
      <c r="J174" s="152"/>
      <c r="K174" s="153">
        <v>0.516</v>
      </c>
      <c r="L174" s="152"/>
      <c r="M174" s="152"/>
      <c r="N174" s="152"/>
      <c r="O174" s="152"/>
      <c r="P174" s="152"/>
      <c r="Q174" s="152"/>
      <c r="R174" s="154"/>
      <c r="T174" s="155"/>
      <c r="U174" s="152"/>
      <c r="V174" s="152"/>
      <c r="W174" s="152"/>
      <c r="X174" s="152"/>
      <c r="Y174" s="152"/>
      <c r="Z174" s="152"/>
      <c r="AA174" s="156"/>
      <c r="AT174" s="157" t="s">
        <v>158</v>
      </c>
      <c r="AU174" s="157" t="s">
        <v>95</v>
      </c>
      <c r="AV174" s="157" t="s">
        <v>95</v>
      </c>
      <c r="AW174" s="157" t="s">
        <v>102</v>
      </c>
      <c r="AX174" s="157" t="s">
        <v>80</v>
      </c>
      <c r="AY174" s="157" t="s">
        <v>146</v>
      </c>
    </row>
    <row r="175" spans="2:51" s="6" customFormat="1" ht="18.75" customHeight="1">
      <c r="B175" s="158"/>
      <c r="C175" s="159"/>
      <c r="D175" s="159"/>
      <c r="E175" s="159"/>
      <c r="F175" s="242" t="s">
        <v>168</v>
      </c>
      <c r="G175" s="243"/>
      <c r="H175" s="243"/>
      <c r="I175" s="243"/>
      <c r="J175" s="159"/>
      <c r="K175" s="160">
        <v>40.847</v>
      </c>
      <c r="L175" s="159"/>
      <c r="M175" s="159"/>
      <c r="N175" s="159"/>
      <c r="O175" s="159"/>
      <c r="P175" s="159"/>
      <c r="Q175" s="159"/>
      <c r="R175" s="161"/>
      <c r="T175" s="162"/>
      <c r="U175" s="159"/>
      <c r="V175" s="159"/>
      <c r="W175" s="159"/>
      <c r="X175" s="159"/>
      <c r="Y175" s="159"/>
      <c r="Z175" s="159"/>
      <c r="AA175" s="163"/>
      <c r="AT175" s="164" t="s">
        <v>158</v>
      </c>
      <c r="AU175" s="164" t="s">
        <v>95</v>
      </c>
      <c r="AV175" s="164" t="s">
        <v>151</v>
      </c>
      <c r="AW175" s="164" t="s">
        <v>102</v>
      </c>
      <c r="AX175" s="164" t="s">
        <v>22</v>
      </c>
      <c r="AY175" s="164" t="s">
        <v>146</v>
      </c>
    </row>
    <row r="176" spans="2:65" s="6" customFormat="1" ht="27" customHeight="1">
      <c r="B176" s="23"/>
      <c r="C176" s="138" t="s">
        <v>210</v>
      </c>
      <c r="D176" s="138" t="s">
        <v>147</v>
      </c>
      <c r="E176" s="139" t="s">
        <v>211</v>
      </c>
      <c r="F176" s="235" t="s">
        <v>212</v>
      </c>
      <c r="G176" s="234"/>
      <c r="H176" s="234"/>
      <c r="I176" s="234"/>
      <c r="J176" s="140" t="s">
        <v>155</v>
      </c>
      <c r="K176" s="141">
        <v>16.113</v>
      </c>
      <c r="L176" s="236">
        <v>0</v>
      </c>
      <c r="M176" s="234"/>
      <c r="N176" s="237">
        <f>ROUND($L$176*$K$176,2)</f>
        <v>0</v>
      </c>
      <c r="O176" s="234"/>
      <c r="P176" s="234"/>
      <c r="Q176" s="234"/>
      <c r="R176" s="25"/>
      <c r="T176" s="142"/>
      <c r="U176" s="31" t="s">
        <v>45</v>
      </c>
      <c r="V176" s="24"/>
      <c r="W176" s="143">
        <f>$V$176*$K$176</f>
        <v>0</v>
      </c>
      <c r="X176" s="143">
        <v>0.00656</v>
      </c>
      <c r="Y176" s="143">
        <f>$X$176*$K$176</f>
        <v>0.10570128</v>
      </c>
      <c r="Z176" s="143">
        <v>0</v>
      </c>
      <c r="AA176" s="144">
        <f>$Z$176*$K$176</f>
        <v>0</v>
      </c>
      <c r="AR176" s="6" t="s">
        <v>151</v>
      </c>
      <c r="AT176" s="6" t="s">
        <v>147</v>
      </c>
      <c r="AU176" s="6" t="s">
        <v>95</v>
      </c>
      <c r="AY176" s="6" t="s">
        <v>146</v>
      </c>
      <c r="BE176" s="87">
        <f>IF($U$176="základní",$N$176,0)</f>
        <v>0</v>
      </c>
      <c r="BF176" s="87">
        <f>IF($U$176="snížená",$N$176,0)</f>
        <v>0</v>
      </c>
      <c r="BG176" s="87">
        <f>IF($U$176="zákl. přenesená",$N$176,0)</f>
        <v>0</v>
      </c>
      <c r="BH176" s="87">
        <f>IF($U$176="sníž. přenesená",$N$176,0)</f>
        <v>0</v>
      </c>
      <c r="BI176" s="87">
        <f>IF($U$176="nulová",$N$176,0)</f>
        <v>0</v>
      </c>
      <c r="BJ176" s="6" t="s">
        <v>22</v>
      </c>
      <c r="BK176" s="87">
        <f>ROUND($L$176*$K$176,2)</f>
        <v>0</v>
      </c>
      <c r="BL176" s="6" t="s">
        <v>151</v>
      </c>
      <c r="BM176" s="6" t="s">
        <v>213</v>
      </c>
    </row>
    <row r="177" spans="2:51" s="6" customFormat="1" ht="18.75" customHeight="1">
      <c r="B177" s="145"/>
      <c r="C177" s="146"/>
      <c r="D177" s="146"/>
      <c r="E177" s="146"/>
      <c r="F177" s="238" t="s">
        <v>214</v>
      </c>
      <c r="G177" s="239"/>
      <c r="H177" s="239"/>
      <c r="I177" s="239"/>
      <c r="J177" s="146"/>
      <c r="K177" s="146"/>
      <c r="L177" s="146"/>
      <c r="M177" s="146"/>
      <c r="N177" s="146"/>
      <c r="O177" s="146"/>
      <c r="P177" s="146"/>
      <c r="Q177" s="146"/>
      <c r="R177" s="147"/>
      <c r="T177" s="148"/>
      <c r="U177" s="146"/>
      <c r="V177" s="146"/>
      <c r="W177" s="146"/>
      <c r="X177" s="146"/>
      <c r="Y177" s="146"/>
      <c r="Z177" s="146"/>
      <c r="AA177" s="149"/>
      <c r="AT177" s="150" t="s">
        <v>158</v>
      </c>
      <c r="AU177" s="150" t="s">
        <v>95</v>
      </c>
      <c r="AV177" s="150" t="s">
        <v>22</v>
      </c>
      <c r="AW177" s="150" t="s">
        <v>102</v>
      </c>
      <c r="AX177" s="150" t="s">
        <v>80</v>
      </c>
      <c r="AY177" s="150" t="s">
        <v>146</v>
      </c>
    </row>
    <row r="178" spans="2:51" s="6" customFormat="1" ht="18.75" customHeight="1">
      <c r="B178" s="145"/>
      <c r="C178" s="146"/>
      <c r="D178" s="146"/>
      <c r="E178" s="146"/>
      <c r="F178" s="238" t="s">
        <v>197</v>
      </c>
      <c r="G178" s="239"/>
      <c r="H178" s="239"/>
      <c r="I178" s="239"/>
      <c r="J178" s="146"/>
      <c r="K178" s="146"/>
      <c r="L178" s="146"/>
      <c r="M178" s="146"/>
      <c r="N178" s="146"/>
      <c r="O178" s="146"/>
      <c r="P178" s="146"/>
      <c r="Q178" s="146"/>
      <c r="R178" s="147"/>
      <c r="T178" s="148"/>
      <c r="U178" s="146"/>
      <c r="V178" s="146"/>
      <c r="W178" s="146"/>
      <c r="X178" s="146"/>
      <c r="Y178" s="146"/>
      <c r="Z178" s="146"/>
      <c r="AA178" s="149"/>
      <c r="AT178" s="150" t="s">
        <v>158</v>
      </c>
      <c r="AU178" s="150" t="s">
        <v>95</v>
      </c>
      <c r="AV178" s="150" t="s">
        <v>22</v>
      </c>
      <c r="AW178" s="150" t="s">
        <v>102</v>
      </c>
      <c r="AX178" s="150" t="s">
        <v>80</v>
      </c>
      <c r="AY178" s="150" t="s">
        <v>146</v>
      </c>
    </row>
    <row r="179" spans="2:51" s="6" customFormat="1" ht="18.75" customHeight="1">
      <c r="B179" s="151"/>
      <c r="C179" s="152"/>
      <c r="D179" s="152"/>
      <c r="E179" s="152"/>
      <c r="F179" s="240" t="s">
        <v>189</v>
      </c>
      <c r="G179" s="241"/>
      <c r="H179" s="241"/>
      <c r="I179" s="241"/>
      <c r="J179" s="152"/>
      <c r="K179" s="153">
        <v>10.23</v>
      </c>
      <c r="L179" s="152"/>
      <c r="M179" s="152"/>
      <c r="N179" s="152"/>
      <c r="O179" s="152"/>
      <c r="P179" s="152"/>
      <c r="Q179" s="152"/>
      <c r="R179" s="154"/>
      <c r="T179" s="155"/>
      <c r="U179" s="152"/>
      <c r="V179" s="152"/>
      <c r="W179" s="152"/>
      <c r="X179" s="152"/>
      <c r="Y179" s="152"/>
      <c r="Z179" s="152"/>
      <c r="AA179" s="156"/>
      <c r="AT179" s="157" t="s">
        <v>158</v>
      </c>
      <c r="AU179" s="157" t="s">
        <v>95</v>
      </c>
      <c r="AV179" s="157" t="s">
        <v>95</v>
      </c>
      <c r="AW179" s="157" t="s">
        <v>102</v>
      </c>
      <c r="AX179" s="157" t="s">
        <v>80</v>
      </c>
      <c r="AY179" s="157" t="s">
        <v>146</v>
      </c>
    </row>
    <row r="180" spans="2:51" s="6" customFormat="1" ht="18.75" customHeight="1">
      <c r="B180" s="151"/>
      <c r="C180" s="152"/>
      <c r="D180" s="152"/>
      <c r="E180" s="152"/>
      <c r="F180" s="240" t="s">
        <v>215</v>
      </c>
      <c r="G180" s="241"/>
      <c r="H180" s="241"/>
      <c r="I180" s="241"/>
      <c r="J180" s="152"/>
      <c r="K180" s="153">
        <v>4</v>
      </c>
      <c r="L180" s="152"/>
      <c r="M180" s="152"/>
      <c r="N180" s="152"/>
      <c r="O180" s="152"/>
      <c r="P180" s="152"/>
      <c r="Q180" s="152"/>
      <c r="R180" s="154"/>
      <c r="T180" s="155"/>
      <c r="U180" s="152"/>
      <c r="V180" s="152"/>
      <c r="W180" s="152"/>
      <c r="X180" s="152"/>
      <c r="Y180" s="152"/>
      <c r="Z180" s="152"/>
      <c r="AA180" s="156"/>
      <c r="AT180" s="157" t="s">
        <v>158</v>
      </c>
      <c r="AU180" s="157" t="s">
        <v>95</v>
      </c>
      <c r="AV180" s="157" t="s">
        <v>95</v>
      </c>
      <c r="AW180" s="157" t="s">
        <v>102</v>
      </c>
      <c r="AX180" s="157" t="s">
        <v>80</v>
      </c>
      <c r="AY180" s="157" t="s">
        <v>146</v>
      </c>
    </row>
    <row r="181" spans="2:51" s="6" customFormat="1" ht="18.75" customHeight="1">
      <c r="B181" s="151"/>
      <c r="C181" s="152"/>
      <c r="D181" s="152"/>
      <c r="E181" s="152"/>
      <c r="F181" s="240" t="s">
        <v>216</v>
      </c>
      <c r="G181" s="241"/>
      <c r="H181" s="241"/>
      <c r="I181" s="241"/>
      <c r="J181" s="152"/>
      <c r="K181" s="153">
        <v>5.211</v>
      </c>
      <c r="L181" s="152"/>
      <c r="M181" s="152"/>
      <c r="N181" s="152"/>
      <c r="O181" s="152"/>
      <c r="P181" s="152"/>
      <c r="Q181" s="152"/>
      <c r="R181" s="154"/>
      <c r="T181" s="155"/>
      <c r="U181" s="152"/>
      <c r="V181" s="152"/>
      <c r="W181" s="152"/>
      <c r="X181" s="152"/>
      <c r="Y181" s="152"/>
      <c r="Z181" s="152"/>
      <c r="AA181" s="156"/>
      <c r="AT181" s="157" t="s">
        <v>158</v>
      </c>
      <c r="AU181" s="157" t="s">
        <v>95</v>
      </c>
      <c r="AV181" s="157" t="s">
        <v>95</v>
      </c>
      <c r="AW181" s="157" t="s">
        <v>102</v>
      </c>
      <c r="AX181" s="157" t="s">
        <v>80</v>
      </c>
      <c r="AY181" s="157" t="s">
        <v>146</v>
      </c>
    </row>
    <row r="182" spans="2:51" s="6" customFormat="1" ht="18.75" customHeight="1">
      <c r="B182" s="165"/>
      <c r="C182" s="166"/>
      <c r="D182" s="166"/>
      <c r="E182" s="166"/>
      <c r="F182" s="244" t="s">
        <v>201</v>
      </c>
      <c r="G182" s="245"/>
      <c r="H182" s="245"/>
      <c r="I182" s="245"/>
      <c r="J182" s="166"/>
      <c r="K182" s="167">
        <v>19.441</v>
      </c>
      <c r="L182" s="166"/>
      <c r="M182" s="166"/>
      <c r="N182" s="166"/>
      <c r="O182" s="166"/>
      <c r="P182" s="166"/>
      <c r="Q182" s="166"/>
      <c r="R182" s="168"/>
      <c r="T182" s="169"/>
      <c r="U182" s="166"/>
      <c r="V182" s="166"/>
      <c r="W182" s="166"/>
      <c r="X182" s="166"/>
      <c r="Y182" s="166"/>
      <c r="Z182" s="166"/>
      <c r="AA182" s="170"/>
      <c r="AT182" s="171" t="s">
        <v>158</v>
      </c>
      <c r="AU182" s="171" t="s">
        <v>95</v>
      </c>
      <c r="AV182" s="171" t="s">
        <v>160</v>
      </c>
      <c r="AW182" s="171" t="s">
        <v>102</v>
      </c>
      <c r="AX182" s="171" t="s">
        <v>80</v>
      </c>
      <c r="AY182" s="171" t="s">
        <v>146</v>
      </c>
    </row>
    <row r="183" spans="2:51" s="6" customFormat="1" ht="18.75" customHeight="1">
      <c r="B183" s="145"/>
      <c r="C183" s="146"/>
      <c r="D183" s="146"/>
      <c r="E183" s="146"/>
      <c r="F183" s="238" t="s">
        <v>166</v>
      </c>
      <c r="G183" s="239"/>
      <c r="H183" s="239"/>
      <c r="I183" s="239"/>
      <c r="J183" s="146"/>
      <c r="K183" s="146"/>
      <c r="L183" s="146"/>
      <c r="M183" s="146"/>
      <c r="N183" s="146"/>
      <c r="O183" s="146"/>
      <c r="P183" s="146"/>
      <c r="Q183" s="146"/>
      <c r="R183" s="147"/>
      <c r="T183" s="148"/>
      <c r="U183" s="146"/>
      <c r="V183" s="146"/>
      <c r="W183" s="146"/>
      <c r="X183" s="146"/>
      <c r="Y183" s="146"/>
      <c r="Z183" s="146"/>
      <c r="AA183" s="149"/>
      <c r="AT183" s="150" t="s">
        <v>158</v>
      </c>
      <c r="AU183" s="150" t="s">
        <v>95</v>
      </c>
      <c r="AV183" s="150" t="s">
        <v>22</v>
      </c>
      <c r="AW183" s="150" t="s">
        <v>102</v>
      </c>
      <c r="AX183" s="150" t="s">
        <v>80</v>
      </c>
      <c r="AY183" s="150" t="s">
        <v>146</v>
      </c>
    </row>
    <row r="184" spans="2:51" s="6" customFormat="1" ht="18.75" customHeight="1">
      <c r="B184" s="151"/>
      <c r="C184" s="152"/>
      <c r="D184" s="152"/>
      <c r="E184" s="152"/>
      <c r="F184" s="240" t="s">
        <v>167</v>
      </c>
      <c r="G184" s="241"/>
      <c r="H184" s="241"/>
      <c r="I184" s="241"/>
      <c r="J184" s="152"/>
      <c r="K184" s="153">
        <v>-3.152</v>
      </c>
      <c r="L184" s="152"/>
      <c r="M184" s="152"/>
      <c r="N184" s="152"/>
      <c r="O184" s="152"/>
      <c r="P184" s="152"/>
      <c r="Q184" s="152"/>
      <c r="R184" s="154"/>
      <c r="T184" s="155"/>
      <c r="U184" s="152"/>
      <c r="V184" s="152"/>
      <c r="W184" s="152"/>
      <c r="X184" s="152"/>
      <c r="Y184" s="152"/>
      <c r="Z184" s="152"/>
      <c r="AA184" s="156"/>
      <c r="AT184" s="157" t="s">
        <v>158</v>
      </c>
      <c r="AU184" s="157" t="s">
        <v>95</v>
      </c>
      <c r="AV184" s="157" t="s">
        <v>95</v>
      </c>
      <c r="AW184" s="157" t="s">
        <v>102</v>
      </c>
      <c r="AX184" s="157" t="s">
        <v>80</v>
      </c>
      <c r="AY184" s="157" t="s">
        <v>146</v>
      </c>
    </row>
    <row r="185" spans="2:51" s="6" customFormat="1" ht="18.75" customHeight="1">
      <c r="B185" s="151"/>
      <c r="C185" s="152"/>
      <c r="D185" s="152"/>
      <c r="E185" s="152"/>
      <c r="F185" s="240" t="s">
        <v>217</v>
      </c>
      <c r="G185" s="241"/>
      <c r="H185" s="241"/>
      <c r="I185" s="241"/>
      <c r="J185" s="152"/>
      <c r="K185" s="153">
        <v>-0.176</v>
      </c>
      <c r="L185" s="152"/>
      <c r="M185" s="152"/>
      <c r="N185" s="152"/>
      <c r="O185" s="152"/>
      <c r="P185" s="152"/>
      <c r="Q185" s="152"/>
      <c r="R185" s="154"/>
      <c r="T185" s="155"/>
      <c r="U185" s="152"/>
      <c r="V185" s="152"/>
      <c r="W185" s="152"/>
      <c r="X185" s="152"/>
      <c r="Y185" s="152"/>
      <c r="Z185" s="152"/>
      <c r="AA185" s="156"/>
      <c r="AT185" s="157" t="s">
        <v>158</v>
      </c>
      <c r="AU185" s="157" t="s">
        <v>95</v>
      </c>
      <c r="AV185" s="157" t="s">
        <v>95</v>
      </c>
      <c r="AW185" s="157" t="s">
        <v>102</v>
      </c>
      <c r="AX185" s="157" t="s">
        <v>80</v>
      </c>
      <c r="AY185" s="157" t="s">
        <v>146</v>
      </c>
    </row>
    <row r="186" spans="2:51" s="6" customFormat="1" ht="18.75" customHeight="1">
      <c r="B186" s="158"/>
      <c r="C186" s="159"/>
      <c r="D186" s="159"/>
      <c r="E186" s="159"/>
      <c r="F186" s="242" t="s">
        <v>168</v>
      </c>
      <c r="G186" s="243"/>
      <c r="H186" s="243"/>
      <c r="I186" s="243"/>
      <c r="J186" s="159"/>
      <c r="K186" s="160">
        <v>16.113</v>
      </c>
      <c r="L186" s="159"/>
      <c r="M186" s="159"/>
      <c r="N186" s="159"/>
      <c r="O186" s="159"/>
      <c r="P186" s="159"/>
      <c r="Q186" s="159"/>
      <c r="R186" s="161"/>
      <c r="T186" s="162"/>
      <c r="U186" s="159"/>
      <c r="V186" s="159"/>
      <c r="W186" s="159"/>
      <c r="X186" s="159"/>
      <c r="Y186" s="159"/>
      <c r="Z186" s="159"/>
      <c r="AA186" s="163"/>
      <c r="AT186" s="164" t="s">
        <v>158</v>
      </c>
      <c r="AU186" s="164" t="s">
        <v>95</v>
      </c>
      <c r="AV186" s="164" t="s">
        <v>151</v>
      </c>
      <c r="AW186" s="164" t="s">
        <v>102</v>
      </c>
      <c r="AX186" s="164" t="s">
        <v>22</v>
      </c>
      <c r="AY186" s="164" t="s">
        <v>146</v>
      </c>
    </row>
    <row r="187" spans="2:65" s="6" customFormat="1" ht="27" customHeight="1">
      <c r="B187" s="23"/>
      <c r="C187" s="138" t="s">
        <v>27</v>
      </c>
      <c r="D187" s="138" t="s">
        <v>147</v>
      </c>
      <c r="E187" s="139" t="s">
        <v>218</v>
      </c>
      <c r="F187" s="235" t="s">
        <v>219</v>
      </c>
      <c r="G187" s="234"/>
      <c r="H187" s="234"/>
      <c r="I187" s="234"/>
      <c r="J187" s="140" t="s">
        <v>155</v>
      </c>
      <c r="K187" s="141">
        <v>26.34</v>
      </c>
      <c r="L187" s="236">
        <v>0</v>
      </c>
      <c r="M187" s="234"/>
      <c r="N187" s="237">
        <f>ROUND($L$187*$K$187,2)</f>
        <v>0</v>
      </c>
      <c r="O187" s="234"/>
      <c r="P187" s="234"/>
      <c r="Q187" s="234"/>
      <c r="R187" s="25"/>
      <c r="T187" s="142"/>
      <c r="U187" s="31" t="s">
        <v>45</v>
      </c>
      <c r="V187" s="24"/>
      <c r="W187" s="143">
        <f>$V$187*$K$187</f>
        <v>0</v>
      </c>
      <c r="X187" s="143">
        <v>0.021</v>
      </c>
      <c r="Y187" s="143">
        <f>$X$187*$K$187</f>
        <v>0.5531400000000001</v>
      </c>
      <c r="Z187" s="143">
        <v>0</v>
      </c>
      <c r="AA187" s="144">
        <f>$Z$187*$K$187</f>
        <v>0</v>
      </c>
      <c r="AR187" s="6" t="s">
        <v>151</v>
      </c>
      <c r="AT187" s="6" t="s">
        <v>147</v>
      </c>
      <c r="AU187" s="6" t="s">
        <v>95</v>
      </c>
      <c r="AY187" s="6" t="s">
        <v>146</v>
      </c>
      <c r="BE187" s="87">
        <f>IF($U$187="základní",$N$187,0)</f>
        <v>0</v>
      </c>
      <c r="BF187" s="87">
        <f>IF($U$187="snížená",$N$187,0)</f>
        <v>0</v>
      </c>
      <c r="BG187" s="87">
        <f>IF($U$187="zákl. přenesená",$N$187,0)</f>
        <v>0</v>
      </c>
      <c r="BH187" s="87">
        <f>IF($U$187="sníž. přenesená",$N$187,0)</f>
        <v>0</v>
      </c>
      <c r="BI187" s="87">
        <f>IF($U$187="nulová",$N$187,0)</f>
        <v>0</v>
      </c>
      <c r="BJ187" s="6" t="s">
        <v>22</v>
      </c>
      <c r="BK187" s="87">
        <f>ROUND($L$187*$K$187,2)</f>
        <v>0</v>
      </c>
      <c r="BL187" s="6" t="s">
        <v>151</v>
      </c>
      <c r="BM187" s="6" t="s">
        <v>220</v>
      </c>
    </row>
    <row r="188" spans="2:51" s="6" customFormat="1" ht="18.75" customHeight="1">
      <c r="B188" s="151"/>
      <c r="C188" s="152"/>
      <c r="D188" s="152"/>
      <c r="E188" s="152"/>
      <c r="F188" s="240" t="s">
        <v>221</v>
      </c>
      <c r="G188" s="241"/>
      <c r="H188" s="241"/>
      <c r="I188" s="241"/>
      <c r="J188" s="152"/>
      <c r="K188" s="153">
        <v>17.458</v>
      </c>
      <c r="L188" s="152"/>
      <c r="M188" s="152"/>
      <c r="N188" s="152"/>
      <c r="O188" s="152"/>
      <c r="P188" s="152"/>
      <c r="Q188" s="152"/>
      <c r="R188" s="154"/>
      <c r="T188" s="155"/>
      <c r="U188" s="152"/>
      <c r="V188" s="152"/>
      <c r="W188" s="152"/>
      <c r="X188" s="152"/>
      <c r="Y188" s="152"/>
      <c r="Z188" s="152"/>
      <c r="AA188" s="156"/>
      <c r="AT188" s="157" t="s">
        <v>158</v>
      </c>
      <c r="AU188" s="157" t="s">
        <v>95</v>
      </c>
      <c r="AV188" s="157" t="s">
        <v>95</v>
      </c>
      <c r="AW188" s="157" t="s">
        <v>102</v>
      </c>
      <c r="AX188" s="157" t="s">
        <v>80</v>
      </c>
      <c r="AY188" s="157" t="s">
        <v>146</v>
      </c>
    </row>
    <row r="189" spans="2:51" s="6" customFormat="1" ht="18.75" customHeight="1">
      <c r="B189" s="151"/>
      <c r="C189" s="152"/>
      <c r="D189" s="152"/>
      <c r="E189" s="152"/>
      <c r="F189" s="240" t="s">
        <v>222</v>
      </c>
      <c r="G189" s="241"/>
      <c r="H189" s="241"/>
      <c r="I189" s="241"/>
      <c r="J189" s="152"/>
      <c r="K189" s="153">
        <v>11.76</v>
      </c>
      <c r="L189" s="152"/>
      <c r="M189" s="152"/>
      <c r="N189" s="152"/>
      <c r="O189" s="152"/>
      <c r="P189" s="152"/>
      <c r="Q189" s="152"/>
      <c r="R189" s="154"/>
      <c r="T189" s="155"/>
      <c r="U189" s="152"/>
      <c r="V189" s="152"/>
      <c r="W189" s="152"/>
      <c r="X189" s="152"/>
      <c r="Y189" s="152"/>
      <c r="Z189" s="152"/>
      <c r="AA189" s="156"/>
      <c r="AT189" s="157" t="s">
        <v>158</v>
      </c>
      <c r="AU189" s="157" t="s">
        <v>95</v>
      </c>
      <c r="AV189" s="157" t="s">
        <v>95</v>
      </c>
      <c r="AW189" s="157" t="s">
        <v>102</v>
      </c>
      <c r="AX189" s="157" t="s">
        <v>80</v>
      </c>
      <c r="AY189" s="157" t="s">
        <v>146</v>
      </c>
    </row>
    <row r="190" spans="2:51" s="6" customFormat="1" ht="18.75" customHeight="1">
      <c r="B190" s="145"/>
      <c r="C190" s="146"/>
      <c r="D190" s="146"/>
      <c r="E190" s="146"/>
      <c r="F190" s="238" t="s">
        <v>166</v>
      </c>
      <c r="G190" s="239"/>
      <c r="H190" s="239"/>
      <c r="I190" s="239"/>
      <c r="J190" s="146"/>
      <c r="K190" s="146"/>
      <c r="L190" s="146"/>
      <c r="M190" s="146"/>
      <c r="N190" s="146"/>
      <c r="O190" s="146"/>
      <c r="P190" s="146"/>
      <c r="Q190" s="146"/>
      <c r="R190" s="147"/>
      <c r="T190" s="148"/>
      <c r="U190" s="146"/>
      <c r="V190" s="146"/>
      <c r="W190" s="146"/>
      <c r="X190" s="146"/>
      <c r="Y190" s="146"/>
      <c r="Z190" s="146"/>
      <c r="AA190" s="149"/>
      <c r="AT190" s="150" t="s">
        <v>158</v>
      </c>
      <c r="AU190" s="150" t="s">
        <v>95</v>
      </c>
      <c r="AV190" s="150" t="s">
        <v>22</v>
      </c>
      <c r="AW190" s="150" t="s">
        <v>102</v>
      </c>
      <c r="AX190" s="150" t="s">
        <v>80</v>
      </c>
      <c r="AY190" s="150" t="s">
        <v>146</v>
      </c>
    </row>
    <row r="191" spans="2:51" s="6" customFormat="1" ht="18.75" customHeight="1">
      <c r="B191" s="151"/>
      <c r="C191" s="152"/>
      <c r="D191" s="152"/>
      <c r="E191" s="152"/>
      <c r="F191" s="240" t="s">
        <v>202</v>
      </c>
      <c r="G191" s="241"/>
      <c r="H191" s="241"/>
      <c r="I191" s="241"/>
      <c r="J191" s="152"/>
      <c r="K191" s="153">
        <v>-1.576</v>
      </c>
      <c r="L191" s="152"/>
      <c r="M191" s="152"/>
      <c r="N191" s="152"/>
      <c r="O191" s="152"/>
      <c r="P191" s="152"/>
      <c r="Q191" s="152"/>
      <c r="R191" s="154"/>
      <c r="T191" s="155"/>
      <c r="U191" s="152"/>
      <c r="V191" s="152"/>
      <c r="W191" s="152"/>
      <c r="X191" s="152"/>
      <c r="Y191" s="152"/>
      <c r="Z191" s="152"/>
      <c r="AA191" s="156"/>
      <c r="AT191" s="157" t="s">
        <v>158</v>
      </c>
      <c r="AU191" s="157" t="s">
        <v>95</v>
      </c>
      <c r="AV191" s="157" t="s">
        <v>95</v>
      </c>
      <c r="AW191" s="157" t="s">
        <v>102</v>
      </c>
      <c r="AX191" s="157" t="s">
        <v>80</v>
      </c>
      <c r="AY191" s="157" t="s">
        <v>146</v>
      </c>
    </row>
    <row r="192" spans="2:51" s="6" customFormat="1" ht="18.75" customHeight="1">
      <c r="B192" s="151"/>
      <c r="C192" s="152"/>
      <c r="D192" s="152"/>
      <c r="E192" s="152"/>
      <c r="F192" s="240" t="s">
        <v>223</v>
      </c>
      <c r="G192" s="241"/>
      <c r="H192" s="241"/>
      <c r="I192" s="241"/>
      <c r="J192" s="152"/>
      <c r="K192" s="153">
        <v>-1.4</v>
      </c>
      <c r="L192" s="152"/>
      <c r="M192" s="152"/>
      <c r="N192" s="152"/>
      <c r="O192" s="152"/>
      <c r="P192" s="152"/>
      <c r="Q192" s="152"/>
      <c r="R192" s="154"/>
      <c r="T192" s="155"/>
      <c r="U192" s="152"/>
      <c r="V192" s="152"/>
      <c r="W192" s="152"/>
      <c r="X192" s="152"/>
      <c r="Y192" s="152"/>
      <c r="Z192" s="152"/>
      <c r="AA192" s="156"/>
      <c r="AT192" s="157" t="s">
        <v>158</v>
      </c>
      <c r="AU192" s="157" t="s">
        <v>95</v>
      </c>
      <c r="AV192" s="157" t="s">
        <v>95</v>
      </c>
      <c r="AW192" s="157" t="s">
        <v>102</v>
      </c>
      <c r="AX192" s="157" t="s">
        <v>80</v>
      </c>
      <c r="AY192" s="157" t="s">
        <v>146</v>
      </c>
    </row>
    <row r="193" spans="2:51" s="6" customFormat="1" ht="18.75" customHeight="1">
      <c r="B193" s="151"/>
      <c r="C193" s="152"/>
      <c r="D193" s="152"/>
      <c r="E193" s="152"/>
      <c r="F193" s="240" t="s">
        <v>224</v>
      </c>
      <c r="G193" s="241"/>
      <c r="H193" s="241"/>
      <c r="I193" s="241"/>
      <c r="J193" s="152"/>
      <c r="K193" s="153">
        <v>-0.331</v>
      </c>
      <c r="L193" s="152"/>
      <c r="M193" s="152"/>
      <c r="N193" s="152"/>
      <c r="O193" s="152"/>
      <c r="P193" s="152"/>
      <c r="Q193" s="152"/>
      <c r="R193" s="154"/>
      <c r="T193" s="155"/>
      <c r="U193" s="152"/>
      <c r="V193" s="152"/>
      <c r="W193" s="152"/>
      <c r="X193" s="152"/>
      <c r="Y193" s="152"/>
      <c r="Z193" s="152"/>
      <c r="AA193" s="156"/>
      <c r="AT193" s="157" t="s">
        <v>158</v>
      </c>
      <c r="AU193" s="157" t="s">
        <v>95</v>
      </c>
      <c r="AV193" s="157" t="s">
        <v>95</v>
      </c>
      <c r="AW193" s="157" t="s">
        <v>102</v>
      </c>
      <c r="AX193" s="157" t="s">
        <v>80</v>
      </c>
      <c r="AY193" s="157" t="s">
        <v>146</v>
      </c>
    </row>
    <row r="194" spans="2:51" s="6" customFormat="1" ht="18.75" customHeight="1">
      <c r="B194" s="151"/>
      <c r="C194" s="152"/>
      <c r="D194" s="152"/>
      <c r="E194" s="152"/>
      <c r="F194" s="240" t="s">
        <v>225</v>
      </c>
      <c r="G194" s="241"/>
      <c r="H194" s="241"/>
      <c r="I194" s="241"/>
      <c r="J194" s="152"/>
      <c r="K194" s="153">
        <v>-0.099</v>
      </c>
      <c r="L194" s="152"/>
      <c r="M194" s="152"/>
      <c r="N194" s="152"/>
      <c r="O194" s="152"/>
      <c r="P194" s="152"/>
      <c r="Q194" s="152"/>
      <c r="R194" s="154"/>
      <c r="T194" s="155"/>
      <c r="U194" s="152"/>
      <c r="V194" s="152"/>
      <c r="W194" s="152"/>
      <c r="X194" s="152"/>
      <c r="Y194" s="152"/>
      <c r="Z194" s="152"/>
      <c r="AA194" s="156"/>
      <c r="AT194" s="157" t="s">
        <v>158</v>
      </c>
      <c r="AU194" s="157" t="s">
        <v>95</v>
      </c>
      <c r="AV194" s="157" t="s">
        <v>95</v>
      </c>
      <c r="AW194" s="157" t="s">
        <v>102</v>
      </c>
      <c r="AX194" s="157" t="s">
        <v>80</v>
      </c>
      <c r="AY194" s="157" t="s">
        <v>146</v>
      </c>
    </row>
    <row r="195" spans="2:51" s="6" customFormat="1" ht="18.75" customHeight="1">
      <c r="B195" s="145"/>
      <c r="C195" s="146"/>
      <c r="D195" s="146"/>
      <c r="E195" s="146"/>
      <c r="F195" s="238" t="s">
        <v>206</v>
      </c>
      <c r="G195" s="239"/>
      <c r="H195" s="239"/>
      <c r="I195" s="239"/>
      <c r="J195" s="146"/>
      <c r="K195" s="146"/>
      <c r="L195" s="146"/>
      <c r="M195" s="146"/>
      <c r="N195" s="146"/>
      <c r="O195" s="146"/>
      <c r="P195" s="146"/>
      <c r="Q195" s="146"/>
      <c r="R195" s="147"/>
      <c r="T195" s="148"/>
      <c r="U195" s="146"/>
      <c r="V195" s="146"/>
      <c r="W195" s="146"/>
      <c r="X195" s="146"/>
      <c r="Y195" s="146"/>
      <c r="Z195" s="146"/>
      <c r="AA195" s="149"/>
      <c r="AT195" s="150" t="s">
        <v>158</v>
      </c>
      <c r="AU195" s="150" t="s">
        <v>95</v>
      </c>
      <c r="AV195" s="150" t="s">
        <v>22</v>
      </c>
      <c r="AW195" s="150" t="s">
        <v>102</v>
      </c>
      <c r="AX195" s="150" t="s">
        <v>80</v>
      </c>
      <c r="AY195" s="150" t="s">
        <v>146</v>
      </c>
    </row>
    <row r="196" spans="2:51" s="6" customFormat="1" ht="18.75" customHeight="1">
      <c r="B196" s="151"/>
      <c r="C196" s="152"/>
      <c r="D196" s="152"/>
      <c r="E196" s="152"/>
      <c r="F196" s="240" t="s">
        <v>226</v>
      </c>
      <c r="G196" s="241"/>
      <c r="H196" s="241"/>
      <c r="I196" s="241"/>
      <c r="J196" s="152"/>
      <c r="K196" s="153">
        <v>0.344</v>
      </c>
      <c r="L196" s="152"/>
      <c r="M196" s="152"/>
      <c r="N196" s="152"/>
      <c r="O196" s="152"/>
      <c r="P196" s="152"/>
      <c r="Q196" s="152"/>
      <c r="R196" s="154"/>
      <c r="T196" s="155"/>
      <c r="U196" s="152"/>
      <c r="V196" s="152"/>
      <c r="W196" s="152"/>
      <c r="X196" s="152"/>
      <c r="Y196" s="152"/>
      <c r="Z196" s="152"/>
      <c r="AA196" s="156"/>
      <c r="AT196" s="157" t="s">
        <v>158</v>
      </c>
      <c r="AU196" s="157" t="s">
        <v>95</v>
      </c>
      <c r="AV196" s="157" t="s">
        <v>95</v>
      </c>
      <c r="AW196" s="157" t="s">
        <v>102</v>
      </c>
      <c r="AX196" s="157" t="s">
        <v>80</v>
      </c>
      <c r="AY196" s="157" t="s">
        <v>146</v>
      </c>
    </row>
    <row r="197" spans="2:51" s="6" customFormat="1" ht="18.75" customHeight="1">
      <c r="B197" s="151"/>
      <c r="C197" s="152"/>
      <c r="D197" s="152"/>
      <c r="E197" s="152"/>
      <c r="F197" s="240" t="s">
        <v>227</v>
      </c>
      <c r="G197" s="241"/>
      <c r="H197" s="241"/>
      <c r="I197" s="241"/>
      <c r="J197" s="152"/>
      <c r="K197" s="153">
        <v>0.184</v>
      </c>
      <c r="L197" s="152"/>
      <c r="M197" s="152"/>
      <c r="N197" s="152"/>
      <c r="O197" s="152"/>
      <c r="P197" s="152"/>
      <c r="Q197" s="152"/>
      <c r="R197" s="154"/>
      <c r="T197" s="155"/>
      <c r="U197" s="152"/>
      <c r="V197" s="152"/>
      <c r="W197" s="152"/>
      <c r="X197" s="152"/>
      <c r="Y197" s="152"/>
      <c r="Z197" s="152"/>
      <c r="AA197" s="156"/>
      <c r="AT197" s="157" t="s">
        <v>158</v>
      </c>
      <c r="AU197" s="157" t="s">
        <v>95</v>
      </c>
      <c r="AV197" s="157" t="s">
        <v>95</v>
      </c>
      <c r="AW197" s="157" t="s">
        <v>102</v>
      </c>
      <c r="AX197" s="157" t="s">
        <v>80</v>
      </c>
      <c r="AY197" s="157" t="s">
        <v>146</v>
      </c>
    </row>
    <row r="198" spans="2:51" s="6" customFormat="1" ht="18.75" customHeight="1">
      <c r="B198" s="158"/>
      <c r="C198" s="159"/>
      <c r="D198" s="159"/>
      <c r="E198" s="159"/>
      <c r="F198" s="242" t="s">
        <v>168</v>
      </c>
      <c r="G198" s="243"/>
      <c r="H198" s="243"/>
      <c r="I198" s="243"/>
      <c r="J198" s="159"/>
      <c r="K198" s="160">
        <v>26.34</v>
      </c>
      <c r="L198" s="159"/>
      <c r="M198" s="159"/>
      <c r="N198" s="159"/>
      <c r="O198" s="159"/>
      <c r="P198" s="159"/>
      <c r="Q198" s="159"/>
      <c r="R198" s="161"/>
      <c r="T198" s="162"/>
      <c r="U198" s="159"/>
      <c r="V198" s="159"/>
      <c r="W198" s="159"/>
      <c r="X198" s="159"/>
      <c r="Y198" s="159"/>
      <c r="Z198" s="159"/>
      <c r="AA198" s="163"/>
      <c r="AT198" s="164" t="s">
        <v>158</v>
      </c>
      <c r="AU198" s="164" t="s">
        <v>95</v>
      </c>
      <c r="AV198" s="164" t="s">
        <v>151</v>
      </c>
      <c r="AW198" s="164" t="s">
        <v>102</v>
      </c>
      <c r="AX198" s="164" t="s">
        <v>22</v>
      </c>
      <c r="AY198" s="164" t="s">
        <v>146</v>
      </c>
    </row>
    <row r="199" spans="2:65" s="6" customFormat="1" ht="27" customHeight="1">
      <c r="B199" s="23"/>
      <c r="C199" s="138" t="s">
        <v>228</v>
      </c>
      <c r="D199" s="138" t="s">
        <v>147</v>
      </c>
      <c r="E199" s="139" t="s">
        <v>229</v>
      </c>
      <c r="F199" s="235" t="s">
        <v>230</v>
      </c>
      <c r="G199" s="234"/>
      <c r="H199" s="234"/>
      <c r="I199" s="234"/>
      <c r="J199" s="140" t="s">
        <v>155</v>
      </c>
      <c r="K199" s="141">
        <v>11.38</v>
      </c>
      <c r="L199" s="236">
        <v>0</v>
      </c>
      <c r="M199" s="234"/>
      <c r="N199" s="237">
        <f>ROUND($L$199*$K$199,2)</f>
        <v>0</v>
      </c>
      <c r="O199" s="234"/>
      <c r="P199" s="234"/>
      <c r="Q199" s="234"/>
      <c r="R199" s="25"/>
      <c r="T199" s="142"/>
      <c r="U199" s="31" t="s">
        <v>45</v>
      </c>
      <c r="V199" s="24"/>
      <c r="W199" s="143">
        <f>$V$199*$K$199</f>
        <v>0</v>
      </c>
      <c r="X199" s="143">
        <v>0.00735</v>
      </c>
      <c r="Y199" s="143">
        <f>$X$199*$K$199</f>
        <v>0.08364300000000001</v>
      </c>
      <c r="Z199" s="143">
        <v>0</v>
      </c>
      <c r="AA199" s="144">
        <f>$Z$199*$K$199</f>
        <v>0</v>
      </c>
      <c r="AR199" s="6" t="s">
        <v>151</v>
      </c>
      <c r="AT199" s="6" t="s">
        <v>147</v>
      </c>
      <c r="AU199" s="6" t="s">
        <v>95</v>
      </c>
      <c r="AY199" s="6" t="s">
        <v>146</v>
      </c>
      <c r="BE199" s="87">
        <f>IF($U$199="základní",$N$199,0)</f>
        <v>0</v>
      </c>
      <c r="BF199" s="87">
        <f>IF($U$199="snížená",$N$199,0)</f>
        <v>0</v>
      </c>
      <c r="BG199" s="87">
        <f>IF($U$199="zákl. přenesená",$N$199,0)</f>
        <v>0</v>
      </c>
      <c r="BH199" s="87">
        <f>IF($U$199="sníž. přenesená",$N$199,0)</f>
        <v>0</v>
      </c>
      <c r="BI199" s="87">
        <f>IF($U$199="nulová",$N$199,0)</f>
        <v>0</v>
      </c>
      <c r="BJ199" s="6" t="s">
        <v>22</v>
      </c>
      <c r="BK199" s="87">
        <f>ROUND($L$199*$K$199,2)</f>
        <v>0</v>
      </c>
      <c r="BL199" s="6" t="s">
        <v>151</v>
      </c>
      <c r="BM199" s="6" t="s">
        <v>231</v>
      </c>
    </row>
    <row r="200" spans="2:65" s="6" customFormat="1" ht="27" customHeight="1">
      <c r="B200" s="23"/>
      <c r="C200" s="138" t="s">
        <v>232</v>
      </c>
      <c r="D200" s="138" t="s">
        <v>147</v>
      </c>
      <c r="E200" s="139" t="s">
        <v>233</v>
      </c>
      <c r="F200" s="235" t="s">
        <v>234</v>
      </c>
      <c r="G200" s="234"/>
      <c r="H200" s="234"/>
      <c r="I200" s="234"/>
      <c r="J200" s="140" t="s">
        <v>155</v>
      </c>
      <c r="K200" s="141">
        <v>67.187</v>
      </c>
      <c r="L200" s="236">
        <v>0</v>
      </c>
      <c r="M200" s="234"/>
      <c r="N200" s="237">
        <f>ROUND($L$200*$K$200,2)</f>
        <v>0</v>
      </c>
      <c r="O200" s="234"/>
      <c r="P200" s="234"/>
      <c r="Q200" s="234"/>
      <c r="R200" s="25"/>
      <c r="T200" s="142"/>
      <c r="U200" s="31" t="s">
        <v>45</v>
      </c>
      <c r="V200" s="24"/>
      <c r="W200" s="143">
        <f>$V$200*$K$200</f>
        <v>0</v>
      </c>
      <c r="X200" s="143">
        <v>0.00735</v>
      </c>
      <c r="Y200" s="143">
        <f>$X$200*$K$200</f>
        <v>0.49382444999999997</v>
      </c>
      <c r="Z200" s="143">
        <v>0</v>
      </c>
      <c r="AA200" s="144">
        <f>$Z$200*$K$200</f>
        <v>0</v>
      </c>
      <c r="AR200" s="6" t="s">
        <v>151</v>
      </c>
      <c r="AT200" s="6" t="s">
        <v>147</v>
      </c>
      <c r="AU200" s="6" t="s">
        <v>95</v>
      </c>
      <c r="AY200" s="6" t="s">
        <v>146</v>
      </c>
      <c r="BE200" s="87">
        <f>IF($U$200="základní",$N$200,0)</f>
        <v>0</v>
      </c>
      <c r="BF200" s="87">
        <f>IF($U$200="snížená",$N$200,0)</f>
        <v>0</v>
      </c>
      <c r="BG200" s="87">
        <f>IF($U$200="zákl. přenesená",$N$200,0)</f>
        <v>0</v>
      </c>
      <c r="BH200" s="87">
        <f>IF($U$200="sníž. přenesená",$N$200,0)</f>
        <v>0</v>
      </c>
      <c r="BI200" s="87">
        <f>IF($U$200="nulová",$N$200,0)</f>
        <v>0</v>
      </c>
      <c r="BJ200" s="6" t="s">
        <v>22</v>
      </c>
      <c r="BK200" s="87">
        <f>ROUND($L$200*$K$200,2)</f>
        <v>0</v>
      </c>
      <c r="BL200" s="6" t="s">
        <v>151</v>
      </c>
      <c r="BM200" s="6" t="s">
        <v>235</v>
      </c>
    </row>
    <row r="201" spans="2:51" s="6" customFormat="1" ht="18.75" customHeight="1">
      <c r="B201" s="151"/>
      <c r="C201" s="152"/>
      <c r="D201" s="152"/>
      <c r="E201" s="152"/>
      <c r="F201" s="240" t="s">
        <v>236</v>
      </c>
      <c r="G201" s="241"/>
      <c r="H201" s="241"/>
      <c r="I201" s="241"/>
      <c r="J201" s="152"/>
      <c r="K201" s="153">
        <v>67.187</v>
      </c>
      <c r="L201" s="152"/>
      <c r="M201" s="152"/>
      <c r="N201" s="152"/>
      <c r="O201" s="152"/>
      <c r="P201" s="152"/>
      <c r="Q201" s="152"/>
      <c r="R201" s="154"/>
      <c r="T201" s="155"/>
      <c r="U201" s="152"/>
      <c r="V201" s="152"/>
      <c r="W201" s="152"/>
      <c r="X201" s="152"/>
      <c r="Y201" s="152"/>
      <c r="Z201" s="152"/>
      <c r="AA201" s="156"/>
      <c r="AT201" s="157" t="s">
        <v>158</v>
      </c>
      <c r="AU201" s="157" t="s">
        <v>95</v>
      </c>
      <c r="AV201" s="157" t="s">
        <v>95</v>
      </c>
      <c r="AW201" s="157" t="s">
        <v>102</v>
      </c>
      <c r="AX201" s="157" t="s">
        <v>22</v>
      </c>
      <c r="AY201" s="157" t="s">
        <v>146</v>
      </c>
    </row>
    <row r="202" spans="2:65" s="6" customFormat="1" ht="27" customHeight="1">
      <c r="B202" s="23"/>
      <c r="C202" s="138" t="s">
        <v>237</v>
      </c>
      <c r="D202" s="138" t="s">
        <v>147</v>
      </c>
      <c r="E202" s="139" t="s">
        <v>238</v>
      </c>
      <c r="F202" s="235" t="s">
        <v>239</v>
      </c>
      <c r="G202" s="234"/>
      <c r="H202" s="234"/>
      <c r="I202" s="234"/>
      <c r="J202" s="140" t="s">
        <v>176</v>
      </c>
      <c r="K202" s="141">
        <v>5.2</v>
      </c>
      <c r="L202" s="236">
        <v>0</v>
      </c>
      <c r="M202" s="234"/>
      <c r="N202" s="237">
        <f>ROUND($L$202*$K$202,2)</f>
        <v>0</v>
      </c>
      <c r="O202" s="234"/>
      <c r="P202" s="234"/>
      <c r="Q202" s="234"/>
      <c r="R202" s="25"/>
      <c r="T202" s="142"/>
      <c r="U202" s="31" t="s">
        <v>45</v>
      </c>
      <c r="V202" s="24"/>
      <c r="W202" s="143">
        <f>$V$202*$K$202</f>
        <v>0</v>
      </c>
      <c r="X202" s="143">
        <v>0.0015</v>
      </c>
      <c r="Y202" s="143">
        <f>$X$202*$K$202</f>
        <v>0.0078000000000000005</v>
      </c>
      <c r="Z202" s="143">
        <v>0</v>
      </c>
      <c r="AA202" s="144">
        <f>$Z$202*$K$202</f>
        <v>0</v>
      </c>
      <c r="AR202" s="6" t="s">
        <v>151</v>
      </c>
      <c r="AT202" s="6" t="s">
        <v>147</v>
      </c>
      <c r="AU202" s="6" t="s">
        <v>95</v>
      </c>
      <c r="AY202" s="6" t="s">
        <v>146</v>
      </c>
      <c r="BE202" s="87">
        <f>IF($U$202="základní",$N$202,0)</f>
        <v>0</v>
      </c>
      <c r="BF202" s="87">
        <f>IF($U$202="snížená",$N$202,0)</f>
        <v>0</v>
      </c>
      <c r="BG202" s="87">
        <f>IF($U$202="zákl. přenesená",$N$202,0)</f>
        <v>0</v>
      </c>
      <c r="BH202" s="87">
        <f>IF($U$202="sníž. přenesená",$N$202,0)</f>
        <v>0</v>
      </c>
      <c r="BI202" s="87">
        <f>IF($U$202="nulová",$N$202,0)</f>
        <v>0</v>
      </c>
      <c r="BJ202" s="6" t="s">
        <v>22</v>
      </c>
      <c r="BK202" s="87">
        <f>ROUND($L$202*$K$202,2)</f>
        <v>0</v>
      </c>
      <c r="BL202" s="6" t="s">
        <v>151</v>
      </c>
      <c r="BM202" s="6" t="s">
        <v>240</v>
      </c>
    </row>
    <row r="203" spans="2:51" s="6" customFormat="1" ht="18.75" customHeight="1">
      <c r="B203" s="151"/>
      <c r="C203" s="152"/>
      <c r="D203" s="152"/>
      <c r="E203" s="152"/>
      <c r="F203" s="240" t="s">
        <v>241</v>
      </c>
      <c r="G203" s="241"/>
      <c r="H203" s="241"/>
      <c r="I203" s="241"/>
      <c r="J203" s="152"/>
      <c r="K203" s="153">
        <v>5.2</v>
      </c>
      <c r="L203" s="152"/>
      <c r="M203" s="152"/>
      <c r="N203" s="152"/>
      <c r="O203" s="152"/>
      <c r="P203" s="152"/>
      <c r="Q203" s="152"/>
      <c r="R203" s="154"/>
      <c r="T203" s="155"/>
      <c r="U203" s="152"/>
      <c r="V203" s="152"/>
      <c r="W203" s="152"/>
      <c r="X203" s="152"/>
      <c r="Y203" s="152"/>
      <c r="Z203" s="152"/>
      <c r="AA203" s="156"/>
      <c r="AT203" s="157" t="s">
        <v>158</v>
      </c>
      <c r="AU203" s="157" t="s">
        <v>95</v>
      </c>
      <c r="AV203" s="157" t="s">
        <v>95</v>
      </c>
      <c r="AW203" s="157" t="s">
        <v>102</v>
      </c>
      <c r="AX203" s="157" t="s">
        <v>22</v>
      </c>
      <c r="AY203" s="157" t="s">
        <v>146</v>
      </c>
    </row>
    <row r="204" spans="2:65" s="6" customFormat="1" ht="27" customHeight="1">
      <c r="B204" s="23"/>
      <c r="C204" s="138" t="s">
        <v>242</v>
      </c>
      <c r="D204" s="138" t="s">
        <v>147</v>
      </c>
      <c r="E204" s="139" t="s">
        <v>243</v>
      </c>
      <c r="F204" s="235" t="s">
        <v>244</v>
      </c>
      <c r="G204" s="234"/>
      <c r="H204" s="234"/>
      <c r="I204" s="234"/>
      <c r="J204" s="140" t="s">
        <v>155</v>
      </c>
      <c r="K204" s="141">
        <v>18.01</v>
      </c>
      <c r="L204" s="236">
        <v>0</v>
      </c>
      <c r="M204" s="234"/>
      <c r="N204" s="237">
        <f>ROUND($L$204*$K$204,2)</f>
        <v>0</v>
      </c>
      <c r="O204" s="234"/>
      <c r="P204" s="234"/>
      <c r="Q204" s="234"/>
      <c r="R204" s="25"/>
      <c r="T204" s="142"/>
      <c r="U204" s="31" t="s">
        <v>45</v>
      </c>
      <c r="V204" s="24"/>
      <c r="W204" s="143">
        <f>$V$204*$K$204</f>
        <v>0</v>
      </c>
      <c r="X204" s="143">
        <v>0.06702</v>
      </c>
      <c r="Y204" s="143">
        <f>$X$204*$K$204</f>
        <v>1.2070302</v>
      </c>
      <c r="Z204" s="143">
        <v>0</v>
      </c>
      <c r="AA204" s="144">
        <f>$Z$204*$K$204</f>
        <v>0</v>
      </c>
      <c r="AR204" s="6" t="s">
        <v>151</v>
      </c>
      <c r="AT204" s="6" t="s">
        <v>147</v>
      </c>
      <c r="AU204" s="6" t="s">
        <v>95</v>
      </c>
      <c r="AY204" s="6" t="s">
        <v>146</v>
      </c>
      <c r="BE204" s="87">
        <f>IF($U$204="základní",$N$204,0)</f>
        <v>0</v>
      </c>
      <c r="BF204" s="87">
        <f>IF($U$204="snížená",$N$204,0)</f>
        <v>0</v>
      </c>
      <c r="BG204" s="87">
        <f>IF($U$204="zákl. přenesená",$N$204,0)</f>
        <v>0</v>
      </c>
      <c r="BH204" s="87">
        <f>IF($U$204="sníž. přenesená",$N$204,0)</f>
        <v>0</v>
      </c>
      <c r="BI204" s="87">
        <f>IF($U$204="nulová",$N$204,0)</f>
        <v>0</v>
      </c>
      <c r="BJ204" s="6" t="s">
        <v>22</v>
      </c>
      <c r="BK204" s="87">
        <f>ROUND($L$204*$K$204,2)</f>
        <v>0</v>
      </c>
      <c r="BL204" s="6" t="s">
        <v>151</v>
      </c>
      <c r="BM204" s="6" t="s">
        <v>245</v>
      </c>
    </row>
    <row r="205" spans="2:51" s="6" customFormat="1" ht="18.75" customHeight="1">
      <c r="B205" s="145"/>
      <c r="C205" s="146"/>
      <c r="D205" s="146"/>
      <c r="E205" s="146"/>
      <c r="F205" s="238" t="s">
        <v>246</v>
      </c>
      <c r="G205" s="239"/>
      <c r="H205" s="239"/>
      <c r="I205" s="239"/>
      <c r="J205" s="146"/>
      <c r="K205" s="146"/>
      <c r="L205" s="146"/>
      <c r="M205" s="146"/>
      <c r="N205" s="146"/>
      <c r="O205" s="146"/>
      <c r="P205" s="146"/>
      <c r="Q205" s="146"/>
      <c r="R205" s="147"/>
      <c r="T205" s="148"/>
      <c r="U205" s="146"/>
      <c r="V205" s="146"/>
      <c r="W205" s="146"/>
      <c r="X205" s="146"/>
      <c r="Y205" s="146"/>
      <c r="Z205" s="146"/>
      <c r="AA205" s="149"/>
      <c r="AT205" s="150" t="s">
        <v>158</v>
      </c>
      <c r="AU205" s="150" t="s">
        <v>95</v>
      </c>
      <c r="AV205" s="150" t="s">
        <v>22</v>
      </c>
      <c r="AW205" s="150" t="s">
        <v>102</v>
      </c>
      <c r="AX205" s="150" t="s">
        <v>80</v>
      </c>
      <c r="AY205" s="150" t="s">
        <v>146</v>
      </c>
    </row>
    <row r="206" spans="2:51" s="6" customFormat="1" ht="18.75" customHeight="1">
      <c r="B206" s="151"/>
      <c r="C206" s="152"/>
      <c r="D206" s="152"/>
      <c r="E206" s="152"/>
      <c r="F206" s="240" t="s">
        <v>247</v>
      </c>
      <c r="G206" s="241"/>
      <c r="H206" s="241"/>
      <c r="I206" s="241"/>
      <c r="J206" s="152"/>
      <c r="K206" s="153">
        <v>18.01</v>
      </c>
      <c r="L206" s="152"/>
      <c r="M206" s="152"/>
      <c r="N206" s="152"/>
      <c r="O206" s="152"/>
      <c r="P206" s="152"/>
      <c r="Q206" s="152"/>
      <c r="R206" s="154"/>
      <c r="T206" s="155"/>
      <c r="U206" s="152"/>
      <c r="V206" s="152"/>
      <c r="W206" s="152"/>
      <c r="X206" s="152"/>
      <c r="Y206" s="152"/>
      <c r="Z206" s="152"/>
      <c r="AA206" s="156"/>
      <c r="AT206" s="157" t="s">
        <v>158</v>
      </c>
      <c r="AU206" s="157" t="s">
        <v>95</v>
      </c>
      <c r="AV206" s="157" t="s">
        <v>95</v>
      </c>
      <c r="AW206" s="157" t="s">
        <v>102</v>
      </c>
      <c r="AX206" s="157" t="s">
        <v>22</v>
      </c>
      <c r="AY206" s="157" t="s">
        <v>146</v>
      </c>
    </row>
    <row r="207" spans="2:65" s="6" customFormat="1" ht="27" customHeight="1">
      <c r="B207" s="23"/>
      <c r="C207" s="138" t="s">
        <v>9</v>
      </c>
      <c r="D207" s="138" t="s">
        <v>147</v>
      </c>
      <c r="E207" s="139" t="s">
        <v>248</v>
      </c>
      <c r="F207" s="235" t="s">
        <v>249</v>
      </c>
      <c r="G207" s="234"/>
      <c r="H207" s="234"/>
      <c r="I207" s="234"/>
      <c r="J207" s="140" t="s">
        <v>150</v>
      </c>
      <c r="K207" s="141">
        <v>2</v>
      </c>
      <c r="L207" s="236">
        <v>0</v>
      </c>
      <c r="M207" s="234"/>
      <c r="N207" s="237">
        <f>ROUND($L$207*$K$207,2)</f>
        <v>0</v>
      </c>
      <c r="O207" s="234"/>
      <c r="P207" s="234"/>
      <c r="Q207" s="234"/>
      <c r="R207" s="25"/>
      <c r="T207" s="142"/>
      <c r="U207" s="31" t="s">
        <v>45</v>
      </c>
      <c r="V207" s="24"/>
      <c r="W207" s="143">
        <f>$V$207*$K$207</f>
        <v>0</v>
      </c>
      <c r="X207" s="143">
        <v>0.01698</v>
      </c>
      <c r="Y207" s="143">
        <f>$X$207*$K$207</f>
        <v>0.03396</v>
      </c>
      <c r="Z207" s="143">
        <v>0</v>
      </c>
      <c r="AA207" s="144">
        <f>$Z$207*$K$207</f>
        <v>0</v>
      </c>
      <c r="AR207" s="6" t="s">
        <v>151</v>
      </c>
      <c r="AT207" s="6" t="s">
        <v>147</v>
      </c>
      <c r="AU207" s="6" t="s">
        <v>95</v>
      </c>
      <c r="AY207" s="6" t="s">
        <v>146</v>
      </c>
      <c r="BE207" s="87">
        <f>IF($U$207="základní",$N$207,0)</f>
        <v>0</v>
      </c>
      <c r="BF207" s="87">
        <f>IF($U$207="snížená",$N$207,0)</f>
        <v>0</v>
      </c>
      <c r="BG207" s="87">
        <f>IF($U$207="zákl. přenesená",$N$207,0)</f>
        <v>0</v>
      </c>
      <c r="BH207" s="87">
        <f>IF($U$207="sníž. přenesená",$N$207,0)</f>
        <v>0</v>
      </c>
      <c r="BI207" s="87">
        <f>IF($U$207="nulová",$N$207,0)</f>
        <v>0</v>
      </c>
      <c r="BJ207" s="6" t="s">
        <v>22</v>
      </c>
      <c r="BK207" s="87">
        <f>ROUND($L$207*$K$207,2)</f>
        <v>0</v>
      </c>
      <c r="BL207" s="6" t="s">
        <v>151</v>
      </c>
      <c r="BM207" s="6" t="s">
        <v>250</v>
      </c>
    </row>
    <row r="208" spans="2:65" s="6" customFormat="1" ht="27" customHeight="1">
      <c r="B208" s="23"/>
      <c r="C208" s="138" t="s">
        <v>251</v>
      </c>
      <c r="D208" s="138" t="s">
        <v>147</v>
      </c>
      <c r="E208" s="139" t="s">
        <v>252</v>
      </c>
      <c r="F208" s="235" t="s">
        <v>253</v>
      </c>
      <c r="G208" s="234"/>
      <c r="H208" s="234"/>
      <c r="I208" s="234"/>
      <c r="J208" s="140" t="s">
        <v>150</v>
      </c>
      <c r="K208" s="141">
        <v>1</v>
      </c>
      <c r="L208" s="236">
        <v>0</v>
      </c>
      <c r="M208" s="234"/>
      <c r="N208" s="237">
        <f>ROUND($L$208*$K$208,2)</f>
        <v>0</v>
      </c>
      <c r="O208" s="234"/>
      <c r="P208" s="234"/>
      <c r="Q208" s="234"/>
      <c r="R208" s="25"/>
      <c r="T208" s="142"/>
      <c r="U208" s="31" t="s">
        <v>45</v>
      </c>
      <c r="V208" s="24"/>
      <c r="W208" s="143">
        <f>$V$208*$K$208</f>
        <v>0</v>
      </c>
      <c r="X208" s="143">
        <v>0.04634</v>
      </c>
      <c r="Y208" s="143">
        <f>$X$208*$K$208</f>
        <v>0.04634</v>
      </c>
      <c r="Z208" s="143">
        <v>0</v>
      </c>
      <c r="AA208" s="144">
        <f>$Z$208*$K$208</f>
        <v>0</v>
      </c>
      <c r="AR208" s="6" t="s">
        <v>151</v>
      </c>
      <c r="AT208" s="6" t="s">
        <v>147</v>
      </c>
      <c r="AU208" s="6" t="s">
        <v>95</v>
      </c>
      <c r="AY208" s="6" t="s">
        <v>146</v>
      </c>
      <c r="BE208" s="87">
        <f>IF($U$208="základní",$N$208,0)</f>
        <v>0</v>
      </c>
      <c r="BF208" s="87">
        <f>IF($U$208="snížená",$N$208,0)</f>
        <v>0</v>
      </c>
      <c r="BG208" s="87">
        <f>IF($U$208="zákl. přenesená",$N$208,0)</f>
        <v>0</v>
      </c>
      <c r="BH208" s="87">
        <f>IF($U$208="sníž. přenesená",$N$208,0)</f>
        <v>0</v>
      </c>
      <c r="BI208" s="87">
        <f>IF($U$208="nulová",$N$208,0)</f>
        <v>0</v>
      </c>
      <c r="BJ208" s="6" t="s">
        <v>22</v>
      </c>
      <c r="BK208" s="87">
        <f>ROUND($L$208*$K$208,2)</f>
        <v>0</v>
      </c>
      <c r="BL208" s="6" t="s">
        <v>151</v>
      </c>
      <c r="BM208" s="6" t="s">
        <v>254</v>
      </c>
    </row>
    <row r="209" spans="2:65" s="6" customFormat="1" ht="27" customHeight="1">
      <c r="B209" s="23"/>
      <c r="C209" s="172" t="s">
        <v>255</v>
      </c>
      <c r="D209" s="172" t="s">
        <v>256</v>
      </c>
      <c r="E209" s="173" t="s">
        <v>257</v>
      </c>
      <c r="F209" s="230" t="s">
        <v>258</v>
      </c>
      <c r="G209" s="231"/>
      <c r="H209" s="231"/>
      <c r="I209" s="231"/>
      <c r="J209" s="174" t="s">
        <v>150</v>
      </c>
      <c r="K209" s="175">
        <v>2</v>
      </c>
      <c r="L209" s="232">
        <v>0</v>
      </c>
      <c r="M209" s="231"/>
      <c r="N209" s="233">
        <f>ROUND($L$209*$K$209,2)</f>
        <v>0</v>
      </c>
      <c r="O209" s="234"/>
      <c r="P209" s="234"/>
      <c r="Q209" s="234"/>
      <c r="R209" s="25"/>
      <c r="T209" s="142"/>
      <c r="U209" s="31" t="s">
        <v>45</v>
      </c>
      <c r="V209" s="24"/>
      <c r="W209" s="143">
        <f>$V$209*$K$209</f>
        <v>0</v>
      </c>
      <c r="X209" s="143">
        <v>0.0112</v>
      </c>
      <c r="Y209" s="143">
        <f>$X$209*$K$209</f>
        <v>0.0224</v>
      </c>
      <c r="Z209" s="143">
        <v>0</v>
      </c>
      <c r="AA209" s="144">
        <f>$Z$209*$K$209</f>
        <v>0</v>
      </c>
      <c r="AR209" s="6" t="s">
        <v>193</v>
      </c>
      <c r="AT209" s="6" t="s">
        <v>256</v>
      </c>
      <c r="AU209" s="6" t="s">
        <v>95</v>
      </c>
      <c r="AY209" s="6" t="s">
        <v>146</v>
      </c>
      <c r="BE209" s="87">
        <f>IF($U$209="základní",$N$209,0)</f>
        <v>0</v>
      </c>
      <c r="BF209" s="87">
        <f>IF($U$209="snížená",$N$209,0)</f>
        <v>0</v>
      </c>
      <c r="BG209" s="87">
        <f>IF($U$209="zákl. přenesená",$N$209,0)</f>
        <v>0</v>
      </c>
      <c r="BH209" s="87">
        <f>IF($U$209="sníž. přenesená",$N$209,0)</f>
        <v>0</v>
      </c>
      <c r="BI209" s="87">
        <f>IF($U$209="nulová",$N$209,0)</f>
        <v>0</v>
      </c>
      <c r="BJ209" s="6" t="s">
        <v>22</v>
      </c>
      <c r="BK209" s="87">
        <f>ROUND($L$209*$K$209,2)</f>
        <v>0</v>
      </c>
      <c r="BL209" s="6" t="s">
        <v>151</v>
      </c>
      <c r="BM209" s="6" t="s">
        <v>259</v>
      </c>
    </row>
    <row r="210" spans="2:65" s="6" customFormat="1" ht="27" customHeight="1">
      <c r="B210" s="23"/>
      <c r="C210" s="172" t="s">
        <v>260</v>
      </c>
      <c r="D210" s="172" t="s">
        <v>256</v>
      </c>
      <c r="E210" s="173" t="s">
        <v>261</v>
      </c>
      <c r="F210" s="230" t="s">
        <v>262</v>
      </c>
      <c r="G210" s="231"/>
      <c r="H210" s="231"/>
      <c r="I210" s="231"/>
      <c r="J210" s="174" t="s">
        <v>150</v>
      </c>
      <c r="K210" s="175">
        <v>1</v>
      </c>
      <c r="L210" s="232">
        <v>0</v>
      </c>
      <c r="M210" s="231"/>
      <c r="N210" s="233">
        <f>ROUND($L$210*$K$210,2)</f>
        <v>0</v>
      </c>
      <c r="O210" s="234"/>
      <c r="P210" s="234"/>
      <c r="Q210" s="234"/>
      <c r="R210" s="25"/>
      <c r="T210" s="142"/>
      <c r="U210" s="31" t="s">
        <v>45</v>
      </c>
      <c r="V210" s="24"/>
      <c r="W210" s="143">
        <f>$V$210*$K$210</f>
        <v>0</v>
      </c>
      <c r="X210" s="143">
        <v>0.0137</v>
      </c>
      <c r="Y210" s="143">
        <f>$X$210*$K$210</f>
        <v>0.0137</v>
      </c>
      <c r="Z210" s="143">
        <v>0</v>
      </c>
      <c r="AA210" s="144">
        <f>$Z$210*$K$210</f>
        <v>0</v>
      </c>
      <c r="AR210" s="6" t="s">
        <v>193</v>
      </c>
      <c r="AT210" s="6" t="s">
        <v>256</v>
      </c>
      <c r="AU210" s="6" t="s">
        <v>95</v>
      </c>
      <c r="AY210" s="6" t="s">
        <v>146</v>
      </c>
      <c r="BE210" s="87">
        <f>IF($U$210="základní",$N$210,0)</f>
        <v>0</v>
      </c>
      <c r="BF210" s="87">
        <f>IF($U$210="snížená",$N$210,0)</f>
        <v>0</v>
      </c>
      <c r="BG210" s="87">
        <f>IF($U$210="zákl. přenesená",$N$210,0)</f>
        <v>0</v>
      </c>
      <c r="BH210" s="87">
        <f>IF($U$210="sníž. přenesená",$N$210,0)</f>
        <v>0</v>
      </c>
      <c r="BI210" s="87">
        <f>IF($U$210="nulová",$N$210,0)</f>
        <v>0</v>
      </c>
      <c r="BJ210" s="6" t="s">
        <v>22</v>
      </c>
      <c r="BK210" s="87">
        <f>ROUND($L$210*$K$210,2)</f>
        <v>0</v>
      </c>
      <c r="BL210" s="6" t="s">
        <v>151</v>
      </c>
      <c r="BM210" s="6" t="s">
        <v>263</v>
      </c>
    </row>
    <row r="211" spans="2:63" s="127" customFormat="1" ht="30.75" customHeight="1">
      <c r="B211" s="128"/>
      <c r="C211" s="129"/>
      <c r="D211" s="137" t="s">
        <v>106</v>
      </c>
      <c r="E211" s="137"/>
      <c r="F211" s="137"/>
      <c r="G211" s="137"/>
      <c r="H211" s="137"/>
      <c r="I211" s="137"/>
      <c r="J211" s="137"/>
      <c r="K211" s="137"/>
      <c r="L211" s="137"/>
      <c r="M211" s="137"/>
      <c r="N211" s="226">
        <f>$BK$211</f>
        <v>0</v>
      </c>
      <c r="O211" s="227"/>
      <c r="P211" s="227"/>
      <c r="Q211" s="227"/>
      <c r="R211" s="131"/>
      <c r="T211" s="132"/>
      <c r="U211" s="129"/>
      <c r="V211" s="129"/>
      <c r="W211" s="133">
        <f>SUM($W$212:$W$222)</f>
        <v>0</v>
      </c>
      <c r="X211" s="129"/>
      <c r="Y211" s="133">
        <f>SUM($Y$212:$Y$222)</f>
        <v>0.0064413</v>
      </c>
      <c r="Z211" s="129"/>
      <c r="AA211" s="134">
        <f>SUM($AA$212:$AA$222)</f>
        <v>0</v>
      </c>
      <c r="AR211" s="135" t="s">
        <v>22</v>
      </c>
      <c r="AT211" s="135" t="s">
        <v>79</v>
      </c>
      <c r="AU211" s="135" t="s">
        <v>22</v>
      </c>
      <c r="AY211" s="135" t="s">
        <v>146</v>
      </c>
      <c r="BK211" s="136">
        <f>SUM($BK$212:$BK$222)</f>
        <v>0</v>
      </c>
    </row>
    <row r="212" spans="2:65" s="6" customFormat="1" ht="39" customHeight="1">
      <c r="B212" s="23"/>
      <c r="C212" s="138" t="s">
        <v>264</v>
      </c>
      <c r="D212" s="138" t="s">
        <v>147</v>
      </c>
      <c r="E212" s="139" t="s">
        <v>265</v>
      </c>
      <c r="F212" s="235" t="s">
        <v>266</v>
      </c>
      <c r="G212" s="234"/>
      <c r="H212" s="234"/>
      <c r="I212" s="234"/>
      <c r="J212" s="140" t="s">
        <v>155</v>
      </c>
      <c r="K212" s="141">
        <v>18.01</v>
      </c>
      <c r="L212" s="236">
        <v>0</v>
      </c>
      <c r="M212" s="234"/>
      <c r="N212" s="237">
        <f>ROUND($L$212*$K$212,2)</f>
        <v>0</v>
      </c>
      <c r="O212" s="234"/>
      <c r="P212" s="234"/>
      <c r="Q212" s="234"/>
      <c r="R212" s="25"/>
      <c r="T212" s="142"/>
      <c r="U212" s="31" t="s">
        <v>45</v>
      </c>
      <c r="V212" s="24"/>
      <c r="W212" s="143">
        <f>$V$212*$K$212</f>
        <v>0</v>
      </c>
      <c r="X212" s="143">
        <v>0.00013</v>
      </c>
      <c r="Y212" s="143">
        <f>$X$212*$K$212</f>
        <v>0.0023413</v>
      </c>
      <c r="Z212" s="143">
        <v>0</v>
      </c>
      <c r="AA212" s="144">
        <f>$Z$212*$K$212</f>
        <v>0</v>
      </c>
      <c r="AR212" s="6" t="s">
        <v>151</v>
      </c>
      <c r="AT212" s="6" t="s">
        <v>147</v>
      </c>
      <c r="AU212" s="6" t="s">
        <v>95</v>
      </c>
      <c r="AY212" s="6" t="s">
        <v>146</v>
      </c>
      <c r="BE212" s="87">
        <f>IF($U$212="základní",$N$212,0)</f>
        <v>0</v>
      </c>
      <c r="BF212" s="87">
        <f>IF($U$212="snížená",$N$212,0)</f>
        <v>0</v>
      </c>
      <c r="BG212" s="87">
        <f>IF($U$212="zákl. přenesená",$N$212,0)</f>
        <v>0</v>
      </c>
      <c r="BH212" s="87">
        <f>IF($U$212="sníž. přenesená",$N$212,0)</f>
        <v>0</v>
      </c>
      <c r="BI212" s="87">
        <f>IF($U$212="nulová",$N$212,0)</f>
        <v>0</v>
      </c>
      <c r="BJ212" s="6" t="s">
        <v>22</v>
      </c>
      <c r="BK212" s="87">
        <f>ROUND($L$212*$K$212,2)</f>
        <v>0</v>
      </c>
      <c r="BL212" s="6" t="s">
        <v>151</v>
      </c>
      <c r="BM212" s="6" t="s">
        <v>267</v>
      </c>
    </row>
    <row r="213" spans="2:51" s="6" customFormat="1" ht="18.75" customHeight="1">
      <c r="B213" s="145"/>
      <c r="C213" s="146"/>
      <c r="D213" s="146"/>
      <c r="E213" s="146"/>
      <c r="F213" s="238" t="s">
        <v>246</v>
      </c>
      <c r="G213" s="239"/>
      <c r="H213" s="239"/>
      <c r="I213" s="239"/>
      <c r="J213" s="146"/>
      <c r="K213" s="146"/>
      <c r="L213" s="146"/>
      <c r="M213" s="146"/>
      <c r="N213" s="146"/>
      <c r="O213" s="146"/>
      <c r="P213" s="146"/>
      <c r="Q213" s="146"/>
      <c r="R213" s="147"/>
      <c r="T213" s="148"/>
      <c r="U213" s="146"/>
      <c r="V213" s="146"/>
      <c r="W213" s="146"/>
      <c r="X213" s="146"/>
      <c r="Y213" s="146"/>
      <c r="Z213" s="146"/>
      <c r="AA213" s="149"/>
      <c r="AT213" s="150" t="s">
        <v>158</v>
      </c>
      <c r="AU213" s="150" t="s">
        <v>95</v>
      </c>
      <c r="AV213" s="150" t="s">
        <v>22</v>
      </c>
      <c r="AW213" s="150" t="s">
        <v>102</v>
      </c>
      <c r="AX213" s="150" t="s">
        <v>80</v>
      </c>
      <c r="AY213" s="150" t="s">
        <v>146</v>
      </c>
    </row>
    <row r="214" spans="2:51" s="6" customFormat="1" ht="18.75" customHeight="1">
      <c r="B214" s="151"/>
      <c r="C214" s="152"/>
      <c r="D214" s="152"/>
      <c r="E214" s="152"/>
      <c r="F214" s="240" t="s">
        <v>247</v>
      </c>
      <c r="G214" s="241"/>
      <c r="H214" s="241"/>
      <c r="I214" s="241"/>
      <c r="J214" s="152"/>
      <c r="K214" s="153">
        <v>18.01</v>
      </c>
      <c r="L214" s="152"/>
      <c r="M214" s="152"/>
      <c r="N214" s="152"/>
      <c r="O214" s="152"/>
      <c r="P214" s="152"/>
      <c r="Q214" s="152"/>
      <c r="R214" s="154"/>
      <c r="T214" s="155"/>
      <c r="U214" s="152"/>
      <c r="V214" s="152"/>
      <c r="W214" s="152"/>
      <c r="X214" s="152"/>
      <c r="Y214" s="152"/>
      <c r="Z214" s="152"/>
      <c r="AA214" s="156"/>
      <c r="AT214" s="157" t="s">
        <v>158</v>
      </c>
      <c r="AU214" s="157" t="s">
        <v>95</v>
      </c>
      <c r="AV214" s="157" t="s">
        <v>95</v>
      </c>
      <c r="AW214" s="157" t="s">
        <v>102</v>
      </c>
      <c r="AX214" s="157" t="s">
        <v>22</v>
      </c>
      <c r="AY214" s="157" t="s">
        <v>146</v>
      </c>
    </row>
    <row r="215" spans="2:65" s="6" customFormat="1" ht="27" customHeight="1">
      <c r="B215" s="23"/>
      <c r="C215" s="138" t="s">
        <v>268</v>
      </c>
      <c r="D215" s="138" t="s">
        <v>147</v>
      </c>
      <c r="E215" s="139" t="s">
        <v>269</v>
      </c>
      <c r="F215" s="235" t="s">
        <v>270</v>
      </c>
      <c r="G215" s="234"/>
      <c r="H215" s="234"/>
      <c r="I215" s="234"/>
      <c r="J215" s="140" t="s">
        <v>155</v>
      </c>
      <c r="K215" s="141">
        <v>25</v>
      </c>
      <c r="L215" s="236">
        <v>0</v>
      </c>
      <c r="M215" s="234"/>
      <c r="N215" s="237">
        <f>ROUND($L$215*$K$215,2)</f>
        <v>0</v>
      </c>
      <c r="O215" s="234"/>
      <c r="P215" s="234"/>
      <c r="Q215" s="234"/>
      <c r="R215" s="25"/>
      <c r="T215" s="142"/>
      <c r="U215" s="31" t="s">
        <v>45</v>
      </c>
      <c r="V215" s="24"/>
      <c r="W215" s="143">
        <f>$V$215*$K$215</f>
        <v>0</v>
      </c>
      <c r="X215" s="143">
        <v>4E-05</v>
      </c>
      <c r="Y215" s="143">
        <f>$X$215*$K$215</f>
        <v>0.001</v>
      </c>
      <c r="Z215" s="143">
        <v>0</v>
      </c>
      <c r="AA215" s="144">
        <f>$Z$215*$K$215</f>
        <v>0</v>
      </c>
      <c r="AR215" s="6" t="s">
        <v>151</v>
      </c>
      <c r="AT215" s="6" t="s">
        <v>147</v>
      </c>
      <c r="AU215" s="6" t="s">
        <v>95</v>
      </c>
      <c r="AY215" s="6" t="s">
        <v>146</v>
      </c>
      <c r="BE215" s="87">
        <f>IF($U$215="základní",$N$215,0)</f>
        <v>0</v>
      </c>
      <c r="BF215" s="87">
        <f>IF($U$215="snížená",$N$215,0)</f>
        <v>0</v>
      </c>
      <c r="BG215" s="87">
        <f>IF($U$215="zákl. přenesená",$N$215,0)</f>
        <v>0</v>
      </c>
      <c r="BH215" s="87">
        <f>IF($U$215="sníž. přenesená",$N$215,0)</f>
        <v>0</v>
      </c>
      <c r="BI215" s="87">
        <f>IF($U$215="nulová",$N$215,0)</f>
        <v>0</v>
      </c>
      <c r="BJ215" s="6" t="s">
        <v>22</v>
      </c>
      <c r="BK215" s="87">
        <f>ROUND($L$215*$K$215,2)</f>
        <v>0</v>
      </c>
      <c r="BL215" s="6" t="s">
        <v>151</v>
      </c>
      <c r="BM215" s="6" t="s">
        <v>271</v>
      </c>
    </row>
    <row r="216" spans="2:51" s="6" customFormat="1" ht="18.75" customHeight="1">
      <c r="B216" s="151"/>
      <c r="C216" s="152"/>
      <c r="D216" s="152"/>
      <c r="E216" s="152"/>
      <c r="F216" s="240" t="s">
        <v>272</v>
      </c>
      <c r="G216" s="241"/>
      <c r="H216" s="241"/>
      <c r="I216" s="241"/>
      <c r="J216" s="152"/>
      <c r="K216" s="153">
        <v>25</v>
      </c>
      <c r="L216" s="152"/>
      <c r="M216" s="152"/>
      <c r="N216" s="152"/>
      <c r="O216" s="152"/>
      <c r="P216" s="152"/>
      <c r="Q216" s="152"/>
      <c r="R216" s="154"/>
      <c r="T216" s="155"/>
      <c r="U216" s="152"/>
      <c r="V216" s="152"/>
      <c r="W216" s="152"/>
      <c r="X216" s="152"/>
      <c r="Y216" s="152"/>
      <c r="Z216" s="152"/>
      <c r="AA216" s="156"/>
      <c r="AT216" s="157" t="s">
        <v>158</v>
      </c>
      <c r="AU216" s="157" t="s">
        <v>95</v>
      </c>
      <c r="AV216" s="157" t="s">
        <v>95</v>
      </c>
      <c r="AW216" s="157" t="s">
        <v>102</v>
      </c>
      <c r="AX216" s="157" t="s">
        <v>22</v>
      </c>
      <c r="AY216" s="157" t="s">
        <v>146</v>
      </c>
    </row>
    <row r="217" spans="2:65" s="6" customFormat="1" ht="27" customHeight="1">
      <c r="B217" s="23"/>
      <c r="C217" s="138" t="s">
        <v>8</v>
      </c>
      <c r="D217" s="138" t="s">
        <v>147</v>
      </c>
      <c r="E217" s="139" t="s">
        <v>273</v>
      </c>
      <c r="F217" s="235" t="s">
        <v>274</v>
      </c>
      <c r="G217" s="234"/>
      <c r="H217" s="234"/>
      <c r="I217" s="234"/>
      <c r="J217" s="140" t="s">
        <v>155</v>
      </c>
      <c r="K217" s="141">
        <v>18.01</v>
      </c>
      <c r="L217" s="236">
        <v>0</v>
      </c>
      <c r="M217" s="234"/>
      <c r="N217" s="237">
        <f>ROUND($L$217*$K$217,2)</f>
        <v>0</v>
      </c>
      <c r="O217" s="234"/>
      <c r="P217" s="234"/>
      <c r="Q217" s="234"/>
      <c r="R217" s="25"/>
      <c r="T217" s="142"/>
      <c r="U217" s="31" t="s">
        <v>45</v>
      </c>
      <c r="V217" s="24"/>
      <c r="W217" s="143">
        <f>$V$217*$K$217</f>
        <v>0</v>
      </c>
      <c r="X217" s="143">
        <v>0</v>
      </c>
      <c r="Y217" s="143">
        <f>$X$217*$K$217</f>
        <v>0</v>
      </c>
      <c r="Z217" s="143">
        <v>0</v>
      </c>
      <c r="AA217" s="144">
        <f>$Z$217*$K$217</f>
        <v>0</v>
      </c>
      <c r="AR217" s="6" t="s">
        <v>151</v>
      </c>
      <c r="AT217" s="6" t="s">
        <v>147</v>
      </c>
      <c r="AU217" s="6" t="s">
        <v>95</v>
      </c>
      <c r="AY217" s="6" t="s">
        <v>146</v>
      </c>
      <c r="BE217" s="87">
        <f>IF($U$217="základní",$N$217,0)</f>
        <v>0</v>
      </c>
      <c r="BF217" s="87">
        <f>IF($U$217="snížená",$N$217,0)</f>
        <v>0</v>
      </c>
      <c r="BG217" s="87">
        <f>IF($U$217="zákl. přenesená",$N$217,0)</f>
        <v>0</v>
      </c>
      <c r="BH217" s="87">
        <f>IF($U$217="sníž. přenesená",$N$217,0)</f>
        <v>0</v>
      </c>
      <c r="BI217" s="87">
        <f>IF($U$217="nulová",$N$217,0)</f>
        <v>0</v>
      </c>
      <c r="BJ217" s="6" t="s">
        <v>22</v>
      </c>
      <c r="BK217" s="87">
        <f>ROUND($L$217*$K$217,2)</f>
        <v>0</v>
      </c>
      <c r="BL217" s="6" t="s">
        <v>151</v>
      </c>
      <c r="BM217" s="6" t="s">
        <v>275</v>
      </c>
    </row>
    <row r="218" spans="2:65" s="6" customFormat="1" ht="27" customHeight="1">
      <c r="B218" s="23"/>
      <c r="C218" s="138" t="s">
        <v>276</v>
      </c>
      <c r="D218" s="138" t="s">
        <v>147</v>
      </c>
      <c r="E218" s="139" t="s">
        <v>277</v>
      </c>
      <c r="F218" s="235" t="s">
        <v>278</v>
      </c>
      <c r="G218" s="234"/>
      <c r="H218" s="234"/>
      <c r="I218" s="234"/>
      <c r="J218" s="140" t="s">
        <v>279</v>
      </c>
      <c r="K218" s="141">
        <v>2</v>
      </c>
      <c r="L218" s="236">
        <v>0</v>
      </c>
      <c r="M218" s="234"/>
      <c r="N218" s="237">
        <f>ROUND($L$218*$K$218,2)</f>
        <v>0</v>
      </c>
      <c r="O218" s="234"/>
      <c r="P218" s="234"/>
      <c r="Q218" s="234"/>
      <c r="R218" s="25"/>
      <c r="T218" s="142"/>
      <c r="U218" s="31" t="s">
        <v>45</v>
      </c>
      <c r="V218" s="24"/>
      <c r="W218" s="143">
        <f>$V$218*$K$218</f>
        <v>0</v>
      </c>
      <c r="X218" s="143">
        <v>0.00052</v>
      </c>
      <c r="Y218" s="143">
        <f>$X$218*$K$218</f>
        <v>0.00104</v>
      </c>
      <c r="Z218" s="143">
        <v>0</v>
      </c>
      <c r="AA218" s="144">
        <f>$Z$218*$K$218</f>
        <v>0</v>
      </c>
      <c r="AR218" s="6" t="s">
        <v>151</v>
      </c>
      <c r="AT218" s="6" t="s">
        <v>147</v>
      </c>
      <c r="AU218" s="6" t="s">
        <v>95</v>
      </c>
      <c r="AY218" s="6" t="s">
        <v>146</v>
      </c>
      <c r="BE218" s="87">
        <f>IF($U$218="základní",$N$218,0)</f>
        <v>0</v>
      </c>
      <c r="BF218" s="87">
        <f>IF($U$218="snížená",$N$218,0)</f>
        <v>0</v>
      </c>
      <c r="BG218" s="87">
        <f>IF($U$218="zákl. přenesená",$N$218,0)</f>
        <v>0</v>
      </c>
      <c r="BH218" s="87">
        <f>IF($U$218="sníž. přenesená",$N$218,0)</f>
        <v>0</v>
      </c>
      <c r="BI218" s="87">
        <f>IF($U$218="nulová",$N$218,0)</f>
        <v>0</v>
      </c>
      <c r="BJ218" s="6" t="s">
        <v>22</v>
      </c>
      <c r="BK218" s="87">
        <f>ROUND($L$218*$K$218,2)</f>
        <v>0</v>
      </c>
      <c r="BL218" s="6" t="s">
        <v>151</v>
      </c>
      <c r="BM218" s="6" t="s">
        <v>280</v>
      </c>
    </row>
    <row r="219" spans="2:65" s="6" customFormat="1" ht="27" customHeight="1">
      <c r="B219" s="23"/>
      <c r="C219" s="138" t="s">
        <v>281</v>
      </c>
      <c r="D219" s="138" t="s">
        <v>147</v>
      </c>
      <c r="E219" s="139" t="s">
        <v>282</v>
      </c>
      <c r="F219" s="235" t="s">
        <v>283</v>
      </c>
      <c r="G219" s="234"/>
      <c r="H219" s="234"/>
      <c r="I219" s="234"/>
      <c r="J219" s="140" t="s">
        <v>279</v>
      </c>
      <c r="K219" s="141">
        <v>1</v>
      </c>
      <c r="L219" s="236">
        <v>0</v>
      </c>
      <c r="M219" s="234"/>
      <c r="N219" s="237">
        <f>ROUND($L$219*$K$219,2)</f>
        <v>0</v>
      </c>
      <c r="O219" s="234"/>
      <c r="P219" s="234"/>
      <c r="Q219" s="234"/>
      <c r="R219" s="25"/>
      <c r="T219" s="142"/>
      <c r="U219" s="31" t="s">
        <v>45</v>
      </c>
      <c r="V219" s="24"/>
      <c r="W219" s="143">
        <f>$V$219*$K$219</f>
        <v>0</v>
      </c>
      <c r="X219" s="143">
        <v>0.00102</v>
      </c>
      <c r="Y219" s="143">
        <f>$X$219*$K$219</f>
        <v>0.00102</v>
      </c>
      <c r="Z219" s="143">
        <v>0</v>
      </c>
      <c r="AA219" s="144">
        <f>$Z$219*$K$219</f>
        <v>0</v>
      </c>
      <c r="AR219" s="6" t="s">
        <v>151</v>
      </c>
      <c r="AT219" s="6" t="s">
        <v>147</v>
      </c>
      <c r="AU219" s="6" t="s">
        <v>95</v>
      </c>
      <c r="AY219" s="6" t="s">
        <v>146</v>
      </c>
      <c r="BE219" s="87">
        <f>IF($U$219="základní",$N$219,0)</f>
        <v>0</v>
      </c>
      <c r="BF219" s="87">
        <f>IF($U$219="snížená",$N$219,0)</f>
        <v>0</v>
      </c>
      <c r="BG219" s="87">
        <f>IF($U$219="zákl. přenesená",$N$219,0)</f>
        <v>0</v>
      </c>
      <c r="BH219" s="87">
        <f>IF($U$219="sníž. přenesená",$N$219,0)</f>
        <v>0</v>
      </c>
      <c r="BI219" s="87">
        <f>IF($U$219="nulová",$N$219,0)</f>
        <v>0</v>
      </c>
      <c r="BJ219" s="6" t="s">
        <v>22</v>
      </c>
      <c r="BK219" s="87">
        <f>ROUND($L$219*$K$219,2)</f>
        <v>0</v>
      </c>
      <c r="BL219" s="6" t="s">
        <v>151</v>
      </c>
      <c r="BM219" s="6" t="s">
        <v>284</v>
      </c>
    </row>
    <row r="220" spans="2:65" s="6" customFormat="1" ht="27" customHeight="1">
      <c r="B220" s="23"/>
      <c r="C220" s="138" t="s">
        <v>285</v>
      </c>
      <c r="D220" s="138" t="s">
        <v>147</v>
      </c>
      <c r="E220" s="139" t="s">
        <v>286</v>
      </c>
      <c r="F220" s="235" t="s">
        <v>287</v>
      </c>
      <c r="G220" s="234"/>
      <c r="H220" s="234"/>
      <c r="I220" s="234"/>
      <c r="J220" s="140" t="s">
        <v>279</v>
      </c>
      <c r="K220" s="141">
        <v>1</v>
      </c>
      <c r="L220" s="236">
        <v>0</v>
      </c>
      <c r="M220" s="234"/>
      <c r="N220" s="237">
        <f>ROUND($L$220*$K$220,2)</f>
        <v>0</v>
      </c>
      <c r="O220" s="234"/>
      <c r="P220" s="234"/>
      <c r="Q220" s="234"/>
      <c r="R220" s="25"/>
      <c r="T220" s="142"/>
      <c r="U220" s="31" t="s">
        <v>45</v>
      </c>
      <c r="V220" s="24"/>
      <c r="W220" s="143">
        <f>$V$220*$K$220</f>
        <v>0</v>
      </c>
      <c r="X220" s="143">
        <v>0.00052</v>
      </c>
      <c r="Y220" s="143">
        <f>$X$220*$K$220</f>
        <v>0.00052</v>
      </c>
      <c r="Z220" s="143">
        <v>0</v>
      </c>
      <c r="AA220" s="144">
        <f>$Z$220*$K$220</f>
        <v>0</v>
      </c>
      <c r="AR220" s="6" t="s">
        <v>151</v>
      </c>
      <c r="AT220" s="6" t="s">
        <v>147</v>
      </c>
      <c r="AU220" s="6" t="s">
        <v>95</v>
      </c>
      <c r="AY220" s="6" t="s">
        <v>146</v>
      </c>
      <c r="BE220" s="87">
        <f>IF($U$220="základní",$N$220,0)</f>
        <v>0</v>
      </c>
      <c r="BF220" s="87">
        <f>IF($U$220="snížená",$N$220,0)</f>
        <v>0</v>
      </c>
      <c r="BG220" s="87">
        <f>IF($U$220="zákl. přenesená",$N$220,0)</f>
        <v>0</v>
      </c>
      <c r="BH220" s="87">
        <f>IF($U$220="sníž. přenesená",$N$220,0)</f>
        <v>0</v>
      </c>
      <c r="BI220" s="87">
        <f>IF($U$220="nulová",$N$220,0)</f>
        <v>0</v>
      </c>
      <c r="BJ220" s="6" t="s">
        <v>22</v>
      </c>
      <c r="BK220" s="87">
        <f>ROUND($L$220*$K$220,2)</f>
        <v>0</v>
      </c>
      <c r="BL220" s="6" t="s">
        <v>151</v>
      </c>
      <c r="BM220" s="6" t="s">
        <v>288</v>
      </c>
    </row>
    <row r="221" spans="2:65" s="6" customFormat="1" ht="27" customHeight="1">
      <c r="B221" s="23"/>
      <c r="C221" s="138" t="s">
        <v>289</v>
      </c>
      <c r="D221" s="138" t="s">
        <v>147</v>
      </c>
      <c r="E221" s="139" t="s">
        <v>290</v>
      </c>
      <c r="F221" s="235" t="s">
        <v>291</v>
      </c>
      <c r="G221" s="234"/>
      <c r="H221" s="234"/>
      <c r="I221" s="234"/>
      <c r="J221" s="140" t="s">
        <v>279</v>
      </c>
      <c r="K221" s="141">
        <v>1</v>
      </c>
      <c r="L221" s="236">
        <v>0</v>
      </c>
      <c r="M221" s="234"/>
      <c r="N221" s="237">
        <f>ROUND($L$221*$K$221,2)</f>
        <v>0</v>
      </c>
      <c r="O221" s="234"/>
      <c r="P221" s="234"/>
      <c r="Q221" s="234"/>
      <c r="R221" s="25"/>
      <c r="T221" s="142"/>
      <c r="U221" s="31" t="s">
        <v>45</v>
      </c>
      <c r="V221" s="24"/>
      <c r="W221" s="143">
        <f>$V$221*$K$221</f>
        <v>0</v>
      </c>
      <c r="X221" s="143">
        <v>0.00052</v>
      </c>
      <c r="Y221" s="143">
        <f>$X$221*$K$221</f>
        <v>0.00052</v>
      </c>
      <c r="Z221" s="143">
        <v>0</v>
      </c>
      <c r="AA221" s="144">
        <f>$Z$221*$K$221</f>
        <v>0</v>
      </c>
      <c r="AR221" s="6" t="s">
        <v>151</v>
      </c>
      <c r="AT221" s="6" t="s">
        <v>147</v>
      </c>
      <c r="AU221" s="6" t="s">
        <v>95</v>
      </c>
      <c r="AY221" s="6" t="s">
        <v>146</v>
      </c>
      <c r="BE221" s="87">
        <f>IF($U$221="základní",$N$221,0)</f>
        <v>0</v>
      </c>
      <c r="BF221" s="87">
        <f>IF($U$221="snížená",$N$221,0)</f>
        <v>0</v>
      </c>
      <c r="BG221" s="87">
        <f>IF($U$221="zákl. přenesená",$N$221,0)</f>
        <v>0</v>
      </c>
      <c r="BH221" s="87">
        <f>IF($U$221="sníž. přenesená",$N$221,0)</f>
        <v>0</v>
      </c>
      <c r="BI221" s="87">
        <f>IF($U$221="nulová",$N$221,0)</f>
        <v>0</v>
      </c>
      <c r="BJ221" s="6" t="s">
        <v>22</v>
      </c>
      <c r="BK221" s="87">
        <f>ROUND($L$221*$K$221,2)</f>
        <v>0</v>
      </c>
      <c r="BL221" s="6" t="s">
        <v>151</v>
      </c>
      <c r="BM221" s="6" t="s">
        <v>292</v>
      </c>
    </row>
    <row r="222" spans="2:65" s="6" customFormat="1" ht="39" customHeight="1">
      <c r="B222" s="23"/>
      <c r="C222" s="138" t="s">
        <v>293</v>
      </c>
      <c r="D222" s="138" t="s">
        <v>147</v>
      </c>
      <c r="E222" s="139" t="s">
        <v>294</v>
      </c>
      <c r="F222" s="235" t="s">
        <v>295</v>
      </c>
      <c r="G222" s="234"/>
      <c r="H222" s="234"/>
      <c r="I222" s="234"/>
      <c r="J222" s="140" t="s">
        <v>150</v>
      </c>
      <c r="K222" s="141">
        <v>4</v>
      </c>
      <c r="L222" s="236">
        <v>0</v>
      </c>
      <c r="M222" s="234"/>
      <c r="N222" s="237">
        <f>ROUND($L$222*$K$222,2)</f>
        <v>0</v>
      </c>
      <c r="O222" s="234"/>
      <c r="P222" s="234"/>
      <c r="Q222" s="234"/>
      <c r="R222" s="25"/>
      <c r="T222" s="142"/>
      <c r="U222" s="31" t="s">
        <v>45</v>
      </c>
      <c r="V222" s="24"/>
      <c r="W222" s="143">
        <f>$V$222*$K$222</f>
        <v>0</v>
      </c>
      <c r="X222" s="143">
        <v>0</v>
      </c>
      <c r="Y222" s="143">
        <f>$X$222*$K$222</f>
        <v>0</v>
      </c>
      <c r="Z222" s="143">
        <v>0</v>
      </c>
      <c r="AA222" s="144">
        <f>$Z$222*$K$222</f>
        <v>0</v>
      </c>
      <c r="AR222" s="6" t="s">
        <v>151</v>
      </c>
      <c r="AT222" s="6" t="s">
        <v>147</v>
      </c>
      <c r="AU222" s="6" t="s">
        <v>95</v>
      </c>
      <c r="AY222" s="6" t="s">
        <v>146</v>
      </c>
      <c r="BE222" s="87">
        <f>IF($U$222="základní",$N$222,0)</f>
        <v>0</v>
      </c>
      <c r="BF222" s="87">
        <f>IF($U$222="snížená",$N$222,0)</f>
        <v>0</v>
      </c>
      <c r="BG222" s="87">
        <f>IF($U$222="zákl. přenesená",$N$222,0)</f>
        <v>0</v>
      </c>
      <c r="BH222" s="87">
        <f>IF($U$222="sníž. přenesená",$N$222,0)</f>
        <v>0</v>
      </c>
      <c r="BI222" s="87">
        <f>IF($U$222="nulová",$N$222,0)</f>
        <v>0</v>
      </c>
      <c r="BJ222" s="6" t="s">
        <v>22</v>
      </c>
      <c r="BK222" s="87">
        <f>ROUND($L$222*$K$222,2)</f>
        <v>0</v>
      </c>
      <c r="BL222" s="6" t="s">
        <v>151</v>
      </c>
      <c r="BM222" s="6" t="s">
        <v>296</v>
      </c>
    </row>
    <row r="223" spans="2:63" s="127" customFormat="1" ht="30.75" customHeight="1">
      <c r="B223" s="128"/>
      <c r="C223" s="129"/>
      <c r="D223" s="137" t="s">
        <v>107</v>
      </c>
      <c r="E223" s="137"/>
      <c r="F223" s="137"/>
      <c r="G223" s="137"/>
      <c r="H223" s="137"/>
      <c r="I223" s="137"/>
      <c r="J223" s="137"/>
      <c r="K223" s="137"/>
      <c r="L223" s="137"/>
      <c r="M223" s="137"/>
      <c r="N223" s="226">
        <f>$BK$223</f>
        <v>0</v>
      </c>
      <c r="O223" s="227"/>
      <c r="P223" s="227"/>
      <c r="Q223" s="227"/>
      <c r="R223" s="131"/>
      <c r="T223" s="132"/>
      <c r="U223" s="129"/>
      <c r="V223" s="129"/>
      <c r="W223" s="133">
        <f>SUM($W$224:$W$266)</f>
        <v>0</v>
      </c>
      <c r="X223" s="129"/>
      <c r="Y223" s="133">
        <f>SUM($Y$224:$Y$266)</f>
        <v>0</v>
      </c>
      <c r="Z223" s="129"/>
      <c r="AA223" s="134">
        <f>SUM($AA$224:$AA$266)</f>
        <v>6.2749369999999995</v>
      </c>
      <c r="AR223" s="135" t="s">
        <v>22</v>
      </c>
      <c r="AT223" s="135" t="s">
        <v>79</v>
      </c>
      <c r="AU223" s="135" t="s">
        <v>22</v>
      </c>
      <c r="AY223" s="135" t="s">
        <v>146</v>
      </c>
      <c r="BK223" s="136">
        <f>SUM($BK$224:$BK$266)</f>
        <v>0</v>
      </c>
    </row>
    <row r="224" spans="2:65" s="6" customFormat="1" ht="27" customHeight="1">
      <c r="B224" s="23"/>
      <c r="C224" s="138" t="s">
        <v>297</v>
      </c>
      <c r="D224" s="138" t="s">
        <v>147</v>
      </c>
      <c r="E224" s="139" t="s">
        <v>298</v>
      </c>
      <c r="F224" s="235" t="s">
        <v>299</v>
      </c>
      <c r="G224" s="234"/>
      <c r="H224" s="234"/>
      <c r="I224" s="234"/>
      <c r="J224" s="140" t="s">
        <v>155</v>
      </c>
      <c r="K224" s="141">
        <v>15.153</v>
      </c>
      <c r="L224" s="236">
        <v>0</v>
      </c>
      <c r="M224" s="234"/>
      <c r="N224" s="237">
        <f>ROUND($L$224*$K$224,2)</f>
        <v>0</v>
      </c>
      <c r="O224" s="234"/>
      <c r="P224" s="234"/>
      <c r="Q224" s="234"/>
      <c r="R224" s="25"/>
      <c r="T224" s="142"/>
      <c r="U224" s="31" t="s">
        <v>45</v>
      </c>
      <c r="V224" s="24"/>
      <c r="W224" s="143">
        <f>$V$224*$K$224</f>
        <v>0</v>
      </c>
      <c r="X224" s="143">
        <v>0</v>
      </c>
      <c r="Y224" s="143">
        <f>$X$224*$K$224</f>
        <v>0</v>
      </c>
      <c r="Z224" s="143">
        <v>0.131</v>
      </c>
      <c r="AA224" s="144">
        <f>$Z$224*$K$224</f>
        <v>1.9850430000000001</v>
      </c>
      <c r="AR224" s="6" t="s">
        <v>151</v>
      </c>
      <c r="AT224" s="6" t="s">
        <v>147</v>
      </c>
      <c r="AU224" s="6" t="s">
        <v>95</v>
      </c>
      <c r="AY224" s="6" t="s">
        <v>146</v>
      </c>
      <c r="BE224" s="87">
        <f>IF($U$224="základní",$N$224,0)</f>
        <v>0</v>
      </c>
      <c r="BF224" s="87">
        <f>IF($U$224="snížená",$N$224,0)</f>
        <v>0</v>
      </c>
      <c r="BG224" s="87">
        <f>IF($U$224="zákl. přenesená",$N$224,0)</f>
        <v>0</v>
      </c>
      <c r="BH224" s="87">
        <f>IF($U$224="sníž. přenesená",$N$224,0)</f>
        <v>0</v>
      </c>
      <c r="BI224" s="87">
        <f>IF($U$224="nulová",$N$224,0)</f>
        <v>0</v>
      </c>
      <c r="BJ224" s="6" t="s">
        <v>22</v>
      </c>
      <c r="BK224" s="87">
        <f>ROUND($L$224*$K$224,2)</f>
        <v>0</v>
      </c>
      <c r="BL224" s="6" t="s">
        <v>151</v>
      </c>
      <c r="BM224" s="6" t="s">
        <v>300</v>
      </c>
    </row>
    <row r="225" spans="2:51" s="6" customFormat="1" ht="18.75" customHeight="1">
      <c r="B225" s="151"/>
      <c r="C225" s="152"/>
      <c r="D225" s="152"/>
      <c r="E225" s="152"/>
      <c r="F225" s="240" t="s">
        <v>164</v>
      </c>
      <c r="G225" s="241"/>
      <c r="H225" s="241"/>
      <c r="I225" s="241"/>
      <c r="J225" s="152"/>
      <c r="K225" s="153">
        <v>7.75</v>
      </c>
      <c r="L225" s="152"/>
      <c r="M225" s="152"/>
      <c r="N225" s="152"/>
      <c r="O225" s="152"/>
      <c r="P225" s="152"/>
      <c r="Q225" s="152"/>
      <c r="R225" s="154"/>
      <c r="T225" s="155"/>
      <c r="U225" s="152"/>
      <c r="V225" s="152"/>
      <c r="W225" s="152"/>
      <c r="X225" s="152"/>
      <c r="Y225" s="152"/>
      <c r="Z225" s="152"/>
      <c r="AA225" s="156"/>
      <c r="AT225" s="157" t="s">
        <v>158</v>
      </c>
      <c r="AU225" s="157" t="s">
        <v>95</v>
      </c>
      <c r="AV225" s="157" t="s">
        <v>95</v>
      </c>
      <c r="AW225" s="157" t="s">
        <v>102</v>
      </c>
      <c r="AX225" s="157" t="s">
        <v>80</v>
      </c>
      <c r="AY225" s="157" t="s">
        <v>146</v>
      </c>
    </row>
    <row r="226" spans="2:51" s="6" customFormat="1" ht="18.75" customHeight="1">
      <c r="B226" s="151"/>
      <c r="C226" s="152"/>
      <c r="D226" s="152"/>
      <c r="E226" s="152"/>
      <c r="F226" s="240" t="s">
        <v>301</v>
      </c>
      <c r="G226" s="241"/>
      <c r="H226" s="241"/>
      <c r="I226" s="241"/>
      <c r="J226" s="152"/>
      <c r="K226" s="153">
        <v>8.624</v>
      </c>
      <c r="L226" s="152"/>
      <c r="M226" s="152"/>
      <c r="N226" s="152"/>
      <c r="O226" s="152"/>
      <c r="P226" s="152"/>
      <c r="Q226" s="152"/>
      <c r="R226" s="154"/>
      <c r="T226" s="155"/>
      <c r="U226" s="152"/>
      <c r="V226" s="152"/>
      <c r="W226" s="152"/>
      <c r="X226" s="152"/>
      <c r="Y226" s="152"/>
      <c r="Z226" s="152"/>
      <c r="AA226" s="156"/>
      <c r="AT226" s="157" t="s">
        <v>158</v>
      </c>
      <c r="AU226" s="157" t="s">
        <v>95</v>
      </c>
      <c r="AV226" s="157" t="s">
        <v>95</v>
      </c>
      <c r="AW226" s="157" t="s">
        <v>102</v>
      </c>
      <c r="AX226" s="157" t="s">
        <v>80</v>
      </c>
      <c r="AY226" s="157" t="s">
        <v>146</v>
      </c>
    </row>
    <row r="227" spans="2:51" s="6" customFormat="1" ht="18.75" customHeight="1">
      <c r="B227" s="151"/>
      <c r="C227" s="152"/>
      <c r="D227" s="152"/>
      <c r="E227" s="152"/>
      <c r="F227" s="240" t="s">
        <v>302</v>
      </c>
      <c r="G227" s="241"/>
      <c r="H227" s="241"/>
      <c r="I227" s="241"/>
      <c r="J227" s="152"/>
      <c r="K227" s="153">
        <v>3.507</v>
      </c>
      <c r="L227" s="152"/>
      <c r="M227" s="152"/>
      <c r="N227" s="152"/>
      <c r="O227" s="152"/>
      <c r="P227" s="152"/>
      <c r="Q227" s="152"/>
      <c r="R227" s="154"/>
      <c r="T227" s="155"/>
      <c r="U227" s="152"/>
      <c r="V227" s="152"/>
      <c r="W227" s="152"/>
      <c r="X227" s="152"/>
      <c r="Y227" s="152"/>
      <c r="Z227" s="152"/>
      <c r="AA227" s="156"/>
      <c r="AT227" s="157" t="s">
        <v>158</v>
      </c>
      <c r="AU227" s="157" t="s">
        <v>95</v>
      </c>
      <c r="AV227" s="157" t="s">
        <v>95</v>
      </c>
      <c r="AW227" s="157" t="s">
        <v>102</v>
      </c>
      <c r="AX227" s="157" t="s">
        <v>80</v>
      </c>
      <c r="AY227" s="157" t="s">
        <v>146</v>
      </c>
    </row>
    <row r="228" spans="2:51" s="6" customFormat="1" ht="18.75" customHeight="1">
      <c r="B228" s="145"/>
      <c r="C228" s="146"/>
      <c r="D228" s="146"/>
      <c r="E228" s="146"/>
      <c r="F228" s="238" t="s">
        <v>166</v>
      </c>
      <c r="G228" s="239"/>
      <c r="H228" s="239"/>
      <c r="I228" s="239"/>
      <c r="J228" s="146"/>
      <c r="K228" s="146"/>
      <c r="L228" s="146"/>
      <c r="M228" s="146"/>
      <c r="N228" s="146"/>
      <c r="O228" s="146"/>
      <c r="P228" s="146"/>
      <c r="Q228" s="146"/>
      <c r="R228" s="147"/>
      <c r="T228" s="148"/>
      <c r="U228" s="146"/>
      <c r="V228" s="146"/>
      <c r="W228" s="146"/>
      <c r="X228" s="146"/>
      <c r="Y228" s="146"/>
      <c r="Z228" s="146"/>
      <c r="AA228" s="149"/>
      <c r="AT228" s="150" t="s">
        <v>158</v>
      </c>
      <c r="AU228" s="150" t="s">
        <v>95</v>
      </c>
      <c r="AV228" s="150" t="s">
        <v>22</v>
      </c>
      <c r="AW228" s="150" t="s">
        <v>102</v>
      </c>
      <c r="AX228" s="150" t="s">
        <v>80</v>
      </c>
      <c r="AY228" s="150" t="s">
        <v>146</v>
      </c>
    </row>
    <row r="229" spans="2:51" s="6" customFormat="1" ht="18.75" customHeight="1">
      <c r="B229" s="151"/>
      <c r="C229" s="152"/>
      <c r="D229" s="152"/>
      <c r="E229" s="152"/>
      <c r="F229" s="240" t="s">
        <v>303</v>
      </c>
      <c r="G229" s="241"/>
      <c r="H229" s="241"/>
      <c r="I229" s="241"/>
      <c r="J229" s="152"/>
      <c r="K229" s="153">
        <v>-4.728</v>
      </c>
      <c r="L229" s="152"/>
      <c r="M229" s="152"/>
      <c r="N229" s="152"/>
      <c r="O229" s="152"/>
      <c r="P229" s="152"/>
      <c r="Q229" s="152"/>
      <c r="R229" s="154"/>
      <c r="T229" s="155"/>
      <c r="U229" s="152"/>
      <c r="V229" s="152"/>
      <c r="W229" s="152"/>
      <c r="X229" s="152"/>
      <c r="Y229" s="152"/>
      <c r="Z229" s="152"/>
      <c r="AA229" s="156"/>
      <c r="AT229" s="157" t="s">
        <v>158</v>
      </c>
      <c r="AU229" s="157" t="s">
        <v>95</v>
      </c>
      <c r="AV229" s="157" t="s">
        <v>95</v>
      </c>
      <c r="AW229" s="157" t="s">
        <v>102</v>
      </c>
      <c r="AX229" s="157" t="s">
        <v>80</v>
      </c>
      <c r="AY229" s="157" t="s">
        <v>146</v>
      </c>
    </row>
    <row r="230" spans="2:51" s="6" customFormat="1" ht="18.75" customHeight="1">
      <c r="B230" s="158"/>
      <c r="C230" s="159"/>
      <c r="D230" s="159"/>
      <c r="E230" s="159"/>
      <c r="F230" s="242" t="s">
        <v>168</v>
      </c>
      <c r="G230" s="243"/>
      <c r="H230" s="243"/>
      <c r="I230" s="243"/>
      <c r="J230" s="159"/>
      <c r="K230" s="160">
        <v>15.153</v>
      </c>
      <c r="L230" s="159"/>
      <c r="M230" s="159"/>
      <c r="N230" s="159"/>
      <c r="O230" s="159"/>
      <c r="P230" s="159"/>
      <c r="Q230" s="159"/>
      <c r="R230" s="161"/>
      <c r="T230" s="162"/>
      <c r="U230" s="159"/>
      <c r="V230" s="159"/>
      <c r="W230" s="159"/>
      <c r="X230" s="159"/>
      <c r="Y230" s="159"/>
      <c r="Z230" s="159"/>
      <c r="AA230" s="163"/>
      <c r="AT230" s="164" t="s">
        <v>158</v>
      </c>
      <c r="AU230" s="164" t="s">
        <v>95</v>
      </c>
      <c r="AV230" s="164" t="s">
        <v>151</v>
      </c>
      <c r="AW230" s="164" t="s">
        <v>102</v>
      </c>
      <c r="AX230" s="164" t="s">
        <v>22</v>
      </c>
      <c r="AY230" s="164" t="s">
        <v>146</v>
      </c>
    </row>
    <row r="231" spans="2:65" s="6" customFormat="1" ht="27" customHeight="1">
      <c r="B231" s="23"/>
      <c r="C231" s="138" t="s">
        <v>304</v>
      </c>
      <c r="D231" s="138" t="s">
        <v>147</v>
      </c>
      <c r="E231" s="139" t="s">
        <v>305</v>
      </c>
      <c r="F231" s="235" t="s">
        <v>306</v>
      </c>
      <c r="G231" s="234"/>
      <c r="H231" s="234"/>
      <c r="I231" s="234"/>
      <c r="J231" s="140" t="s">
        <v>307</v>
      </c>
      <c r="K231" s="141">
        <v>0.215</v>
      </c>
      <c r="L231" s="236">
        <v>0</v>
      </c>
      <c r="M231" s="234"/>
      <c r="N231" s="237">
        <f>ROUND($L$231*$K$231,2)</f>
        <v>0</v>
      </c>
      <c r="O231" s="234"/>
      <c r="P231" s="234"/>
      <c r="Q231" s="234"/>
      <c r="R231" s="25"/>
      <c r="T231" s="142"/>
      <c r="U231" s="31" t="s">
        <v>45</v>
      </c>
      <c r="V231" s="24"/>
      <c r="W231" s="143">
        <f>$V$231*$K$231</f>
        <v>0</v>
      </c>
      <c r="X231" s="143">
        <v>0</v>
      </c>
      <c r="Y231" s="143">
        <f>$X$231*$K$231</f>
        <v>0</v>
      </c>
      <c r="Z231" s="143">
        <v>2.2</v>
      </c>
      <c r="AA231" s="144">
        <f>$Z$231*$K$231</f>
        <v>0.47300000000000003</v>
      </c>
      <c r="AR231" s="6" t="s">
        <v>151</v>
      </c>
      <c r="AT231" s="6" t="s">
        <v>147</v>
      </c>
      <c r="AU231" s="6" t="s">
        <v>95</v>
      </c>
      <c r="AY231" s="6" t="s">
        <v>146</v>
      </c>
      <c r="BE231" s="87">
        <f>IF($U$231="základní",$N$231,0)</f>
        <v>0</v>
      </c>
      <c r="BF231" s="87">
        <f>IF($U$231="snížená",$N$231,0)</f>
        <v>0</v>
      </c>
      <c r="BG231" s="87">
        <f>IF($U$231="zákl. přenesená",$N$231,0)</f>
        <v>0</v>
      </c>
      <c r="BH231" s="87">
        <f>IF($U$231="sníž. přenesená",$N$231,0)</f>
        <v>0</v>
      </c>
      <c r="BI231" s="87">
        <f>IF($U$231="nulová",$N$231,0)</f>
        <v>0</v>
      </c>
      <c r="BJ231" s="6" t="s">
        <v>22</v>
      </c>
      <c r="BK231" s="87">
        <f>ROUND($L$231*$K$231,2)</f>
        <v>0</v>
      </c>
      <c r="BL231" s="6" t="s">
        <v>151</v>
      </c>
      <c r="BM231" s="6" t="s">
        <v>308</v>
      </c>
    </row>
    <row r="232" spans="2:51" s="6" customFormat="1" ht="18.75" customHeight="1">
      <c r="B232" s="151"/>
      <c r="C232" s="152"/>
      <c r="D232" s="152"/>
      <c r="E232" s="152"/>
      <c r="F232" s="240" t="s">
        <v>309</v>
      </c>
      <c r="G232" s="241"/>
      <c r="H232" s="241"/>
      <c r="I232" s="241"/>
      <c r="J232" s="152"/>
      <c r="K232" s="153">
        <v>0.215</v>
      </c>
      <c r="L232" s="152"/>
      <c r="M232" s="152"/>
      <c r="N232" s="152"/>
      <c r="O232" s="152"/>
      <c r="P232" s="152"/>
      <c r="Q232" s="152"/>
      <c r="R232" s="154"/>
      <c r="T232" s="155"/>
      <c r="U232" s="152"/>
      <c r="V232" s="152"/>
      <c r="W232" s="152"/>
      <c r="X232" s="152"/>
      <c r="Y232" s="152"/>
      <c r="Z232" s="152"/>
      <c r="AA232" s="156"/>
      <c r="AT232" s="157" t="s">
        <v>158</v>
      </c>
      <c r="AU232" s="157" t="s">
        <v>95</v>
      </c>
      <c r="AV232" s="157" t="s">
        <v>95</v>
      </c>
      <c r="AW232" s="157" t="s">
        <v>102</v>
      </c>
      <c r="AX232" s="157" t="s">
        <v>22</v>
      </c>
      <c r="AY232" s="157" t="s">
        <v>146</v>
      </c>
    </row>
    <row r="233" spans="2:65" s="6" customFormat="1" ht="27" customHeight="1">
      <c r="B233" s="23"/>
      <c r="C233" s="138" t="s">
        <v>310</v>
      </c>
      <c r="D233" s="138" t="s">
        <v>147</v>
      </c>
      <c r="E233" s="139" t="s">
        <v>311</v>
      </c>
      <c r="F233" s="235" t="s">
        <v>312</v>
      </c>
      <c r="G233" s="234"/>
      <c r="H233" s="234"/>
      <c r="I233" s="234"/>
      <c r="J233" s="140" t="s">
        <v>307</v>
      </c>
      <c r="K233" s="141">
        <v>0.341</v>
      </c>
      <c r="L233" s="236">
        <v>0</v>
      </c>
      <c r="M233" s="234"/>
      <c r="N233" s="237">
        <f>ROUND($L$233*$K$233,2)</f>
        <v>0</v>
      </c>
      <c r="O233" s="234"/>
      <c r="P233" s="234"/>
      <c r="Q233" s="234"/>
      <c r="R233" s="25"/>
      <c r="T233" s="142"/>
      <c r="U233" s="31" t="s">
        <v>45</v>
      </c>
      <c r="V233" s="24"/>
      <c r="W233" s="143">
        <f>$V$233*$K$233</f>
        <v>0</v>
      </c>
      <c r="X233" s="143">
        <v>0</v>
      </c>
      <c r="Y233" s="143">
        <f>$X$233*$K$233</f>
        <v>0</v>
      </c>
      <c r="Z233" s="143">
        <v>2.2</v>
      </c>
      <c r="AA233" s="144">
        <f>$Z$233*$K$233</f>
        <v>0.7502000000000001</v>
      </c>
      <c r="AR233" s="6" t="s">
        <v>151</v>
      </c>
      <c r="AT233" s="6" t="s">
        <v>147</v>
      </c>
      <c r="AU233" s="6" t="s">
        <v>95</v>
      </c>
      <c r="AY233" s="6" t="s">
        <v>146</v>
      </c>
      <c r="BE233" s="87">
        <f>IF($U$233="základní",$N$233,0)</f>
        <v>0</v>
      </c>
      <c r="BF233" s="87">
        <f>IF($U$233="snížená",$N$233,0)</f>
        <v>0</v>
      </c>
      <c r="BG233" s="87">
        <f>IF($U$233="zákl. přenesená",$N$233,0)</f>
        <v>0</v>
      </c>
      <c r="BH233" s="87">
        <f>IF($U$233="sníž. přenesená",$N$233,0)</f>
        <v>0</v>
      </c>
      <c r="BI233" s="87">
        <f>IF($U$233="nulová",$N$233,0)</f>
        <v>0</v>
      </c>
      <c r="BJ233" s="6" t="s">
        <v>22</v>
      </c>
      <c r="BK233" s="87">
        <f>ROUND($L$233*$K$233,2)</f>
        <v>0</v>
      </c>
      <c r="BL233" s="6" t="s">
        <v>151</v>
      </c>
      <c r="BM233" s="6" t="s">
        <v>313</v>
      </c>
    </row>
    <row r="234" spans="2:51" s="6" customFormat="1" ht="18.75" customHeight="1">
      <c r="B234" s="151"/>
      <c r="C234" s="152"/>
      <c r="D234" s="152"/>
      <c r="E234" s="152"/>
      <c r="F234" s="240" t="s">
        <v>314</v>
      </c>
      <c r="G234" s="241"/>
      <c r="H234" s="241"/>
      <c r="I234" s="241"/>
      <c r="J234" s="152"/>
      <c r="K234" s="153">
        <v>0.341</v>
      </c>
      <c r="L234" s="152"/>
      <c r="M234" s="152"/>
      <c r="N234" s="152"/>
      <c r="O234" s="152"/>
      <c r="P234" s="152"/>
      <c r="Q234" s="152"/>
      <c r="R234" s="154"/>
      <c r="T234" s="155"/>
      <c r="U234" s="152"/>
      <c r="V234" s="152"/>
      <c r="W234" s="152"/>
      <c r="X234" s="152"/>
      <c r="Y234" s="152"/>
      <c r="Z234" s="152"/>
      <c r="AA234" s="156"/>
      <c r="AT234" s="157" t="s">
        <v>158</v>
      </c>
      <c r="AU234" s="157" t="s">
        <v>95</v>
      </c>
      <c r="AV234" s="157" t="s">
        <v>95</v>
      </c>
      <c r="AW234" s="157" t="s">
        <v>102</v>
      </c>
      <c r="AX234" s="157" t="s">
        <v>22</v>
      </c>
      <c r="AY234" s="157" t="s">
        <v>146</v>
      </c>
    </row>
    <row r="235" spans="2:65" s="6" customFormat="1" ht="27" customHeight="1">
      <c r="B235" s="23"/>
      <c r="C235" s="138" t="s">
        <v>315</v>
      </c>
      <c r="D235" s="138" t="s">
        <v>147</v>
      </c>
      <c r="E235" s="139" t="s">
        <v>316</v>
      </c>
      <c r="F235" s="235" t="s">
        <v>317</v>
      </c>
      <c r="G235" s="234"/>
      <c r="H235" s="234"/>
      <c r="I235" s="234"/>
      <c r="J235" s="140" t="s">
        <v>155</v>
      </c>
      <c r="K235" s="141">
        <v>18.53</v>
      </c>
      <c r="L235" s="236">
        <v>0</v>
      </c>
      <c r="M235" s="234"/>
      <c r="N235" s="237">
        <f>ROUND($L$235*$K$235,2)</f>
        <v>0</v>
      </c>
      <c r="O235" s="234"/>
      <c r="P235" s="234"/>
      <c r="Q235" s="234"/>
      <c r="R235" s="25"/>
      <c r="T235" s="142"/>
      <c r="U235" s="31" t="s">
        <v>45</v>
      </c>
      <c r="V235" s="24"/>
      <c r="W235" s="143">
        <f>$V$235*$K$235</f>
        <v>0</v>
      </c>
      <c r="X235" s="143">
        <v>0</v>
      </c>
      <c r="Y235" s="143">
        <f>$X$235*$K$235</f>
        <v>0</v>
      </c>
      <c r="Z235" s="143">
        <v>0.035</v>
      </c>
      <c r="AA235" s="144">
        <f>$Z$235*$K$235</f>
        <v>0.6485500000000001</v>
      </c>
      <c r="AR235" s="6" t="s">
        <v>151</v>
      </c>
      <c r="AT235" s="6" t="s">
        <v>147</v>
      </c>
      <c r="AU235" s="6" t="s">
        <v>95</v>
      </c>
      <c r="AY235" s="6" t="s">
        <v>146</v>
      </c>
      <c r="BE235" s="87">
        <f>IF($U$235="základní",$N$235,0)</f>
        <v>0</v>
      </c>
      <c r="BF235" s="87">
        <f>IF($U$235="snížená",$N$235,0)</f>
        <v>0</v>
      </c>
      <c r="BG235" s="87">
        <f>IF($U$235="zákl. přenesená",$N$235,0)</f>
        <v>0</v>
      </c>
      <c r="BH235" s="87">
        <f>IF($U$235="sníž. přenesená",$N$235,0)</f>
        <v>0</v>
      </c>
      <c r="BI235" s="87">
        <f>IF($U$235="nulová",$N$235,0)</f>
        <v>0</v>
      </c>
      <c r="BJ235" s="6" t="s">
        <v>22</v>
      </c>
      <c r="BK235" s="87">
        <f>ROUND($L$235*$K$235,2)</f>
        <v>0</v>
      </c>
      <c r="BL235" s="6" t="s">
        <v>151</v>
      </c>
      <c r="BM235" s="6" t="s">
        <v>318</v>
      </c>
    </row>
    <row r="236" spans="2:51" s="6" customFormat="1" ht="18.75" customHeight="1">
      <c r="B236" s="151"/>
      <c r="C236" s="152"/>
      <c r="D236" s="152"/>
      <c r="E236" s="152"/>
      <c r="F236" s="240" t="s">
        <v>319</v>
      </c>
      <c r="G236" s="241"/>
      <c r="H236" s="241"/>
      <c r="I236" s="241"/>
      <c r="J236" s="152"/>
      <c r="K236" s="153">
        <v>18.53</v>
      </c>
      <c r="L236" s="152"/>
      <c r="M236" s="152"/>
      <c r="N236" s="152"/>
      <c r="O236" s="152"/>
      <c r="P236" s="152"/>
      <c r="Q236" s="152"/>
      <c r="R236" s="154"/>
      <c r="T236" s="155"/>
      <c r="U236" s="152"/>
      <c r="V236" s="152"/>
      <c r="W236" s="152"/>
      <c r="X236" s="152"/>
      <c r="Y236" s="152"/>
      <c r="Z236" s="152"/>
      <c r="AA236" s="156"/>
      <c r="AT236" s="157" t="s">
        <v>158</v>
      </c>
      <c r="AU236" s="157" t="s">
        <v>95</v>
      </c>
      <c r="AV236" s="157" t="s">
        <v>95</v>
      </c>
      <c r="AW236" s="157" t="s">
        <v>102</v>
      </c>
      <c r="AX236" s="157" t="s">
        <v>22</v>
      </c>
      <c r="AY236" s="157" t="s">
        <v>146</v>
      </c>
    </row>
    <row r="237" spans="2:65" s="6" customFormat="1" ht="27" customHeight="1">
      <c r="B237" s="23"/>
      <c r="C237" s="138" t="s">
        <v>320</v>
      </c>
      <c r="D237" s="138" t="s">
        <v>147</v>
      </c>
      <c r="E237" s="139" t="s">
        <v>321</v>
      </c>
      <c r="F237" s="235" t="s">
        <v>322</v>
      </c>
      <c r="G237" s="234"/>
      <c r="H237" s="234"/>
      <c r="I237" s="234"/>
      <c r="J237" s="140" t="s">
        <v>155</v>
      </c>
      <c r="K237" s="141">
        <v>0.88</v>
      </c>
      <c r="L237" s="236">
        <v>0</v>
      </c>
      <c r="M237" s="234"/>
      <c r="N237" s="237">
        <f>ROUND($L$237*$K$237,2)</f>
        <v>0</v>
      </c>
      <c r="O237" s="234"/>
      <c r="P237" s="234"/>
      <c r="Q237" s="234"/>
      <c r="R237" s="25"/>
      <c r="T237" s="142"/>
      <c r="U237" s="31" t="s">
        <v>45</v>
      </c>
      <c r="V237" s="24"/>
      <c r="W237" s="143">
        <f>$V$237*$K$237</f>
        <v>0</v>
      </c>
      <c r="X237" s="143">
        <v>0</v>
      </c>
      <c r="Y237" s="143">
        <f>$X$237*$K$237</f>
        <v>0</v>
      </c>
      <c r="Z237" s="143">
        <v>0.183</v>
      </c>
      <c r="AA237" s="144">
        <f>$Z$237*$K$237</f>
        <v>0.16104</v>
      </c>
      <c r="AR237" s="6" t="s">
        <v>151</v>
      </c>
      <c r="AT237" s="6" t="s">
        <v>147</v>
      </c>
      <c r="AU237" s="6" t="s">
        <v>95</v>
      </c>
      <c r="AY237" s="6" t="s">
        <v>146</v>
      </c>
      <c r="BE237" s="87">
        <f>IF($U$237="základní",$N$237,0)</f>
        <v>0</v>
      </c>
      <c r="BF237" s="87">
        <f>IF($U$237="snížená",$N$237,0)</f>
        <v>0</v>
      </c>
      <c r="BG237" s="87">
        <f>IF($U$237="zákl. přenesená",$N$237,0)</f>
        <v>0</v>
      </c>
      <c r="BH237" s="87">
        <f>IF($U$237="sníž. přenesená",$N$237,0)</f>
        <v>0</v>
      </c>
      <c r="BI237" s="87">
        <f>IF($U$237="nulová",$N$237,0)</f>
        <v>0</v>
      </c>
      <c r="BJ237" s="6" t="s">
        <v>22</v>
      </c>
      <c r="BK237" s="87">
        <f>ROUND($L$237*$K$237,2)</f>
        <v>0</v>
      </c>
      <c r="BL237" s="6" t="s">
        <v>151</v>
      </c>
      <c r="BM237" s="6" t="s">
        <v>323</v>
      </c>
    </row>
    <row r="238" spans="2:51" s="6" customFormat="1" ht="18.75" customHeight="1">
      <c r="B238" s="145"/>
      <c r="C238" s="146"/>
      <c r="D238" s="146"/>
      <c r="E238" s="146"/>
      <c r="F238" s="238" t="s">
        <v>324</v>
      </c>
      <c r="G238" s="239"/>
      <c r="H238" s="239"/>
      <c r="I238" s="239"/>
      <c r="J238" s="146"/>
      <c r="K238" s="146"/>
      <c r="L238" s="146"/>
      <c r="M238" s="146"/>
      <c r="N238" s="146"/>
      <c r="O238" s="146"/>
      <c r="P238" s="146"/>
      <c r="Q238" s="146"/>
      <c r="R238" s="147"/>
      <c r="T238" s="148"/>
      <c r="U238" s="146"/>
      <c r="V238" s="146"/>
      <c r="W238" s="146"/>
      <c r="X238" s="146"/>
      <c r="Y238" s="146"/>
      <c r="Z238" s="146"/>
      <c r="AA238" s="149"/>
      <c r="AT238" s="150" t="s">
        <v>158</v>
      </c>
      <c r="AU238" s="150" t="s">
        <v>95</v>
      </c>
      <c r="AV238" s="150" t="s">
        <v>22</v>
      </c>
      <c r="AW238" s="150" t="s">
        <v>102</v>
      </c>
      <c r="AX238" s="150" t="s">
        <v>80</v>
      </c>
      <c r="AY238" s="150" t="s">
        <v>146</v>
      </c>
    </row>
    <row r="239" spans="2:51" s="6" customFormat="1" ht="18.75" customHeight="1">
      <c r="B239" s="151"/>
      <c r="C239" s="152"/>
      <c r="D239" s="152"/>
      <c r="E239" s="152"/>
      <c r="F239" s="240" t="s">
        <v>325</v>
      </c>
      <c r="G239" s="241"/>
      <c r="H239" s="241"/>
      <c r="I239" s="241"/>
      <c r="J239" s="152"/>
      <c r="K239" s="153">
        <v>0.88</v>
      </c>
      <c r="L239" s="152"/>
      <c r="M239" s="152"/>
      <c r="N239" s="152"/>
      <c r="O239" s="152"/>
      <c r="P239" s="152"/>
      <c r="Q239" s="152"/>
      <c r="R239" s="154"/>
      <c r="T239" s="155"/>
      <c r="U239" s="152"/>
      <c r="V239" s="152"/>
      <c r="W239" s="152"/>
      <c r="X239" s="152"/>
      <c r="Y239" s="152"/>
      <c r="Z239" s="152"/>
      <c r="AA239" s="156"/>
      <c r="AT239" s="157" t="s">
        <v>158</v>
      </c>
      <c r="AU239" s="157" t="s">
        <v>95</v>
      </c>
      <c r="AV239" s="157" t="s">
        <v>95</v>
      </c>
      <c r="AW239" s="157" t="s">
        <v>102</v>
      </c>
      <c r="AX239" s="157" t="s">
        <v>22</v>
      </c>
      <c r="AY239" s="157" t="s">
        <v>146</v>
      </c>
    </row>
    <row r="240" spans="2:65" s="6" customFormat="1" ht="27" customHeight="1">
      <c r="B240" s="23"/>
      <c r="C240" s="138" t="s">
        <v>326</v>
      </c>
      <c r="D240" s="138" t="s">
        <v>147</v>
      </c>
      <c r="E240" s="139" t="s">
        <v>327</v>
      </c>
      <c r="F240" s="235" t="s">
        <v>328</v>
      </c>
      <c r="G240" s="234"/>
      <c r="H240" s="234"/>
      <c r="I240" s="234"/>
      <c r="J240" s="140" t="s">
        <v>155</v>
      </c>
      <c r="K240" s="141">
        <v>6.4</v>
      </c>
      <c r="L240" s="236">
        <v>0</v>
      </c>
      <c r="M240" s="234"/>
      <c r="N240" s="237">
        <f>ROUND($L$240*$K$240,2)</f>
        <v>0</v>
      </c>
      <c r="O240" s="234"/>
      <c r="P240" s="234"/>
      <c r="Q240" s="234"/>
      <c r="R240" s="25"/>
      <c r="T240" s="142"/>
      <c r="U240" s="31" t="s">
        <v>45</v>
      </c>
      <c r="V240" s="24"/>
      <c r="W240" s="143">
        <f>$V$240*$K$240</f>
        <v>0</v>
      </c>
      <c r="X240" s="143">
        <v>0</v>
      </c>
      <c r="Y240" s="143">
        <f>$X$240*$K$240</f>
        <v>0</v>
      </c>
      <c r="Z240" s="143">
        <v>0.076</v>
      </c>
      <c r="AA240" s="144">
        <f>$Z$240*$K$240</f>
        <v>0.4864</v>
      </c>
      <c r="AR240" s="6" t="s">
        <v>151</v>
      </c>
      <c r="AT240" s="6" t="s">
        <v>147</v>
      </c>
      <c r="AU240" s="6" t="s">
        <v>95</v>
      </c>
      <c r="AY240" s="6" t="s">
        <v>146</v>
      </c>
      <c r="BE240" s="87">
        <f>IF($U$240="základní",$N$240,0)</f>
        <v>0</v>
      </c>
      <c r="BF240" s="87">
        <f>IF($U$240="snížená",$N$240,0)</f>
        <v>0</v>
      </c>
      <c r="BG240" s="87">
        <f>IF($U$240="zákl. přenesená",$N$240,0)</f>
        <v>0</v>
      </c>
      <c r="BH240" s="87">
        <f>IF($U$240="sníž. přenesená",$N$240,0)</f>
        <v>0</v>
      </c>
      <c r="BI240" s="87">
        <f>IF($U$240="nulová",$N$240,0)</f>
        <v>0</v>
      </c>
      <c r="BJ240" s="6" t="s">
        <v>22</v>
      </c>
      <c r="BK240" s="87">
        <f>ROUND($L$240*$K$240,2)</f>
        <v>0</v>
      </c>
      <c r="BL240" s="6" t="s">
        <v>151</v>
      </c>
      <c r="BM240" s="6" t="s">
        <v>329</v>
      </c>
    </row>
    <row r="241" spans="2:51" s="6" customFormat="1" ht="18.75" customHeight="1">
      <c r="B241" s="151"/>
      <c r="C241" s="152"/>
      <c r="D241" s="152"/>
      <c r="E241" s="152"/>
      <c r="F241" s="240" t="s">
        <v>330</v>
      </c>
      <c r="G241" s="241"/>
      <c r="H241" s="241"/>
      <c r="I241" s="241"/>
      <c r="J241" s="152"/>
      <c r="K241" s="153">
        <v>1.6</v>
      </c>
      <c r="L241" s="152"/>
      <c r="M241" s="152"/>
      <c r="N241" s="152"/>
      <c r="O241" s="152"/>
      <c r="P241" s="152"/>
      <c r="Q241" s="152"/>
      <c r="R241" s="154"/>
      <c r="T241" s="155"/>
      <c r="U241" s="152"/>
      <c r="V241" s="152"/>
      <c r="W241" s="152"/>
      <c r="X241" s="152"/>
      <c r="Y241" s="152"/>
      <c r="Z241" s="152"/>
      <c r="AA241" s="156"/>
      <c r="AT241" s="157" t="s">
        <v>158</v>
      </c>
      <c r="AU241" s="157" t="s">
        <v>95</v>
      </c>
      <c r="AV241" s="157" t="s">
        <v>95</v>
      </c>
      <c r="AW241" s="157" t="s">
        <v>102</v>
      </c>
      <c r="AX241" s="157" t="s">
        <v>80</v>
      </c>
      <c r="AY241" s="157" t="s">
        <v>146</v>
      </c>
    </row>
    <row r="242" spans="2:51" s="6" customFormat="1" ht="18.75" customHeight="1">
      <c r="B242" s="151"/>
      <c r="C242" s="152"/>
      <c r="D242" s="152"/>
      <c r="E242" s="152"/>
      <c r="F242" s="240" t="s">
        <v>331</v>
      </c>
      <c r="G242" s="241"/>
      <c r="H242" s="241"/>
      <c r="I242" s="241"/>
      <c r="J242" s="152"/>
      <c r="K242" s="153">
        <v>4.8</v>
      </c>
      <c r="L242" s="152"/>
      <c r="M242" s="152"/>
      <c r="N242" s="152"/>
      <c r="O242" s="152"/>
      <c r="P242" s="152"/>
      <c r="Q242" s="152"/>
      <c r="R242" s="154"/>
      <c r="T242" s="155"/>
      <c r="U242" s="152"/>
      <c r="V242" s="152"/>
      <c r="W242" s="152"/>
      <c r="X242" s="152"/>
      <c r="Y242" s="152"/>
      <c r="Z242" s="152"/>
      <c r="AA242" s="156"/>
      <c r="AT242" s="157" t="s">
        <v>158</v>
      </c>
      <c r="AU242" s="157" t="s">
        <v>95</v>
      </c>
      <c r="AV242" s="157" t="s">
        <v>95</v>
      </c>
      <c r="AW242" s="157" t="s">
        <v>102</v>
      </c>
      <c r="AX242" s="157" t="s">
        <v>80</v>
      </c>
      <c r="AY242" s="157" t="s">
        <v>146</v>
      </c>
    </row>
    <row r="243" spans="2:51" s="6" customFormat="1" ht="18.75" customHeight="1">
      <c r="B243" s="158"/>
      <c r="C243" s="159"/>
      <c r="D243" s="159"/>
      <c r="E243" s="159"/>
      <c r="F243" s="242" t="s">
        <v>168</v>
      </c>
      <c r="G243" s="243"/>
      <c r="H243" s="243"/>
      <c r="I243" s="243"/>
      <c r="J243" s="159"/>
      <c r="K243" s="160">
        <v>6.4</v>
      </c>
      <c r="L243" s="159"/>
      <c r="M243" s="159"/>
      <c r="N243" s="159"/>
      <c r="O243" s="159"/>
      <c r="P243" s="159"/>
      <c r="Q243" s="159"/>
      <c r="R243" s="161"/>
      <c r="T243" s="162"/>
      <c r="U243" s="159"/>
      <c r="V243" s="159"/>
      <c r="W243" s="159"/>
      <c r="X243" s="159"/>
      <c r="Y243" s="159"/>
      <c r="Z243" s="159"/>
      <c r="AA243" s="163"/>
      <c r="AT243" s="164" t="s">
        <v>158</v>
      </c>
      <c r="AU243" s="164" t="s">
        <v>95</v>
      </c>
      <c r="AV243" s="164" t="s">
        <v>151</v>
      </c>
      <c r="AW243" s="164" t="s">
        <v>102</v>
      </c>
      <c r="AX243" s="164" t="s">
        <v>22</v>
      </c>
      <c r="AY243" s="164" t="s">
        <v>146</v>
      </c>
    </row>
    <row r="244" spans="2:65" s="6" customFormat="1" ht="27" customHeight="1">
      <c r="B244" s="23"/>
      <c r="C244" s="138" t="s">
        <v>332</v>
      </c>
      <c r="D244" s="138" t="s">
        <v>147</v>
      </c>
      <c r="E244" s="139" t="s">
        <v>333</v>
      </c>
      <c r="F244" s="235" t="s">
        <v>334</v>
      </c>
      <c r="G244" s="234"/>
      <c r="H244" s="234"/>
      <c r="I244" s="234"/>
      <c r="J244" s="140" t="s">
        <v>155</v>
      </c>
      <c r="K244" s="141">
        <v>11.38</v>
      </c>
      <c r="L244" s="236">
        <v>0</v>
      </c>
      <c r="M244" s="234"/>
      <c r="N244" s="237">
        <f>ROUND($L$244*$K$244,2)</f>
        <v>0</v>
      </c>
      <c r="O244" s="234"/>
      <c r="P244" s="234"/>
      <c r="Q244" s="234"/>
      <c r="R244" s="25"/>
      <c r="T244" s="142"/>
      <c r="U244" s="31" t="s">
        <v>45</v>
      </c>
      <c r="V244" s="24"/>
      <c r="W244" s="143">
        <f>$V$244*$K$244</f>
        <v>0</v>
      </c>
      <c r="X244" s="143">
        <v>0</v>
      </c>
      <c r="Y244" s="143">
        <f>$X$244*$K$244</f>
        <v>0</v>
      </c>
      <c r="Z244" s="143">
        <v>0.05</v>
      </c>
      <c r="AA244" s="144">
        <f>$Z$244*$K$244</f>
        <v>0.5690000000000001</v>
      </c>
      <c r="AR244" s="6" t="s">
        <v>151</v>
      </c>
      <c r="AT244" s="6" t="s">
        <v>147</v>
      </c>
      <c r="AU244" s="6" t="s">
        <v>95</v>
      </c>
      <c r="AY244" s="6" t="s">
        <v>146</v>
      </c>
      <c r="BE244" s="87">
        <f>IF($U$244="základní",$N$244,0)</f>
        <v>0</v>
      </c>
      <c r="BF244" s="87">
        <f>IF($U$244="snížená",$N$244,0)</f>
        <v>0</v>
      </c>
      <c r="BG244" s="87">
        <f>IF($U$244="zákl. přenesená",$N$244,0)</f>
        <v>0</v>
      </c>
      <c r="BH244" s="87">
        <f>IF($U$244="sníž. přenesená",$N$244,0)</f>
        <v>0</v>
      </c>
      <c r="BI244" s="87">
        <f>IF($U$244="nulová",$N$244,0)</f>
        <v>0</v>
      </c>
      <c r="BJ244" s="6" t="s">
        <v>22</v>
      </c>
      <c r="BK244" s="87">
        <f>ROUND($L$244*$K$244,2)</f>
        <v>0</v>
      </c>
      <c r="BL244" s="6" t="s">
        <v>151</v>
      </c>
      <c r="BM244" s="6" t="s">
        <v>335</v>
      </c>
    </row>
    <row r="245" spans="2:51" s="6" customFormat="1" ht="18.75" customHeight="1">
      <c r="B245" s="151"/>
      <c r="C245" s="152"/>
      <c r="D245" s="152"/>
      <c r="E245" s="152"/>
      <c r="F245" s="240" t="s">
        <v>183</v>
      </c>
      <c r="G245" s="241"/>
      <c r="H245" s="241"/>
      <c r="I245" s="241"/>
      <c r="J245" s="152"/>
      <c r="K245" s="153">
        <v>11.38</v>
      </c>
      <c r="L245" s="152"/>
      <c r="M245" s="152"/>
      <c r="N245" s="152"/>
      <c r="O245" s="152"/>
      <c r="P245" s="152"/>
      <c r="Q245" s="152"/>
      <c r="R245" s="154"/>
      <c r="T245" s="155"/>
      <c r="U245" s="152"/>
      <c r="V245" s="152"/>
      <c r="W245" s="152"/>
      <c r="X245" s="152"/>
      <c r="Y245" s="152"/>
      <c r="Z245" s="152"/>
      <c r="AA245" s="156"/>
      <c r="AT245" s="157" t="s">
        <v>158</v>
      </c>
      <c r="AU245" s="157" t="s">
        <v>95</v>
      </c>
      <c r="AV245" s="157" t="s">
        <v>95</v>
      </c>
      <c r="AW245" s="157" t="s">
        <v>102</v>
      </c>
      <c r="AX245" s="157" t="s">
        <v>22</v>
      </c>
      <c r="AY245" s="157" t="s">
        <v>146</v>
      </c>
    </row>
    <row r="246" spans="2:65" s="6" customFormat="1" ht="27" customHeight="1">
      <c r="B246" s="23"/>
      <c r="C246" s="138" t="s">
        <v>336</v>
      </c>
      <c r="D246" s="138" t="s">
        <v>147</v>
      </c>
      <c r="E246" s="139" t="s">
        <v>337</v>
      </c>
      <c r="F246" s="235" t="s">
        <v>338</v>
      </c>
      <c r="G246" s="234"/>
      <c r="H246" s="234"/>
      <c r="I246" s="234"/>
      <c r="J246" s="140" t="s">
        <v>155</v>
      </c>
      <c r="K246" s="141">
        <v>1.168</v>
      </c>
      <c r="L246" s="236">
        <v>0</v>
      </c>
      <c r="M246" s="234"/>
      <c r="N246" s="237">
        <f>ROUND($L$246*$K$246,2)</f>
        <v>0</v>
      </c>
      <c r="O246" s="234"/>
      <c r="P246" s="234"/>
      <c r="Q246" s="234"/>
      <c r="R246" s="25"/>
      <c r="T246" s="142"/>
      <c r="U246" s="31" t="s">
        <v>45</v>
      </c>
      <c r="V246" s="24"/>
      <c r="W246" s="143">
        <f>$V$246*$K$246</f>
        <v>0</v>
      </c>
      <c r="X246" s="143">
        <v>0</v>
      </c>
      <c r="Y246" s="143">
        <f>$X$246*$K$246</f>
        <v>0</v>
      </c>
      <c r="Z246" s="143">
        <v>0.046</v>
      </c>
      <c r="AA246" s="144">
        <f>$Z$246*$K$246</f>
        <v>0.053728</v>
      </c>
      <c r="AR246" s="6" t="s">
        <v>151</v>
      </c>
      <c r="AT246" s="6" t="s">
        <v>147</v>
      </c>
      <c r="AU246" s="6" t="s">
        <v>95</v>
      </c>
      <c r="AY246" s="6" t="s">
        <v>146</v>
      </c>
      <c r="BE246" s="87">
        <f>IF($U$246="základní",$N$246,0)</f>
        <v>0</v>
      </c>
      <c r="BF246" s="87">
        <f>IF($U$246="snížená",$N$246,0)</f>
        <v>0</v>
      </c>
      <c r="BG246" s="87">
        <f>IF($U$246="zákl. přenesená",$N$246,0)</f>
        <v>0</v>
      </c>
      <c r="BH246" s="87">
        <f>IF($U$246="sníž. přenesená",$N$246,0)</f>
        <v>0</v>
      </c>
      <c r="BI246" s="87">
        <f>IF($U$246="nulová",$N$246,0)</f>
        <v>0</v>
      </c>
      <c r="BJ246" s="6" t="s">
        <v>22</v>
      </c>
      <c r="BK246" s="87">
        <f>ROUND($L$246*$K$246,2)</f>
        <v>0</v>
      </c>
      <c r="BL246" s="6" t="s">
        <v>151</v>
      </c>
      <c r="BM246" s="6" t="s">
        <v>339</v>
      </c>
    </row>
    <row r="247" spans="2:51" s="6" customFormat="1" ht="18.75" customHeight="1">
      <c r="B247" s="151"/>
      <c r="C247" s="152"/>
      <c r="D247" s="152"/>
      <c r="E247" s="152"/>
      <c r="F247" s="240" t="s">
        <v>340</v>
      </c>
      <c r="G247" s="241"/>
      <c r="H247" s="241"/>
      <c r="I247" s="241"/>
      <c r="J247" s="152"/>
      <c r="K247" s="153">
        <v>34.268</v>
      </c>
      <c r="L247" s="152"/>
      <c r="M247" s="152"/>
      <c r="N247" s="152"/>
      <c r="O247" s="152"/>
      <c r="P247" s="152"/>
      <c r="Q247" s="152"/>
      <c r="R247" s="154"/>
      <c r="T247" s="155"/>
      <c r="U247" s="152"/>
      <c r="V247" s="152"/>
      <c r="W247" s="152"/>
      <c r="X247" s="152"/>
      <c r="Y247" s="152"/>
      <c r="Z247" s="152"/>
      <c r="AA247" s="156"/>
      <c r="AT247" s="157" t="s">
        <v>158</v>
      </c>
      <c r="AU247" s="157" t="s">
        <v>95</v>
      </c>
      <c r="AV247" s="157" t="s">
        <v>95</v>
      </c>
      <c r="AW247" s="157" t="s">
        <v>102</v>
      </c>
      <c r="AX247" s="157" t="s">
        <v>80</v>
      </c>
      <c r="AY247" s="157" t="s">
        <v>146</v>
      </c>
    </row>
    <row r="248" spans="2:51" s="6" customFormat="1" ht="18.75" customHeight="1">
      <c r="B248" s="151"/>
      <c r="C248" s="152"/>
      <c r="D248" s="152"/>
      <c r="E248" s="152"/>
      <c r="F248" s="240" t="s">
        <v>341</v>
      </c>
      <c r="G248" s="241"/>
      <c r="H248" s="241"/>
      <c r="I248" s="241"/>
      <c r="J248" s="152"/>
      <c r="K248" s="153">
        <v>10.53</v>
      </c>
      <c r="L248" s="152"/>
      <c r="M248" s="152"/>
      <c r="N248" s="152"/>
      <c r="O248" s="152"/>
      <c r="P248" s="152"/>
      <c r="Q248" s="152"/>
      <c r="R248" s="154"/>
      <c r="T248" s="155"/>
      <c r="U248" s="152"/>
      <c r="V248" s="152"/>
      <c r="W248" s="152"/>
      <c r="X248" s="152"/>
      <c r="Y248" s="152"/>
      <c r="Z248" s="152"/>
      <c r="AA248" s="156"/>
      <c r="AT248" s="157" t="s">
        <v>158</v>
      </c>
      <c r="AU248" s="157" t="s">
        <v>95</v>
      </c>
      <c r="AV248" s="157" t="s">
        <v>95</v>
      </c>
      <c r="AW248" s="157" t="s">
        <v>102</v>
      </c>
      <c r="AX248" s="157" t="s">
        <v>80</v>
      </c>
      <c r="AY248" s="157" t="s">
        <v>146</v>
      </c>
    </row>
    <row r="249" spans="2:51" s="6" customFormat="1" ht="18.75" customHeight="1">
      <c r="B249" s="151"/>
      <c r="C249" s="152"/>
      <c r="D249" s="152"/>
      <c r="E249" s="152"/>
      <c r="F249" s="240" t="s">
        <v>342</v>
      </c>
      <c r="G249" s="241"/>
      <c r="H249" s="241"/>
      <c r="I249" s="241"/>
      <c r="J249" s="152"/>
      <c r="K249" s="153">
        <v>1.87</v>
      </c>
      <c r="L249" s="152"/>
      <c r="M249" s="152"/>
      <c r="N249" s="152"/>
      <c r="O249" s="152"/>
      <c r="P249" s="152"/>
      <c r="Q249" s="152"/>
      <c r="R249" s="154"/>
      <c r="T249" s="155"/>
      <c r="U249" s="152"/>
      <c r="V249" s="152"/>
      <c r="W249" s="152"/>
      <c r="X249" s="152"/>
      <c r="Y249" s="152"/>
      <c r="Z249" s="152"/>
      <c r="AA249" s="156"/>
      <c r="AT249" s="157" t="s">
        <v>158</v>
      </c>
      <c r="AU249" s="157" t="s">
        <v>95</v>
      </c>
      <c r="AV249" s="157" t="s">
        <v>95</v>
      </c>
      <c r="AW249" s="157" t="s">
        <v>102</v>
      </c>
      <c r="AX249" s="157" t="s">
        <v>80</v>
      </c>
      <c r="AY249" s="157" t="s">
        <v>146</v>
      </c>
    </row>
    <row r="250" spans="2:51" s="6" customFormat="1" ht="18.75" customHeight="1">
      <c r="B250" s="145"/>
      <c r="C250" s="146"/>
      <c r="D250" s="146"/>
      <c r="E250" s="146"/>
      <c r="F250" s="238" t="s">
        <v>166</v>
      </c>
      <c r="G250" s="239"/>
      <c r="H250" s="239"/>
      <c r="I250" s="239"/>
      <c r="J250" s="146"/>
      <c r="K250" s="146"/>
      <c r="L250" s="146"/>
      <c r="M250" s="146"/>
      <c r="N250" s="146"/>
      <c r="O250" s="146"/>
      <c r="P250" s="146"/>
      <c r="Q250" s="146"/>
      <c r="R250" s="147"/>
      <c r="T250" s="148"/>
      <c r="U250" s="146"/>
      <c r="V250" s="146"/>
      <c r="W250" s="146"/>
      <c r="X250" s="146"/>
      <c r="Y250" s="146"/>
      <c r="Z250" s="146"/>
      <c r="AA250" s="149"/>
      <c r="AT250" s="150" t="s">
        <v>158</v>
      </c>
      <c r="AU250" s="150" t="s">
        <v>95</v>
      </c>
      <c r="AV250" s="150" t="s">
        <v>22</v>
      </c>
      <c r="AW250" s="150" t="s">
        <v>102</v>
      </c>
      <c r="AX250" s="150" t="s">
        <v>80</v>
      </c>
      <c r="AY250" s="150" t="s">
        <v>146</v>
      </c>
    </row>
    <row r="251" spans="2:51" s="6" customFormat="1" ht="18.75" customHeight="1">
      <c r="B251" s="151"/>
      <c r="C251" s="152"/>
      <c r="D251" s="152"/>
      <c r="E251" s="152"/>
      <c r="F251" s="240" t="s">
        <v>202</v>
      </c>
      <c r="G251" s="241"/>
      <c r="H251" s="241"/>
      <c r="I251" s="241"/>
      <c r="J251" s="152"/>
      <c r="K251" s="153">
        <v>-1.576</v>
      </c>
      <c r="L251" s="152"/>
      <c r="M251" s="152"/>
      <c r="N251" s="152"/>
      <c r="O251" s="152"/>
      <c r="P251" s="152"/>
      <c r="Q251" s="152"/>
      <c r="R251" s="154"/>
      <c r="T251" s="155"/>
      <c r="U251" s="152"/>
      <c r="V251" s="152"/>
      <c r="W251" s="152"/>
      <c r="X251" s="152"/>
      <c r="Y251" s="152"/>
      <c r="Z251" s="152"/>
      <c r="AA251" s="156"/>
      <c r="AT251" s="157" t="s">
        <v>158</v>
      </c>
      <c r="AU251" s="157" t="s">
        <v>95</v>
      </c>
      <c r="AV251" s="157" t="s">
        <v>95</v>
      </c>
      <c r="AW251" s="157" t="s">
        <v>102</v>
      </c>
      <c r="AX251" s="157" t="s">
        <v>80</v>
      </c>
      <c r="AY251" s="157" t="s">
        <v>146</v>
      </c>
    </row>
    <row r="252" spans="2:51" s="6" customFormat="1" ht="18.75" customHeight="1">
      <c r="B252" s="151"/>
      <c r="C252" s="152"/>
      <c r="D252" s="152"/>
      <c r="E252" s="152"/>
      <c r="F252" s="240" t="s">
        <v>203</v>
      </c>
      <c r="G252" s="241"/>
      <c r="H252" s="241"/>
      <c r="I252" s="241"/>
      <c r="J252" s="152"/>
      <c r="K252" s="153">
        <v>-0.774</v>
      </c>
      <c r="L252" s="152"/>
      <c r="M252" s="152"/>
      <c r="N252" s="152"/>
      <c r="O252" s="152"/>
      <c r="P252" s="152"/>
      <c r="Q252" s="152"/>
      <c r="R252" s="154"/>
      <c r="T252" s="155"/>
      <c r="U252" s="152"/>
      <c r="V252" s="152"/>
      <c r="W252" s="152"/>
      <c r="X252" s="152"/>
      <c r="Y252" s="152"/>
      <c r="Z252" s="152"/>
      <c r="AA252" s="156"/>
      <c r="AT252" s="157" t="s">
        <v>158</v>
      </c>
      <c r="AU252" s="157" t="s">
        <v>95</v>
      </c>
      <c r="AV252" s="157" t="s">
        <v>95</v>
      </c>
      <c r="AW252" s="157" t="s">
        <v>102</v>
      </c>
      <c r="AX252" s="157" t="s">
        <v>80</v>
      </c>
      <c r="AY252" s="157" t="s">
        <v>146</v>
      </c>
    </row>
    <row r="253" spans="2:51" s="6" customFormat="1" ht="18.75" customHeight="1">
      <c r="B253" s="151"/>
      <c r="C253" s="152"/>
      <c r="D253" s="152"/>
      <c r="E253" s="152"/>
      <c r="F253" s="240" t="s">
        <v>343</v>
      </c>
      <c r="G253" s="241"/>
      <c r="H253" s="241"/>
      <c r="I253" s="241"/>
      <c r="J253" s="152"/>
      <c r="K253" s="153">
        <v>-1.357</v>
      </c>
      <c r="L253" s="152"/>
      <c r="M253" s="152"/>
      <c r="N253" s="152"/>
      <c r="O253" s="152"/>
      <c r="P253" s="152"/>
      <c r="Q253" s="152"/>
      <c r="R253" s="154"/>
      <c r="T253" s="155"/>
      <c r="U253" s="152"/>
      <c r="V253" s="152"/>
      <c r="W253" s="152"/>
      <c r="X253" s="152"/>
      <c r="Y253" s="152"/>
      <c r="Z253" s="152"/>
      <c r="AA253" s="156"/>
      <c r="AT253" s="157" t="s">
        <v>158</v>
      </c>
      <c r="AU253" s="157" t="s">
        <v>95</v>
      </c>
      <c r="AV253" s="157" t="s">
        <v>95</v>
      </c>
      <c r="AW253" s="157" t="s">
        <v>102</v>
      </c>
      <c r="AX253" s="157" t="s">
        <v>80</v>
      </c>
      <c r="AY253" s="157" t="s">
        <v>146</v>
      </c>
    </row>
    <row r="254" spans="2:51" s="6" customFormat="1" ht="18.75" customHeight="1">
      <c r="B254" s="145"/>
      <c r="C254" s="146"/>
      <c r="D254" s="146"/>
      <c r="E254" s="146"/>
      <c r="F254" s="238" t="s">
        <v>206</v>
      </c>
      <c r="G254" s="239"/>
      <c r="H254" s="239"/>
      <c r="I254" s="239"/>
      <c r="J254" s="146"/>
      <c r="K254" s="146"/>
      <c r="L254" s="146"/>
      <c r="M254" s="146"/>
      <c r="N254" s="146"/>
      <c r="O254" s="146"/>
      <c r="P254" s="146"/>
      <c r="Q254" s="146"/>
      <c r="R254" s="147"/>
      <c r="T254" s="148"/>
      <c r="U254" s="146"/>
      <c r="V254" s="146"/>
      <c r="W254" s="146"/>
      <c r="X254" s="146"/>
      <c r="Y254" s="146"/>
      <c r="Z254" s="146"/>
      <c r="AA254" s="149"/>
      <c r="AT254" s="150" t="s">
        <v>158</v>
      </c>
      <c r="AU254" s="150" t="s">
        <v>95</v>
      </c>
      <c r="AV254" s="150" t="s">
        <v>22</v>
      </c>
      <c r="AW254" s="150" t="s">
        <v>102</v>
      </c>
      <c r="AX254" s="150" t="s">
        <v>80</v>
      </c>
      <c r="AY254" s="150" t="s">
        <v>146</v>
      </c>
    </row>
    <row r="255" spans="2:51" s="6" customFormat="1" ht="18.75" customHeight="1">
      <c r="B255" s="151"/>
      <c r="C255" s="152"/>
      <c r="D255" s="152"/>
      <c r="E255" s="152"/>
      <c r="F255" s="240" t="s">
        <v>207</v>
      </c>
      <c r="G255" s="241"/>
      <c r="H255" s="241"/>
      <c r="I255" s="241"/>
      <c r="J255" s="152"/>
      <c r="K255" s="153">
        <v>0.528</v>
      </c>
      <c r="L255" s="152"/>
      <c r="M255" s="152"/>
      <c r="N255" s="152"/>
      <c r="O255" s="152"/>
      <c r="P255" s="152"/>
      <c r="Q255" s="152"/>
      <c r="R255" s="154"/>
      <c r="T255" s="155"/>
      <c r="U255" s="152"/>
      <c r="V255" s="152"/>
      <c r="W255" s="152"/>
      <c r="X255" s="152"/>
      <c r="Y255" s="152"/>
      <c r="Z255" s="152"/>
      <c r="AA255" s="156"/>
      <c r="AT255" s="157" t="s">
        <v>158</v>
      </c>
      <c r="AU255" s="157" t="s">
        <v>95</v>
      </c>
      <c r="AV255" s="157" t="s">
        <v>95</v>
      </c>
      <c r="AW255" s="157" t="s">
        <v>102</v>
      </c>
      <c r="AX255" s="157" t="s">
        <v>80</v>
      </c>
      <c r="AY255" s="157" t="s">
        <v>146</v>
      </c>
    </row>
    <row r="256" spans="2:51" s="6" customFormat="1" ht="18.75" customHeight="1">
      <c r="B256" s="151"/>
      <c r="C256" s="152"/>
      <c r="D256" s="152"/>
      <c r="E256" s="152"/>
      <c r="F256" s="240" t="s">
        <v>344</v>
      </c>
      <c r="G256" s="241"/>
      <c r="H256" s="241"/>
      <c r="I256" s="241"/>
      <c r="J256" s="152"/>
      <c r="K256" s="153">
        <v>1.168</v>
      </c>
      <c r="L256" s="152"/>
      <c r="M256" s="152"/>
      <c r="N256" s="152"/>
      <c r="O256" s="152"/>
      <c r="P256" s="152"/>
      <c r="Q256" s="152"/>
      <c r="R256" s="154"/>
      <c r="T256" s="155"/>
      <c r="U256" s="152"/>
      <c r="V256" s="152"/>
      <c r="W256" s="152"/>
      <c r="X256" s="152"/>
      <c r="Y256" s="152"/>
      <c r="Z256" s="152"/>
      <c r="AA256" s="156"/>
      <c r="AT256" s="157" t="s">
        <v>158</v>
      </c>
      <c r="AU256" s="157" t="s">
        <v>95</v>
      </c>
      <c r="AV256" s="157" t="s">
        <v>95</v>
      </c>
      <c r="AW256" s="157" t="s">
        <v>102</v>
      </c>
      <c r="AX256" s="157" t="s">
        <v>22</v>
      </c>
      <c r="AY256" s="157" t="s">
        <v>146</v>
      </c>
    </row>
    <row r="257" spans="2:65" s="6" customFormat="1" ht="27" customHeight="1">
      <c r="B257" s="23"/>
      <c r="C257" s="138" t="s">
        <v>345</v>
      </c>
      <c r="D257" s="138" t="s">
        <v>147</v>
      </c>
      <c r="E257" s="139" t="s">
        <v>346</v>
      </c>
      <c r="F257" s="235" t="s">
        <v>347</v>
      </c>
      <c r="G257" s="234"/>
      <c r="H257" s="234"/>
      <c r="I257" s="234"/>
      <c r="J257" s="140" t="s">
        <v>155</v>
      </c>
      <c r="K257" s="141">
        <v>16.882</v>
      </c>
      <c r="L257" s="236">
        <v>0</v>
      </c>
      <c r="M257" s="234"/>
      <c r="N257" s="237">
        <f>ROUND($L$257*$K$257,2)</f>
        <v>0</v>
      </c>
      <c r="O257" s="234"/>
      <c r="P257" s="234"/>
      <c r="Q257" s="234"/>
      <c r="R257" s="25"/>
      <c r="T257" s="142"/>
      <c r="U257" s="31" t="s">
        <v>45</v>
      </c>
      <c r="V257" s="24"/>
      <c r="W257" s="143">
        <f>$V$257*$K$257</f>
        <v>0</v>
      </c>
      <c r="X257" s="143">
        <v>0</v>
      </c>
      <c r="Y257" s="143">
        <f>$X$257*$K$257</f>
        <v>0</v>
      </c>
      <c r="Z257" s="143">
        <v>0.068</v>
      </c>
      <c r="AA257" s="144">
        <f>$Z$257*$K$257</f>
        <v>1.147976</v>
      </c>
      <c r="AR257" s="6" t="s">
        <v>151</v>
      </c>
      <c r="AT257" s="6" t="s">
        <v>147</v>
      </c>
      <c r="AU257" s="6" t="s">
        <v>95</v>
      </c>
      <c r="AY257" s="6" t="s">
        <v>146</v>
      </c>
      <c r="BE257" s="87">
        <f>IF($U$257="základní",$N$257,0)</f>
        <v>0</v>
      </c>
      <c r="BF257" s="87">
        <f>IF($U$257="snížená",$N$257,0)</f>
        <v>0</v>
      </c>
      <c r="BG257" s="87">
        <f>IF($U$257="zákl. přenesená",$N$257,0)</f>
        <v>0</v>
      </c>
      <c r="BH257" s="87">
        <f>IF($U$257="sníž. přenesená",$N$257,0)</f>
        <v>0</v>
      </c>
      <c r="BI257" s="87">
        <f>IF($U$257="nulová",$N$257,0)</f>
        <v>0</v>
      </c>
      <c r="BJ257" s="6" t="s">
        <v>22</v>
      </c>
      <c r="BK257" s="87">
        <f>ROUND($L$257*$K$257,2)</f>
        <v>0</v>
      </c>
      <c r="BL257" s="6" t="s">
        <v>151</v>
      </c>
      <c r="BM257" s="6" t="s">
        <v>348</v>
      </c>
    </row>
    <row r="258" spans="2:51" s="6" customFormat="1" ht="18.75" customHeight="1">
      <c r="B258" s="151"/>
      <c r="C258" s="152"/>
      <c r="D258" s="152"/>
      <c r="E258" s="152"/>
      <c r="F258" s="240" t="s">
        <v>349</v>
      </c>
      <c r="G258" s="241"/>
      <c r="H258" s="241"/>
      <c r="I258" s="241"/>
      <c r="J258" s="152"/>
      <c r="K258" s="153">
        <v>2.25</v>
      </c>
      <c r="L258" s="152"/>
      <c r="M258" s="152"/>
      <c r="N258" s="152"/>
      <c r="O258" s="152"/>
      <c r="P258" s="152"/>
      <c r="Q258" s="152"/>
      <c r="R258" s="154"/>
      <c r="T258" s="155"/>
      <c r="U258" s="152"/>
      <c r="V258" s="152"/>
      <c r="W258" s="152"/>
      <c r="X258" s="152"/>
      <c r="Y258" s="152"/>
      <c r="Z258" s="152"/>
      <c r="AA258" s="156"/>
      <c r="AT258" s="157" t="s">
        <v>158</v>
      </c>
      <c r="AU258" s="157" t="s">
        <v>95</v>
      </c>
      <c r="AV258" s="157" t="s">
        <v>95</v>
      </c>
      <c r="AW258" s="157" t="s">
        <v>102</v>
      </c>
      <c r="AX258" s="157" t="s">
        <v>80</v>
      </c>
      <c r="AY258" s="157" t="s">
        <v>146</v>
      </c>
    </row>
    <row r="259" spans="2:51" s="6" customFormat="1" ht="18.75" customHeight="1">
      <c r="B259" s="151"/>
      <c r="C259" s="152"/>
      <c r="D259" s="152"/>
      <c r="E259" s="152"/>
      <c r="F259" s="240" t="s">
        <v>350</v>
      </c>
      <c r="G259" s="241"/>
      <c r="H259" s="241"/>
      <c r="I259" s="241"/>
      <c r="J259" s="152"/>
      <c r="K259" s="153">
        <v>3.4</v>
      </c>
      <c r="L259" s="152"/>
      <c r="M259" s="152"/>
      <c r="N259" s="152"/>
      <c r="O259" s="152"/>
      <c r="P259" s="152"/>
      <c r="Q259" s="152"/>
      <c r="R259" s="154"/>
      <c r="T259" s="155"/>
      <c r="U259" s="152"/>
      <c r="V259" s="152"/>
      <c r="W259" s="152"/>
      <c r="X259" s="152"/>
      <c r="Y259" s="152"/>
      <c r="Z259" s="152"/>
      <c r="AA259" s="156"/>
      <c r="AT259" s="157" t="s">
        <v>158</v>
      </c>
      <c r="AU259" s="157" t="s">
        <v>95</v>
      </c>
      <c r="AV259" s="157" t="s">
        <v>95</v>
      </c>
      <c r="AW259" s="157" t="s">
        <v>102</v>
      </c>
      <c r="AX259" s="157" t="s">
        <v>80</v>
      </c>
      <c r="AY259" s="157" t="s">
        <v>146</v>
      </c>
    </row>
    <row r="260" spans="2:51" s="6" customFormat="1" ht="18.75" customHeight="1">
      <c r="B260" s="151"/>
      <c r="C260" s="152"/>
      <c r="D260" s="152"/>
      <c r="E260" s="152"/>
      <c r="F260" s="240" t="s">
        <v>351</v>
      </c>
      <c r="G260" s="241"/>
      <c r="H260" s="241"/>
      <c r="I260" s="241"/>
      <c r="J260" s="152"/>
      <c r="K260" s="153">
        <v>11.232</v>
      </c>
      <c r="L260" s="152"/>
      <c r="M260" s="152"/>
      <c r="N260" s="152"/>
      <c r="O260" s="152"/>
      <c r="P260" s="152"/>
      <c r="Q260" s="152"/>
      <c r="R260" s="154"/>
      <c r="T260" s="155"/>
      <c r="U260" s="152"/>
      <c r="V260" s="152"/>
      <c r="W260" s="152"/>
      <c r="X260" s="152"/>
      <c r="Y260" s="152"/>
      <c r="Z260" s="152"/>
      <c r="AA260" s="156"/>
      <c r="AT260" s="157" t="s">
        <v>158</v>
      </c>
      <c r="AU260" s="157" t="s">
        <v>95</v>
      </c>
      <c r="AV260" s="157" t="s">
        <v>95</v>
      </c>
      <c r="AW260" s="157" t="s">
        <v>102</v>
      </c>
      <c r="AX260" s="157" t="s">
        <v>80</v>
      </c>
      <c r="AY260" s="157" t="s">
        <v>146</v>
      </c>
    </row>
    <row r="261" spans="2:51" s="6" customFormat="1" ht="18.75" customHeight="1">
      <c r="B261" s="158"/>
      <c r="C261" s="159"/>
      <c r="D261" s="159"/>
      <c r="E261" s="159"/>
      <c r="F261" s="242" t="s">
        <v>168</v>
      </c>
      <c r="G261" s="243"/>
      <c r="H261" s="243"/>
      <c r="I261" s="243"/>
      <c r="J261" s="159"/>
      <c r="K261" s="160">
        <v>16.882</v>
      </c>
      <c r="L261" s="159"/>
      <c r="M261" s="159"/>
      <c r="N261" s="159"/>
      <c r="O261" s="159"/>
      <c r="P261" s="159"/>
      <c r="Q261" s="159"/>
      <c r="R261" s="161"/>
      <c r="T261" s="162"/>
      <c r="U261" s="159"/>
      <c r="V261" s="159"/>
      <c r="W261" s="159"/>
      <c r="X261" s="159"/>
      <c r="Y261" s="159"/>
      <c r="Z261" s="159"/>
      <c r="AA261" s="163"/>
      <c r="AT261" s="164" t="s">
        <v>158</v>
      </c>
      <c r="AU261" s="164" t="s">
        <v>95</v>
      </c>
      <c r="AV261" s="164" t="s">
        <v>151</v>
      </c>
      <c r="AW261" s="164" t="s">
        <v>102</v>
      </c>
      <c r="AX261" s="164" t="s">
        <v>22</v>
      </c>
      <c r="AY261" s="164" t="s">
        <v>146</v>
      </c>
    </row>
    <row r="262" spans="2:65" s="6" customFormat="1" ht="15.75" customHeight="1">
      <c r="B262" s="23"/>
      <c r="C262" s="138" t="s">
        <v>352</v>
      </c>
      <c r="D262" s="138" t="s">
        <v>147</v>
      </c>
      <c r="E262" s="139" t="s">
        <v>353</v>
      </c>
      <c r="F262" s="235" t="s">
        <v>354</v>
      </c>
      <c r="G262" s="234"/>
      <c r="H262" s="234"/>
      <c r="I262" s="234"/>
      <c r="J262" s="140" t="s">
        <v>355</v>
      </c>
      <c r="K262" s="141">
        <v>6.275</v>
      </c>
      <c r="L262" s="236">
        <v>0</v>
      </c>
      <c r="M262" s="234"/>
      <c r="N262" s="237">
        <f>ROUND($L$262*$K$262,2)</f>
        <v>0</v>
      </c>
      <c r="O262" s="234"/>
      <c r="P262" s="234"/>
      <c r="Q262" s="234"/>
      <c r="R262" s="25"/>
      <c r="T262" s="142"/>
      <c r="U262" s="31" t="s">
        <v>45</v>
      </c>
      <c r="V262" s="24"/>
      <c r="W262" s="143">
        <f>$V$262*$K$262</f>
        <v>0</v>
      </c>
      <c r="X262" s="143">
        <v>0</v>
      </c>
      <c r="Y262" s="143">
        <f>$X$262*$K$262</f>
        <v>0</v>
      </c>
      <c r="Z262" s="143">
        <v>0</v>
      </c>
      <c r="AA262" s="144">
        <f>$Z$262*$K$262</f>
        <v>0</v>
      </c>
      <c r="AR262" s="6" t="s">
        <v>151</v>
      </c>
      <c r="AT262" s="6" t="s">
        <v>147</v>
      </c>
      <c r="AU262" s="6" t="s">
        <v>95</v>
      </c>
      <c r="AY262" s="6" t="s">
        <v>146</v>
      </c>
      <c r="BE262" s="87">
        <f>IF($U$262="základní",$N$262,0)</f>
        <v>0</v>
      </c>
      <c r="BF262" s="87">
        <f>IF($U$262="snížená",$N$262,0)</f>
        <v>0</v>
      </c>
      <c r="BG262" s="87">
        <f>IF($U$262="zákl. přenesená",$N$262,0)</f>
        <v>0</v>
      </c>
      <c r="BH262" s="87">
        <f>IF($U$262="sníž. přenesená",$N$262,0)</f>
        <v>0</v>
      </c>
      <c r="BI262" s="87">
        <f>IF($U$262="nulová",$N$262,0)</f>
        <v>0</v>
      </c>
      <c r="BJ262" s="6" t="s">
        <v>22</v>
      </c>
      <c r="BK262" s="87">
        <f>ROUND($L$262*$K$262,2)</f>
        <v>0</v>
      </c>
      <c r="BL262" s="6" t="s">
        <v>151</v>
      </c>
      <c r="BM262" s="6" t="s">
        <v>356</v>
      </c>
    </row>
    <row r="263" spans="2:65" s="6" customFormat="1" ht="15.75" customHeight="1">
      <c r="B263" s="23"/>
      <c r="C263" s="138" t="s">
        <v>357</v>
      </c>
      <c r="D263" s="138" t="s">
        <v>147</v>
      </c>
      <c r="E263" s="139" t="s">
        <v>358</v>
      </c>
      <c r="F263" s="235" t="s">
        <v>359</v>
      </c>
      <c r="G263" s="234"/>
      <c r="H263" s="234"/>
      <c r="I263" s="234"/>
      <c r="J263" s="140" t="s">
        <v>355</v>
      </c>
      <c r="K263" s="141">
        <v>6.275</v>
      </c>
      <c r="L263" s="236">
        <v>0</v>
      </c>
      <c r="M263" s="234"/>
      <c r="N263" s="237">
        <f>ROUND($L$263*$K$263,2)</f>
        <v>0</v>
      </c>
      <c r="O263" s="234"/>
      <c r="P263" s="234"/>
      <c r="Q263" s="234"/>
      <c r="R263" s="25"/>
      <c r="T263" s="142"/>
      <c r="U263" s="31" t="s">
        <v>45</v>
      </c>
      <c r="V263" s="24"/>
      <c r="W263" s="143">
        <f>$V$263*$K$263</f>
        <v>0</v>
      </c>
      <c r="X263" s="143">
        <v>0</v>
      </c>
      <c r="Y263" s="143">
        <f>$X$263*$K$263</f>
        <v>0</v>
      </c>
      <c r="Z263" s="143">
        <v>0</v>
      </c>
      <c r="AA263" s="144">
        <f>$Z$263*$K$263</f>
        <v>0</v>
      </c>
      <c r="AR263" s="6" t="s">
        <v>151</v>
      </c>
      <c r="AT263" s="6" t="s">
        <v>147</v>
      </c>
      <c r="AU263" s="6" t="s">
        <v>95</v>
      </c>
      <c r="AY263" s="6" t="s">
        <v>146</v>
      </c>
      <c r="BE263" s="87">
        <f>IF($U$263="základní",$N$263,0)</f>
        <v>0</v>
      </c>
      <c r="BF263" s="87">
        <f>IF($U$263="snížená",$N$263,0)</f>
        <v>0</v>
      </c>
      <c r="BG263" s="87">
        <f>IF($U$263="zákl. přenesená",$N$263,0)</f>
        <v>0</v>
      </c>
      <c r="BH263" s="87">
        <f>IF($U$263="sníž. přenesená",$N$263,0)</f>
        <v>0</v>
      </c>
      <c r="BI263" s="87">
        <f>IF($U$263="nulová",$N$263,0)</f>
        <v>0</v>
      </c>
      <c r="BJ263" s="6" t="s">
        <v>22</v>
      </c>
      <c r="BK263" s="87">
        <f>ROUND($L$263*$K$263,2)</f>
        <v>0</v>
      </c>
      <c r="BL263" s="6" t="s">
        <v>151</v>
      </c>
      <c r="BM263" s="6" t="s">
        <v>360</v>
      </c>
    </row>
    <row r="264" spans="2:65" s="6" customFormat="1" ht="27" customHeight="1">
      <c r="B264" s="23"/>
      <c r="C264" s="138" t="s">
        <v>361</v>
      </c>
      <c r="D264" s="138" t="s">
        <v>147</v>
      </c>
      <c r="E264" s="139" t="s">
        <v>362</v>
      </c>
      <c r="F264" s="235" t="s">
        <v>363</v>
      </c>
      <c r="G264" s="234"/>
      <c r="H264" s="234"/>
      <c r="I264" s="234"/>
      <c r="J264" s="140" t="s">
        <v>355</v>
      </c>
      <c r="K264" s="141">
        <v>6.275</v>
      </c>
      <c r="L264" s="236">
        <v>0</v>
      </c>
      <c r="M264" s="234"/>
      <c r="N264" s="237">
        <f>ROUND($L$264*$K$264,2)</f>
        <v>0</v>
      </c>
      <c r="O264" s="234"/>
      <c r="P264" s="234"/>
      <c r="Q264" s="234"/>
      <c r="R264" s="25"/>
      <c r="T264" s="142"/>
      <c r="U264" s="31" t="s">
        <v>45</v>
      </c>
      <c r="V264" s="24"/>
      <c r="W264" s="143">
        <f>$V$264*$K$264</f>
        <v>0</v>
      </c>
      <c r="X264" s="143">
        <v>0</v>
      </c>
      <c r="Y264" s="143">
        <f>$X$264*$K$264</f>
        <v>0</v>
      </c>
      <c r="Z264" s="143">
        <v>0</v>
      </c>
      <c r="AA264" s="144">
        <f>$Z$264*$K$264</f>
        <v>0</v>
      </c>
      <c r="AR264" s="6" t="s">
        <v>151</v>
      </c>
      <c r="AT264" s="6" t="s">
        <v>147</v>
      </c>
      <c r="AU264" s="6" t="s">
        <v>95</v>
      </c>
      <c r="AY264" s="6" t="s">
        <v>146</v>
      </c>
      <c r="BE264" s="87">
        <f>IF($U$264="základní",$N$264,0)</f>
        <v>0</v>
      </c>
      <c r="BF264" s="87">
        <f>IF($U$264="snížená",$N$264,0)</f>
        <v>0</v>
      </c>
      <c r="BG264" s="87">
        <f>IF($U$264="zákl. přenesená",$N$264,0)</f>
        <v>0</v>
      </c>
      <c r="BH264" s="87">
        <f>IF($U$264="sníž. přenesená",$N$264,0)</f>
        <v>0</v>
      </c>
      <c r="BI264" s="87">
        <f>IF($U$264="nulová",$N$264,0)</f>
        <v>0</v>
      </c>
      <c r="BJ264" s="6" t="s">
        <v>22</v>
      </c>
      <c r="BK264" s="87">
        <f>ROUND($L$264*$K$264,2)</f>
        <v>0</v>
      </c>
      <c r="BL264" s="6" t="s">
        <v>151</v>
      </c>
      <c r="BM264" s="6" t="s">
        <v>364</v>
      </c>
    </row>
    <row r="265" spans="2:65" s="6" customFormat="1" ht="27" customHeight="1">
      <c r="B265" s="23"/>
      <c r="C265" s="138" t="s">
        <v>365</v>
      </c>
      <c r="D265" s="138" t="s">
        <v>147</v>
      </c>
      <c r="E265" s="139" t="s">
        <v>366</v>
      </c>
      <c r="F265" s="235" t="s">
        <v>367</v>
      </c>
      <c r="G265" s="234"/>
      <c r="H265" s="234"/>
      <c r="I265" s="234"/>
      <c r="J265" s="140" t="s">
        <v>355</v>
      </c>
      <c r="K265" s="141">
        <v>6.275</v>
      </c>
      <c r="L265" s="236">
        <v>0</v>
      </c>
      <c r="M265" s="234"/>
      <c r="N265" s="237">
        <f>ROUND($L$265*$K$265,2)</f>
        <v>0</v>
      </c>
      <c r="O265" s="234"/>
      <c r="P265" s="234"/>
      <c r="Q265" s="234"/>
      <c r="R265" s="25"/>
      <c r="T265" s="142"/>
      <c r="U265" s="31" t="s">
        <v>45</v>
      </c>
      <c r="V265" s="24"/>
      <c r="W265" s="143">
        <f>$V$265*$K$265</f>
        <v>0</v>
      </c>
      <c r="X265" s="143">
        <v>0</v>
      </c>
      <c r="Y265" s="143">
        <f>$X$265*$K$265</f>
        <v>0</v>
      </c>
      <c r="Z265" s="143">
        <v>0</v>
      </c>
      <c r="AA265" s="144">
        <f>$Z$265*$K$265</f>
        <v>0</v>
      </c>
      <c r="AR265" s="6" t="s">
        <v>151</v>
      </c>
      <c r="AT265" s="6" t="s">
        <v>147</v>
      </c>
      <c r="AU265" s="6" t="s">
        <v>95</v>
      </c>
      <c r="AY265" s="6" t="s">
        <v>146</v>
      </c>
      <c r="BE265" s="87">
        <f>IF($U$265="základní",$N$265,0)</f>
        <v>0</v>
      </c>
      <c r="BF265" s="87">
        <f>IF($U$265="snížená",$N$265,0)</f>
        <v>0</v>
      </c>
      <c r="BG265" s="87">
        <f>IF($U$265="zákl. přenesená",$N$265,0)</f>
        <v>0</v>
      </c>
      <c r="BH265" s="87">
        <f>IF($U$265="sníž. přenesená",$N$265,0)</f>
        <v>0</v>
      </c>
      <c r="BI265" s="87">
        <f>IF($U$265="nulová",$N$265,0)</f>
        <v>0</v>
      </c>
      <c r="BJ265" s="6" t="s">
        <v>22</v>
      </c>
      <c r="BK265" s="87">
        <f>ROUND($L$265*$K$265,2)</f>
        <v>0</v>
      </c>
      <c r="BL265" s="6" t="s">
        <v>151</v>
      </c>
      <c r="BM265" s="6" t="s">
        <v>368</v>
      </c>
    </row>
    <row r="266" spans="2:65" s="6" customFormat="1" ht="27" customHeight="1">
      <c r="B266" s="23"/>
      <c r="C266" s="138" t="s">
        <v>369</v>
      </c>
      <c r="D266" s="138" t="s">
        <v>147</v>
      </c>
      <c r="E266" s="139" t="s">
        <v>370</v>
      </c>
      <c r="F266" s="235" t="s">
        <v>371</v>
      </c>
      <c r="G266" s="234"/>
      <c r="H266" s="234"/>
      <c r="I266" s="234"/>
      <c r="J266" s="140" t="s">
        <v>355</v>
      </c>
      <c r="K266" s="141">
        <v>6.275</v>
      </c>
      <c r="L266" s="236">
        <v>0</v>
      </c>
      <c r="M266" s="234"/>
      <c r="N266" s="237">
        <f>ROUND($L$266*$K$266,2)</f>
        <v>0</v>
      </c>
      <c r="O266" s="234"/>
      <c r="P266" s="234"/>
      <c r="Q266" s="234"/>
      <c r="R266" s="25"/>
      <c r="T266" s="142"/>
      <c r="U266" s="31" t="s">
        <v>45</v>
      </c>
      <c r="V266" s="24"/>
      <c r="W266" s="143">
        <f>$V$266*$K$266</f>
        <v>0</v>
      </c>
      <c r="X266" s="143">
        <v>0</v>
      </c>
      <c r="Y266" s="143">
        <f>$X$266*$K$266</f>
        <v>0</v>
      </c>
      <c r="Z266" s="143">
        <v>0</v>
      </c>
      <c r="AA266" s="144">
        <f>$Z$266*$K$266</f>
        <v>0</v>
      </c>
      <c r="AR266" s="6" t="s">
        <v>151</v>
      </c>
      <c r="AT266" s="6" t="s">
        <v>147</v>
      </c>
      <c r="AU266" s="6" t="s">
        <v>95</v>
      </c>
      <c r="AY266" s="6" t="s">
        <v>146</v>
      </c>
      <c r="BE266" s="87">
        <f>IF($U$266="základní",$N$266,0)</f>
        <v>0</v>
      </c>
      <c r="BF266" s="87">
        <f>IF($U$266="snížená",$N$266,0)</f>
        <v>0</v>
      </c>
      <c r="BG266" s="87">
        <f>IF($U$266="zákl. přenesená",$N$266,0)</f>
        <v>0</v>
      </c>
      <c r="BH266" s="87">
        <f>IF($U$266="sníž. přenesená",$N$266,0)</f>
        <v>0</v>
      </c>
      <c r="BI266" s="87">
        <f>IF($U$266="nulová",$N$266,0)</f>
        <v>0</v>
      </c>
      <c r="BJ266" s="6" t="s">
        <v>22</v>
      </c>
      <c r="BK266" s="87">
        <f>ROUND($L$266*$K$266,2)</f>
        <v>0</v>
      </c>
      <c r="BL266" s="6" t="s">
        <v>151</v>
      </c>
      <c r="BM266" s="6" t="s">
        <v>372</v>
      </c>
    </row>
    <row r="267" spans="2:63" s="127" customFormat="1" ht="30.75" customHeight="1">
      <c r="B267" s="128"/>
      <c r="C267" s="129"/>
      <c r="D267" s="137" t="s">
        <v>108</v>
      </c>
      <c r="E267" s="137"/>
      <c r="F267" s="137"/>
      <c r="G267" s="137"/>
      <c r="H267" s="137"/>
      <c r="I267" s="137"/>
      <c r="J267" s="137"/>
      <c r="K267" s="137"/>
      <c r="L267" s="137"/>
      <c r="M267" s="137"/>
      <c r="N267" s="226">
        <f>$BK$267</f>
        <v>0</v>
      </c>
      <c r="O267" s="227"/>
      <c r="P267" s="227"/>
      <c r="Q267" s="227"/>
      <c r="R267" s="131"/>
      <c r="T267" s="132"/>
      <c r="U267" s="129"/>
      <c r="V267" s="129"/>
      <c r="W267" s="133">
        <f>$W$268</f>
        <v>0</v>
      </c>
      <c r="X267" s="129"/>
      <c r="Y267" s="133">
        <f>$Y$268</f>
        <v>0</v>
      </c>
      <c r="Z267" s="129"/>
      <c r="AA267" s="134">
        <f>$AA$268</f>
        <v>0</v>
      </c>
      <c r="AR267" s="135" t="s">
        <v>22</v>
      </c>
      <c r="AT267" s="135" t="s">
        <v>79</v>
      </c>
      <c r="AU267" s="135" t="s">
        <v>22</v>
      </c>
      <c r="AY267" s="135" t="s">
        <v>146</v>
      </c>
      <c r="BK267" s="136">
        <f>$BK$268</f>
        <v>0</v>
      </c>
    </row>
    <row r="268" spans="2:65" s="6" customFormat="1" ht="15.75" customHeight="1">
      <c r="B268" s="23"/>
      <c r="C268" s="138" t="s">
        <v>373</v>
      </c>
      <c r="D268" s="138" t="s">
        <v>147</v>
      </c>
      <c r="E268" s="139" t="s">
        <v>374</v>
      </c>
      <c r="F268" s="235" t="s">
        <v>375</v>
      </c>
      <c r="G268" s="234"/>
      <c r="H268" s="234"/>
      <c r="I268" s="234"/>
      <c r="J268" s="140" t="s">
        <v>355</v>
      </c>
      <c r="K268" s="141">
        <v>5.169</v>
      </c>
      <c r="L268" s="236">
        <v>0</v>
      </c>
      <c r="M268" s="234"/>
      <c r="N268" s="237">
        <f>ROUND($L$268*$K$268,2)</f>
        <v>0</v>
      </c>
      <c r="O268" s="234"/>
      <c r="P268" s="234"/>
      <c r="Q268" s="234"/>
      <c r="R268" s="25"/>
      <c r="T268" s="142"/>
      <c r="U268" s="31" t="s">
        <v>45</v>
      </c>
      <c r="V268" s="24"/>
      <c r="W268" s="143">
        <f>$V$268*$K$268</f>
        <v>0</v>
      </c>
      <c r="X268" s="143">
        <v>0</v>
      </c>
      <c r="Y268" s="143">
        <f>$X$268*$K$268</f>
        <v>0</v>
      </c>
      <c r="Z268" s="143">
        <v>0</v>
      </c>
      <c r="AA268" s="144">
        <f>$Z$268*$K$268</f>
        <v>0</v>
      </c>
      <c r="AR268" s="6" t="s">
        <v>151</v>
      </c>
      <c r="AT268" s="6" t="s">
        <v>147</v>
      </c>
      <c r="AU268" s="6" t="s">
        <v>95</v>
      </c>
      <c r="AY268" s="6" t="s">
        <v>146</v>
      </c>
      <c r="BE268" s="87">
        <f>IF($U$268="základní",$N$268,0)</f>
        <v>0</v>
      </c>
      <c r="BF268" s="87">
        <f>IF($U$268="snížená",$N$268,0)</f>
        <v>0</v>
      </c>
      <c r="BG268" s="87">
        <f>IF($U$268="zákl. přenesená",$N$268,0)</f>
        <v>0</v>
      </c>
      <c r="BH268" s="87">
        <f>IF($U$268="sníž. přenesená",$N$268,0)</f>
        <v>0</v>
      </c>
      <c r="BI268" s="87">
        <f>IF($U$268="nulová",$N$268,0)</f>
        <v>0</v>
      </c>
      <c r="BJ268" s="6" t="s">
        <v>22</v>
      </c>
      <c r="BK268" s="87">
        <f>ROUND($L$268*$K$268,2)</f>
        <v>0</v>
      </c>
      <c r="BL268" s="6" t="s">
        <v>151</v>
      </c>
      <c r="BM268" s="6" t="s">
        <v>376</v>
      </c>
    </row>
    <row r="269" spans="2:63" s="127" customFormat="1" ht="37.5" customHeight="1">
      <c r="B269" s="128"/>
      <c r="C269" s="129"/>
      <c r="D269" s="130" t="s">
        <v>109</v>
      </c>
      <c r="E269" s="130"/>
      <c r="F269" s="130"/>
      <c r="G269" s="130"/>
      <c r="H269" s="130"/>
      <c r="I269" s="130"/>
      <c r="J269" s="130"/>
      <c r="K269" s="130"/>
      <c r="L269" s="130"/>
      <c r="M269" s="130"/>
      <c r="N269" s="228">
        <f>$BK$269</f>
        <v>0</v>
      </c>
      <c r="O269" s="227"/>
      <c r="P269" s="227"/>
      <c r="Q269" s="227"/>
      <c r="R269" s="131"/>
      <c r="T269" s="132"/>
      <c r="U269" s="129"/>
      <c r="V269" s="129"/>
      <c r="W269" s="133">
        <f>$W$270+$W$278+$W$280+$W$282+$W$289+$W$296+$W$306+$W$317+$W$356+$W$360</f>
        <v>0</v>
      </c>
      <c r="X269" s="129"/>
      <c r="Y269" s="133">
        <f>$Y$270+$Y$278+$Y$280+$Y$282+$Y$289+$Y$296+$Y$306+$Y$317+$Y$356+$Y$360</f>
        <v>0.8659838999999999</v>
      </c>
      <c r="Z269" s="129"/>
      <c r="AA269" s="134">
        <f>$AA$270+$AA$278+$AA$280+$AA$282+$AA$289+$AA$296+$AA$306+$AA$317+$AA$356+$AA$360</f>
        <v>0</v>
      </c>
      <c r="AR269" s="135" t="s">
        <v>95</v>
      </c>
      <c r="AT269" s="135" t="s">
        <v>79</v>
      </c>
      <c r="AU269" s="135" t="s">
        <v>80</v>
      </c>
      <c r="AY269" s="135" t="s">
        <v>146</v>
      </c>
      <c r="BK269" s="136">
        <f>$BK$270+$BK$278+$BK$280+$BK$282+$BK$289+$BK$296+$BK$306+$BK$317+$BK$356+$BK$360</f>
        <v>0</v>
      </c>
    </row>
    <row r="270" spans="2:63" s="127" customFormat="1" ht="21" customHeight="1">
      <c r="B270" s="128"/>
      <c r="C270" s="129"/>
      <c r="D270" s="137" t="s">
        <v>110</v>
      </c>
      <c r="E270" s="137"/>
      <c r="F270" s="137"/>
      <c r="G270" s="137"/>
      <c r="H270" s="137"/>
      <c r="I270" s="137"/>
      <c r="J270" s="137"/>
      <c r="K270" s="137"/>
      <c r="L270" s="137"/>
      <c r="M270" s="137"/>
      <c r="N270" s="226">
        <f>$BK$270</f>
        <v>0</v>
      </c>
      <c r="O270" s="227"/>
      <c r="P270" s="227"/>
      <c r="Q270" s="227"/>
      <c r="R270" s="131"/>
      <c r="T270" s="132"/>
      <c r="U270" s="129"/>
      <c r="V270" s="129"/>
      <c r="W270" s="133">
        <f>SUM($W$271:$W$277)</f>
        <v>0</v>
      </c>
      <c r="X270" s="129"/>
      <c r="Y270" s="133">
        <f>SUM($Y$271:$Y$277)</f>
        <v>0.038568</v>
      </c>
      <c r="Z270" s="129"/>
      <c r="AA270" s="134">
        <f>SUM($AA$271:$AA$277)</f>
        <v>0</v>
      </c>
      <c r="AR270" s="135" t="s">
        <v>95</v>
      </c>
      <c r="AT270" s="135" t="s">
        <v>79</v>
      </c>
      <c r="AU270" s="135" t="s">
        <v>22</v>
      </c>
      <c r="AY270" s="135" t="s">
        <v>146</v>
      </c>
      <c r="BK270" s="136">
        <f>SUM($BK$271:$BK$277)</f>
        <v>0</v>
      </c>
    </row>
    <row r="271" spans="2:65" s="6" customFormat="1" ht="27" customHeight="1">
      <c r="B271" s="23"/>
      <c r="C271" s="138" t="s">
        <v>377</v>
      </c>
      <c r="D271" s="138" t="s">
        <v>147</v>
      </c>
      <c r="E271" s="139" t="s">
        <v>378</v>
      </c>
      <c r="F271" s="235" t="s">
        <v>379</v>
      </c>
      <c r="G271" s="234"/>
      <c r="H271" s="234"/>
      <c r="I271" s="234"/>
      <c r="J271" s="140" t="s">
        <v>155</v>
      </c>
      <c r="K271" s="141">
        <v>8.556</v>
      </c>
      <c r="L271" s="236">
        <v>0</v>
      </c>
      <c r="M271" s="234"/>
      <c r="N271" s="237">
        <f>ROUND($L$271*$K$271,2)</f>
        <v>0</v>
      </c>
      <c r="O271" s="234"/>
      <c r="P271" s="234"/>
      <c r="Q271" s="234"/>
      <c r="R271" s="25"/>
      <c r="T271" s="142"/>
      <c r="U271" s="31" t="s">
        <v>45</v>
      </c>
      <c r="V271" s="24"/>
      <c r="W271" s="143">
        <f>$V$271*$K$271</f>
        <v>0</v>
      </c>
      <c r="X271" s="143">
        <v>0.003</v>
      </c>
      <c r="Y271" s="143">
        <f>$X$271*$K$271</f>
        <v>0.025667999999999996</v>
      </c>
      <c r="Z271" s="143">
        <v>0</v>
      </c>
      <c r="AA271" s="144">
        <f>$Z$271*$K$271</f>
        <v>0</v>
      </c>
      <c r="AR271" s="6" t="s">
        <v>251</v>
      </c>
      <c r="AT271" s="6" t="s">
        <v>147</v>
      </c>
      <c r="AU271" s="6" t="s">
        <v>95</v>
      </c>
      <c r="AY271" s="6" t="s">
        <v>146</v>
      </c>
      <c r="BE271" s="87">
        <f>IF($U$271="základní",$N$271,0)</f>
        <v>0</v>
      </c>
      <c r="BF271" s="87">
        <f>IF($U$271="snížená",$N$271,0)</f>
        <v>0</v>
      </c>
      <c r="BG271" s="87">
        <f>IF($U$271="zákl. přenesená",$N$271,0)</f>
        <v>0</v>
      </c>
      <c r="BH271" s="87">
        <f>IF($U$271="sníž. přenesená",$N$271,0)</f>
        <v>0</v>
      </c>
      <c r="BI271" s="87">
        <f>IF($U$271="nulová",$N$271,0)</f>
        <v>0</v>
      </c>
      <c r="BJ271" s="6" t="s">
        <v>22</v>
      </c>
      <c r="BK271" s="87">
        <f>ROUND($L$271*$K$271,2)</f>
        <v>0</v>
      </c>
      <c r="BL271" s="6" t="s">
        <v>251</v>
      </c>
      <c r="BM271" s="6" t="s">
        <v>380</v>
      </c>
    </row>
    <row r="272" spans="2:51" s="6" customFormat="1" ht="18.75" customHeight="1">
      <c r="B272" s="151"/>
      <c r="C272" s="152"/>
      <c r="D272" s="152"/>
      <c r="E272" s="152"/>
      <c r="F272" s="240" t="s">
        <v>381</v>
      </c>
      <c r="G272" s="241"/>
      <c r="H272" s="241"/>
      <c r="I272" s="241"/>
      <c r="J272" s="152"/>
      <c r="K272" s="153">
        <v>4.918</v>
      </c>
      <c r="L272" s="152"/>
      <c r="M272" s="152"/>
      <c r="N272" s="152"/>
      <c r="O272" s="152"/>
      <c r="P272" s="152"/>
      <c r="Q272" s="152"/>
      <c r="R272" s="154"/>
      <c r="T272" s="155"/>
      <c r="U272" s="152"/>
      <c r="V272" s="152"/>
      <c r="W272" s="152"/>
      <c r="X272" s="152"/>
      <c r="Y272" s="152"/>
      <c r="Z272" s="152"/>
      <c r="AA272" s="156"/>
      <c r="AT272" s="157" t="s">
        <v>158</v>
      </c>
      <c r="AU272" s="157" t="s">
        <v>95</v>
      </c>
      <c r="AV272" s="157" t="s">
        <v>95</v>
      </c>
      <c r="AW272" s="157" t="s">
        <v>102</v>
      </c>
      <c r="AX272" s="157" t="s">
        <v>80</v>
      </c>
      <c r="AY272" s="157" t="s">
        <v>146</v>
      </c>
    </row>
    <row r="273" spans="2:51" s="6" customFormat="1" ht="18.75" customHeight="1">
      <c r="B273" s="151"/>
      <c r="C273" s="152"/>
      <c r="D273" s="152"/>
      <c r="E273" s="152"/>
      <c r="F273" s="240" t="s">
        <v>382</v>
      </c>
      <c r="G273" s="241"/>
      <c r="H273" s="241"/>
      <c r="I273" s="241"/>
      <c r="J273" s="152"/>
      <c r="K273" s="153">
        <v>3.638</v>
      </c>
      <c r="L273" s="152"/>
      <c r="M273" s="152"/>
      <c r="N273" s="152"/>
      <c r="O273" s="152"/>
      <c r="P273" s="152"/>
      <c r="Q273" s="152"/>
      <c r="R273" s="154"/>
      <c r="T273" s="155"/>
      <c r="U273" s="152"/>
      <c r="V273" s="152"/>
      <c r="W273" s="152"/>
      <c r="X273" s="152"/>
      <c r="Y273" s="152"/>
      <c r="Z273" s="152"/>
      <c r="AA273" s="156"/>
      <c r="AT273" s="157" t="s">
        <v>158</v>
      </c>
      <c r="AU273" s="157" t="s">
        <v>95</v>
      </c>
      <c r="AV273" s="157" t="s">
        <v>95</v>
      </c>
      <c r="AW273" s="157" t="s">
        <v>102</v>
      </c>
      <c r="AX273" s="157" t="s">
        <v>80</v>
      </c>
      <c r="AY273" s="157" t="s">
        <v>146</v>
      </c>
    </row>
    <row r="274" spans="2:51" s="6" customFormat="1" ht="18.75" customHeight="1">
      <c r="B274" s="158"/>
      <c r="C274" s="159"/>
      <c r="D274" s="159"/>
      <c r="E274" s="159"/>
      <c r="F274" s="242" t="s">
        <v>168</v>
      </c>
      <c r="G274" s="243"/>
      <c r="H274" s="243"/>
      <c r="I274" s="243"/>
      <c r="J274" s="159"/>
      <c r="K274" s="160">
        <v>8.556</v>
      </c>
      <c r="L274" s="159"/>
      <c r="M274" s="159"/>
      <c r="N274" s="159"/>
      <c r="O274" s="159"/>
      <c r="P274" s="159"/>
      <c r="Q274" s="159"/>
      <c r="R274" s="161"/>
      <c r="T274" s="162"/>
      <c r="U274" s="159"/>
      <c r="V274" s="159"/>
      <c r="W274" s="159"/>
      <c r="X274" s="159"/>
      <c r="Y274" s="159"/>
      <c r="Z274" s="159"/>
      <c r="AA274" s="163"/>
      <c r="AT274" s="164" t="s">
        <v>158</v>
      </c>
      <c r="AU274" s="164" t="s">
        <v>95</v>
      </c>
      <c r="AV274" s="164" t="s">
        <v>151</v>
      </c>
      <c r="AW274" s="164" t="s">
        <v>102</v>
      </c>
      <c r="AX274" s="164" t="s">
        <v>22</v>
      </c>
      <c r="AY274" s="164" t="s">
        <v>146</v>
      </c>
    </row>
    <row r="275" spans="2:65" s="6" customFormat="1" ht="27" customHeight="1">
      <c r="B275" s="23"/>
      <c r="C275" s="138" t="s">
        <v>383</v>
      </c>
      <c r="D275" s="138" t="s">
        <v>147</v>
      </c>
      <c r="E275" s="139" t="s">
        <v>384</v>
      </c>
      <c r="F275" s="235" t="s">
        <v>385</v>
      </c>
      <c r="G275" s="234"/>
      <c r="H275" s="234"/>
      <c r="I275" s="234"/>
      <c r="J275" s="140" t="s">
        <v>155</v>
      </c>
      <c r="K275" s="141">
        <v>4.3</v>
      </c>
      <c r="L275" s="236">
        <v>0</v>
      </c>
      <c r="M275" s="234"/>
      <c r="N275" s="237">
        <f>ROUND($L$275*$K$275,2)</f>
        <v>0</v>
      </c>
      <c r="O275" s="234"/>
      <c r="P275" s="234"/>
      <c r="Q275" s="234"/>
      <c r="R275" s="25"/>
      <c r="T275" s="142"/>
      <c r="U275" s="31" t="s">
        <v>45</v>
      </c>
      <c r="V275" s="24"/>
      <c r="W275" s="143">
        <f>$V$275*$K$275</f>
        <v>0</v>
      </c>
      <c r="X275" s="143">
        <v>0.003</v>
      </c>
      <c r="Y275" s="143">
        <f>$X$275*$K$275</f>
        <v>0.0129</v>
      </c>
      <c r="Z275" s="143">
        <v>0</v>
      </c>
      <c r="AA275" s="144">
        <f>$Z$275*$K$275</f>
        <v>0</v>
      </c>
      <c r="AR275" s="6" t="s">
        <v>251</v>
      </c>
      <c r="AT275" s="6" t="s">
        <v>147</v>
      </c>
      <c r="AU275" s="6" t="s">
        <v>95</v>
      </c>
      <c r="AY275" s="6" t="s">
        <v>146</v>
      </c>
      <c r="BE275" s="87">
        <f>IF($U$275="základní",$N$275,0)</f>
        <v>0</v>
      </c>
      <c r="BF275" s="87">
        <f>IF($U$275="snížená",$N$275,0)</f>
        <v>0</v>
      </c>
      <c r="BG275" s="87">
        <f>IF($U$275="zákl. přenesená",$N$275,0)</f>
        <v>0</v>
      </c>
      <c r="BH275" s="87">
        <f>IF($U$275="sníž. přenesená",$N$275,0)</f>
        <v>0</v>
      </c>
      <c r="BI275" s="87">
        <f>IF($U$275="nulová",$N$275,0)</f>
        <v>0</v>
      </c>
      <c r="BJ275" s="6" t="s">
        <v>22</v>
      </c>
      <c r="BK275" s="87">
        <f>ROUND($L$275*$K$275,2)</f>
        <v>0</v>
      </c>
      <c r="BL275" s="6" t="s">
        <v>251</v>
      </c>
      <c r="BM275" s="6" t="s">
        <v>386</v>
      </c>
    </row>
    <row r="276" spans="2:51" s="6" customFormat="1" ht="18.75" customHeight="1">
      <c r="B276" s="151"/>
      <c r="C276" s="152"/>
      <c r="D276" s="152"/>
      <c r="E276" s="152"/>
      <c r="F276" s="240" t="s">
        <v>387</v>
      </c>
      <c r="G276" s="241"/>
      <c r="H276" s="241"/>
      <c r="I276" s="241"/>
      <c r="J276" s="152"/>
      <c r="K276" s="153">
        <v>4.3</v>
      </c>
      <c r="L276" s="152"/>
      <c r="M276" s="152"/>
      <c r="N276" s="152"/>
      <c r="O276" s="152"/>
      <c r="P276" s="152"/>
      <c r="Q276" s="152"/>
      <c r="R276" s="154"/>
      <c r="T276" s="155"/>
      <c r="U276" s="152"/>
      <c r="V276" s="152"/>
      <c r="W276" s="152"/>
      <c r="X276" s="152"/>
      <c r="Y276" s="152"/>
      <c r="Z276" s="152"/>
      <c r="AA276" s="156"/>
      <c r="AT276" s="157" t="s">
        <v>158</v>
      </c>
      <c r="AU276" s="157" t="s">
        <v>95</v>
      </c>
      <c r="AV276" s="157" t="s">
        <v>95</v>
      </c>
      <c r="AW276" s="157" t="s">
        <v>102</v>
      </c>
      <c r="AX276" s="157" t="s">
        <v>22</v>
      </c>
      <c r="AY276" s="157" t="s">
        <v>146</v>
      </c>
    </row>
    <row r="277" spans="2:65" s="6" customFormat="1" ht="27" customHeight="1">
      <c r="B277" s="23"/>
      <c r="C277" s="138" t="s">
        <v>388</v>
      </c>
      <c r="D277" s="138" t="s">
        <v>147</v>
      </c>
      <c r="E277" s="139" t="s">
        <v>389</v>
      </c>
      <c r="F277" s="235" t="s">
        <v>390</v>
      </c>
      <c r="G277" s="234"/>
      <c r="H277" s="234"/>
      <c r="I277" s="234"/>
      <c r="J277" s="140" t="s">
        <v>355</v>
      </c>
      <c r="K277" s="141">
        <v>0.039</v>
      </c>
      <c r="L277" s="236">
        <v>0</v>
      </c>
      <c r="M277" s="234"/>
      <c r="N277" s="237">
        <f>ROUND($L$277*$K$277,2)</f>
        <v>0</v>
      </c>
      <c r="O277" s="234"/>
      <c r="P277" s="234"/>
      <c r="Q277" s="234"/>
      <c r="R277" s="25"/>
      <c r="T277" s="142"/>
      <c r="U277" s="31" t="s">
        <v>45</v>
      </c>
      <c r="V277" s="24"/>
      <c r="W277" s="143">
        <f>$V$277*$K$277</f>
        <v>0</v>
      </c>
      <c r="X277" s="143">
        <v>0</v>
      </c>
      <c r="Y277" s="143">
        <f>$X$277*$K$277</f>
        <v>0</v>
      </c>
      <c r="Z277" s="143">
        <v>0</v>
      </c>
      <c r="AA277" s="144">
        <f>$Z$277*$K$277</f>
        <v>0</v>
      </c>
      <c r="AR277" s="6" t="s">
        <v>251</v>
      </c>
      <c r="AT277" s="6" t="s">
        <v>147</v>
      </c>
      <c r="AU277" s="6" t="s">
        <v>95</v>
      </c>
      <c r="AY277" s="6" t="s">
        <v>146</v>
      </c>
      <c r="BE277" s="87">
        <f>IF($U$277="základní",$N$277,0)</f>
        <v>0</v>
      </c>
      <c r="BF277" s="87">
        <f>IF($U$277="snížená",$N$277,0)</f>
        <v>0</v>
      </c>
      <c r="BG277" s="87">
        <f>IF($U$277="zákl. přenesená",$N$277,0)</f>
        <v>0</v>
      </c>
      <c r="BH277" s="87">
        <f>IF($U$277="sníž. přenesená",$N$277,0)</f>
        <v>0</v>
      </c>
      <c r="BI277" s="87">
        <f>IF($U$277="nulová",$N$277,0)</f>
        <v>0</v>
      </c>
      <c r="BJ277" s="6" t="s">
        <v>22</v>
      </c>
      <c r="BK277" s="87">
        <f>ROUND($L$277*$K$277,2)</f>
        <v>0</v>
      </c>
      <c r="BL277" s="6" t="s">
        <v>251</v>
      </c>
      <c r="BM277" s="6" t="s">
        <v>391</v>
      </c>
    </row>
    <row r="278" spans="2:63" s="127" customFormat="1" ht="30.75" customHeight="1">
      <c r="B278" s="128"/>
      <c r="C278" s="129"/>
      <c r="D278" s="137" t="s">
        <v>111</v>
      </c>
      <c r="E278" s="137"/>
      <c r="F278" s="137"/>
      <c r="G278" s="137"/>
      <c r="H278" s="137"/>
      <c r="I278" s="137"/>
      <c r="J278" s="137"/>
      <c r="K278" s="137"/>
      <c r="L278" s="137"/>
      <c r="M278" s="137"/>
      <c r="N278" s="226">
        <f>$BK$278</f>
        <v>0</v>
      </c>
      <c r="O278" s="227"/>
      <c r="P278" s="227"/>
      <c r="Q278" s="227"/>
      <c r="R278" s="131"/>
      <c r="T278" s="132"/>
      <c r="U278" s="129"/>
      <c r="V278" s="129"/>
      <c r="W278" s="133">
        <f>$W$279</f>
        <v>0</v>
      </c>
      <c r="X278" s="129"/>
      <c r="Y278" s="133">
        <f>$Y$279</f>
        <v>0</v>
      </c>
      <c r="Z278" s="129"/>
      <c r="AA278" s="134">
        <f>$AA$279</f>
        <v>0</v>
      </c>
      <c r="AR278" s="135" t="s">
        <v>95</v>
      </c>
      <c r="AT278" s="135" t="s">
        <v>79</v>
      </c>
      <c r="AU278" s="135" t="s">
        <v>22</v>
      </c>
      <c r="AY278" s="135" t="s">
        <v>146</v>
      </c>
      <c r="BK278" s="136">
        <f>$BK$279</f>
        <v>0</v>
      </c>
    </row>
    <row r="279" spans="2:65" s="6" customFormat="1" ht="15.75" customHeight="1">
      <c r="B279" s="23"/>
      <c r="C279" s="138" t="s">
        <v>392</v>
      </c>
      <c r="D279" s="138" t="s">
        <v>147</v>
      </c>
      <c r="E279" s="139" t="s">
        <v>393</v>
      </c>
      <c r="F279" s="235" t="s">
        <v>394</v>
      </c>
      <c r="G279" s="234"/>
      <c r="H279" s="234"/>
      <c r="I279" s="234"/>
      <c r="J279" s="140" t="s">
        <v>395</v>
      </c>
      <c r="K279" s="141">
        <v>1</v>
      </c>
      <c r="L279" s="236">
        <v>0</v>
      </c>
      <c r="M279" s="234"/>
      <c r="N279" s="237">
        <f>ROUND($L$279*$K$279,2)</f>
        <v>0</v>
      </c>
      <c r="O279" s="234"/>
      <c r="P279" s="234"/>
      <c r="Q279" s="234"/>
      <c r="R279" s="25"/>
      <c r="T279" s="142"/>
      <c r="U279" s="31" t="s">
        <v>45</v>
      </c>
      <c r="V279" s="24"/>
      <c r="W279" s="143">
        <f>$V$279*$K$279</f>
        <v>0</v>
      </c>
      <c r="X279" s="143">
        <v>0</v>
      </c>
      <c r="Y279" s="143">
        <f>$X$279*$K$279</f>
        <v>0</v>
      </c>
      <c r="Z279" s="143">
        <v>0</v>
      </c>
      <c r="AA279" s="144">
        <f>$Z$279*$K$279</f>
        <v>0</v>
      </c>
      <c r="AR279" s="6" t="s">
        <v>251</v>
      </c>
      <c r="AT279" s="6" t="s">
        <v>147</v>
      </c>
      <c r="AU279" s="6" t="s">
        <v>95</v>
      </c>
      <c r="AY279" s="6" t="s">
        <v>146</v>
      </c>
      <c r="BE279" s="87">
        <f>IF($U$279="základní",$N$279,0)</f>
        <v>0</v>
      </c>
      <c r="BF279" s="87">
        <f>IF($U$279="snížená",$N$279,0)</f>
        <v>0</v>
      </c>
      <c r="BG279" s="87">
        <f>IF($U$279="zákl. přenesená",$N$279,0)</f>
        <v>0</v>
      </c>
      <c r="BH279" s="87">
        <f>IF($U$279="sníž. přenesená",$N$279,0)</f>
        <v>0</v>
      </c>
      <c r="BI279" s="87">
        <f>IF($U$279="nulová",$N$279,0)</f>
        <v>0</v>
      </c>
      <c r="BJ279" s="6" t="s">
        <v>22</v>
      </c>
      <c r="BK279" s="87">
        <f>ROUND($L$279*$K$279,2)</f>
        <v>0</v>
      </c>
      <c r="BL279" s="6" t="s">
        <v>251</v>
      </c>
      <c r="BM279" s="6" t="s">
        <v>396</v>
      </c>
    </row>
    <row r="280" spans="2:63" s="127" customFormat="1" ht="30.75" customHeight="1">
      <c r="B280" s="128"/>
      <c r="C280" s="129"/>
      <c r="D280" s="137" t="s">
        <v>112</v>
      </c>
      <c r="E280" s="137"/>
      <c r="F280" s="137"/>
      <c r="G280" s="137"/>
      <c r="H280" s="137"/>
      <c r="I280" s="137"/>
      <c r="J280" s="137"/>
      <c r="K280" s="137"/>
      <c r="L280" s="137"/>
      <c r="M280" s="137"/>
      <c r="N280" s="226">
        <f>$BK$280</f>
        <v>0</v>
      </c>
      <c r="O280" s="227"/>
      <c r="P280" s="227"/>
      <c r="Q280" s="227"/>
      <c r="R280" s="131"/>
      <c r="T280" s="132"/>
      <c r="U280" s="129"/>
      <c r="V280" s="129"/>
      <c r="W280" s="133">
        <f>$W$281</f>
        <v>0</v>
      </c>
      <c r="X280" s="129"/>
      <c r="Y280" s="133">
        <f>$Y$281</f>
        <v>0</v>
      </c>
      <c r="Z280" s="129"/>
      <c r="AA280" s="134">
        <f>$AA$281</f>
        <v>0</v>
      </c>
      <c r="AR280" s="135" t="s">
        <v>95</v>
      </c>
      <c r="AT280" s="135" t="s">
        <v>79</v>
      </c>
      <c r="AU280" s="135" t="s">
        <v>22</v>
      </c>
      <c r="AY280" s="135" t="s">
        <v>146</v>
      </c>
      <c r="BK280" s="136">
        <f>$BK$281</f>
        <v>0</v>
      </c>
    </row>
    <row r="281" spans="2:65" s="6" customFormat="1" ht="15.75" customHeight="1">
      <c r="B281" s="23"/>
      <c r="C281" s="138" t="s">
        <v>397</v>
      </c>
      <c r="D281" s="138" t="s">
        <v>147</v>
      </c>
      <c r="E281" s="139" t="s">
        <v>398</v>
      </c>
      <c r="F281" s="235" t="s">
        <v>399</v>
      </c>
      <c r="G281" s="234"/>
      <c r="H281" s="234"/>
      <c r="I281" s="234"/>
      <c r="J281" s="140" t="s">
        <v>395</v>
      </c>
      <c r="K281" s="141">
        <v>1</v>
      </c>
      <c r="L281" s="236">
        <v>0</v>
      </c>
      <c r="M281" s="234"/>
      <c r="N281" s="237">
        <f>ROUND($L$281*$K$281,2)</f>
        <v>0</v>
      </c>
      <c r="O281" s="234"/>
      <c r="P281" s="234"/>
      <c r="Q281" s="234"/>
      <c r="R281" s="25"/>
      <c r="T281" s="142"/>
      <c r="U281" s="31" t="s">
        <v>45</v>
      </c>
      <c r="V281" s="24"/>
      <c r="W281" s="143">
        <f>$V$281*$K$281</f>
        <v>0</v>
      </c>
      <c r="X281" s="143">
        <v>0</v>
      </c>
      <c r="Y281" s="143">
        <f>$X$281*$K$281</f>
        <v>0</v>
      </c>
      <c r="Z281" s="143">
        <v>0</v>
      </c>
      <c r="AA281" s="144">
        <f>$Z$281*$K$281</f>
        <v>0</v>
      </c>
      <c r="AR281" s="6" t="s">
        <v>251</v>
      </c>
      <c r="AT281" s="6" t="s">
        <v>147</v>
      </c>
      <c r="AU281" s="6" t="s">
        <v>95</v>
      </c>
      <c r="AY281" s="6" t="s">
        <v>146</v>
      </c>
      <c r="BE281" s="87">
        <f>IF($U$281="základní",$N$281,0)</f>
        <v>0</v>
      </c>
      <c r="BF281" s="87">
        <f>IF($U$281="snížená",$N$281,0)</f>
        <v>0</v>
      </c>
      <c r="BG281" s="87">
        <f>IF($U$281="zákl. přenesená",$N$281,0)</f>
        <v>0</v>
      </c>
      <c r="BH281" s="87">
        <f>IF($U$281="sníž. přenesená",$N$281,0)</f>
        <v>0</v>
      </c>
      <c r="BI281" s="87">
        <f>IF($U$281="nulová",$N$281,0)</f>
        <v>0</v>
      </c>
      <c r="BJ281" s="6" t="s">
        <v>22</v>
      </c>
      <c r="BK281" s="87">
        <f>ROUND($L$281*$K$281,2)</f>
        <v>0</v>
      </c>
      <c r="BL281" s="6" t="s">
        <v>251</v>
      </c>
      <c r="BM281" s="6" t="s">
        <v>400</v>
      </c>
    </row>
    <row r="282" spans="2:63" s="127" customFormat="1" ht="30.75" customHeight="1">
      <c r="B282" s="128"/>
      <c r="C282" s="129"/>
      <c r="D282" s="137" t="s">
        <v>113</v>
      </c>
      <c r="E282" s="137"/>
      <c r="F282" s="137"/>
      <c r="G282" s="137"/>
      <c r="H282" s="137"/>
      <c r="I282" s="137"/>
      <c r="J282" s="137"/>
      <c r="K282" s="137"/>
      <c r="L282" s="137"/>
      <c r="M282" s="137"/>
      <c r="N282" s="226">
        <f>$BK$282</f>
        <v>0</v>
      </c>
      <c r="O282" s="227"/>
      <c r="P282" s="227"/>
      <c r="Q282" s="227"/>
      <c r="R282" s="131"/>
      <c r="T282" s="132"/>
      <c r="U282" s="129"/>
      <c r="V282" s="129"/>
      <c r="W282" s="133">
        <f>SUM($W$283:$W$288)</f>
        <v>0</v>
      </c>
      <c r="X282" s="129"/>
      <c r="Y282" s="133">
        <f>SUM($Y$283:$Y$288)</f>
        <v>0.0838032</v>
      </c>
      <c r="Z282" s="129"/>
      <c r="AA282" s="134">
        <f>SUM($AA$283:$AA$288)</f>
        <v>0</v>
      </c>
      <c r="AR282" s="135" t="s">
        <v>95</v>
      </c>
      <c r="AT282" s="135" t="s">
        <v>79</v>
      </c>
      <c r="AU282" s="135" t="s">
        <v>22</v>
      </c>
      <c r="AY282" s="135" t="s">
        <v>146</v>
      </c>
      <c r="BK282" s="136">
        <f>SUM($BK$283:$BK$288)</f>
        <v>0</v>
      </c>
    </row>
    <row r="283" spans="2:65" s="6" customFormat="1" ht="27" customHeight="1">
      <c r="B283" s="23"/>
      <c r="C283" s="138" t="s">
        <v>401</v>
      </c>
      <c r="D283" s="138" t="s">
        <v>147</v>
      </c>
      <c r="E283" s="139" t="s">
        <v>402</v>
      </c>
      <c r="F283" s="235" t="s">
        <v>403</v>
      </c>
      <c r="G283" s="234"/>
      <c r="H283" s="234"/>
      <c r="I283" s="234"/>
      <c r="J283" s="140" t="s">
        <v>155</v>
      </c>
      <c r="K283" s="141">
        <v>6.63</v>
      </c>
      <c r="L283" s="236">
        <v>0</v>
      </c>
      <c r="M283" s="234"/>
      <c r="N283" s="237">
        <f>ROUND($L$283*$K$283,2)</f>
        <v>0</v>
      </c>
      <c r="O283" s="234"/>
      <c r="P283" s="234"/>
      <c r="Q283" s="234"/>
      <c r="R283" s="25"/>
      <c r="T283" s="142"/>
      <c r="U283" s="31" t="s">
        <v>45</v>
      </c>
      <c r="V283" s="24"/>
      <c r="W283" s="143">
        <f>$V$283*$K$283</f>
        <v>0</v>
      </c>
      <c r="X283" s="143">
        <v>0.01254</v>
      </c>
      <c r="Y283" s="143">
        <f>$X$283*$K$283</f>
        <v>0.0831402</v>
      </c>
      <c r="Z283" s="143">
        <v>0</v>
      </c>
      <c r="AA283" s="144">
        <f>$Z$283*$K$283</f>
        <v>0</v>
      </c>
      <c r="AR283" s="6" t="s">
        <v>251</v>
      </c>
      <c r="AT283" s="6" t="s">
        <v>147</v>
      </c>
      <c r="AU283" s="6" t="s">
        <v>95</v>
      </c>
      <c r="AY283" s="6" t="s">
        <v>146</v>
      </c>
      <c r="BE283" s="87">
        <f>IF($U$283="základní",$N$283,0)</f>
        <v>0</v>
      </c>
      <c r="BF283" s="87">
        <f>IF($U$283="snížená",$N$283,0)</f>
        <v>0</v>
      </c>
      <c r="BG283" s="87">
        <f>IF($U$283="zákl. přenesená",$N$283,0)</f>
        <v>0</v>
      </c>
      <c r="BH283" s="87">
        <f>IF($U$283="sníž. přenesená",$N$283,0)</f>
        <v>0</v>
      </c>
      <c r="BI283" s="87">
        <f>IF($U$283="nulová",$N$283,0)</f>
        <v>0</v>
      </c>
      <c r="BJ283" s="6" t="s">
        <v>22</v>
      </c>
      <c r="BK283" s="87">
        <f>ROUND($L$283*$K$283,2)</f>
        <v>0</v>
      </c>
      <c r="BL283" s="6" t="s">
        <v>251</v>
      </c>
      <c r="BM283" s="6" t="s">
        <v>404</v>
      </c>
    </row>
    <row r="284" spans="2:51" s="6" customFormat="1" ht="18.75" customHeight="1">
      <c r="B284" s="145"/>
      <c r="C284" s="146"/>
      <c r="D284" s="146"/>
      <c r="E284" s="146"/>
      <c r="F284" s="238" t="s">
        <v>405</v>
      </c>
      <c r="G284" s="239"/>
      <c r="H284" s="239"/>
      <c r="I284" s="239"/>
      <c r="J284" s="146"/>
      <c r="K284" s="146"/>
      <c r="L284" s="146"/>
      <c r="M284" s="146"/>
      <c r="N284" s="146"/>
      <c r="O284" s="146"/>
      <c r="P284" s="146"/>
      <c r="Q284" s="146"/>
      <c r="R284" s="147"/>
      <c r="T284" s="148"/>
      <c r="U284" s="146"/>
      <c r="V284" s="146"/>
      <c r="W284" s="146"/>
      <c r="X284" s="146"/>
      <c r="Y284" s="146"/>
      <c r="Z284" s="146"/>
      <c r="AA284" s="149"/>
      <c r="AT284" s="150" t="s">
        <v>158</v>
      </c>
      <c r="AU284" s="150" t="s">
        <v>95</v>
      </c>
      <c r="AV284" s="150" t="s">
        <v>22</v>
      </c>
      <c r="AW284" s="150" t="s">
        <v>102</v>
      </c>
      <c r="AX284" s="150" t="s">
        <v>80</v>
      </c>
      <c r="AY284" s="150" t="s">
        <v>146</v>
      </c>
    </row>
    <row r="285" spans="2:51" s="6" customFormat="1" ht="18.75" customHeight="1">
      <c r="B285" s="151"/>
      <c r="C285" s="152"/>
      <c r="D285" s="152"/>
      <c r="E285" s="152"/>
      <c r="F285" s="240" t="s">
        <v>406</v>
      </c>
      <c r="G285" s="241"/>
      <c r="H285" s="241"/>
      <c r="I285" s="241"/>
      <c r="J285" s="152"/>
      <c r="K285" s="153">
        <v>6.63</v>
      </c>
      <c r="L285" s="152"/>
      <c r="M285" s="152"/>
      <c r="N285" s="152"/>
      <c r="O285" s="152"/>
      <c r="P285" s="152"/>
      <c r="Q285" s="152"/>
      <c r="R285" s="154"/>
      <c r="T285" s="155"/>
      <c r="U285" s="152"/>
      <c r="V285" s="152"/>
      <c r="W285" s="152"/>
      <c r="X285" s="152"/>
      <c r="Y285" s="152"/>
      <c r="Z285" s="152"/>
      <c r="AA285" s="156"/>
      <c r="AT285" s="157" t="s">
        <v>158</v>
      </c>
      <c r="AU285" s="157" t="s">
        <v>95</v>
      </c>
      <c r="AV285" s="157" t="s">
        <v>95</v>
      </c>
      <c r="AW285" s="157" t="s">
        <v>102</v>
      </c>
      <c r="AX285" s="157" t="s">
        <v>22</v>
      </c>
      <c r="AY285" s="157" t="s">
        <v>146</v>
      </c>
    </row>
    <row r="286" spans="2:65" s="6" customFormat="1" ht="15.75" customHeight="1">
      <c r="B286" s="23"/>
      <c r="C286" s="138" t="s">
        <v>407</v>
      </c>
      <c r="D286" s="138" t="s">
        <v>147</v>
      </c>
      <c r="E286" s="139" t="s">
        <v>408</v>
      </c>
      <c r="F286" s="235" t="s">
        <v>409</v>
      </c>
      <c r="G286" s="234"/>
      <c r="H286" s="234"/>
      <c r="I286" s="234"/>
      <c r="J286" s="140" t="s">
        <v>155</v>
      </c>
      <c r="K286" s="141">
        <v>6.63</v>
      </c>
      <c r="L286" s="236">
        <v>0</v>
      </c>
      <c r="M286" s="234"/>
      <c r="N286" s="237">
        <f>ROUND($L$286*$K$286,2)</f>
        <v>0</v>
      </c>
      <c r="O286" s="234"/>
      <c r="P286" s="234"/>
      <c r="Q286" s="234"/>
      <c r="R286" s="25"/>
      <c r="T286" s="142"/>
      <c r="U286" s="31" t="s">
        <v>45</v>
      </c>
      <c r="V286" s="24"/>
      <c r="W286" s="143">
        <f>$V$286*$K$286</f>
        <v>0</v>
      </c>
      <c r="X286" s="143">
        <v>0.0001</v>
      </c>
      <c r="Y286" s="143">
        <f>$X$286*$K$286</f>
        <v>0.0006630000000000001</v>
      </c>
      <c r="Z286" s="143">
        <v>0</v>
      </c>
      <c r="AA286" s="144">
        <f>$Z$286*$K$286</f>
        <v>0</v>
      </c>
      <c r="AR286" s="6" t="s">
        <v>251</v>
      </c>
      <c r="AT286" s="6" t="s">
        <v>147</v>
      </c>
      <c r="AU286" s="6" t="s">
        <v>95</v>
      </c>
      <c r="AY286" s="6" t="s">
        <v>146</v>
      </c>
      <c r="BE286" s="87">
        <f>IF($U$286="základní",$N$286,0)</f>
        <v>0</v>
      </c>
      <c r="BF286" s="87">
        <f>IF($U$286="snížená",$N$286,0)</f>
        <v>0</v>
      </c>
      <c r="BG286" s="87">
        <f>IF($U$286="zákl. přenesená",$N$286,0)</f>
        <v>0</v>
      </c>
      <c r="BH286" s="87">
        <f>IF($U$286="sníž. přenesená",$N$286,0)</f>
        <v>0</v>
      </c>
      <c r="BI286" s="87">
        <f>IF($U$286="nulová",$N$286,0)</f>
        <v>0</v>
      </c>
      <c r="BJ286" s="6" t="s">
        <v>22</v>
      </c>
      <c r="BK286" s="87">
        <f>ROUND($L$286*$K$286,2)</f>
        <v>0</v>
      </c>
      <c r="BL286" s="6" t="s">
        <v>251</v>
      </c>
      <c r="BM286" s="6" t="s">
        <v>410</v>
      </c>
    </row>
    <row r="287" spans="2:65" s="6" customFormat="1" ht="27" customHeight="1">
      <c r="B287" s="23"/>
      <c r="C287" s="138" t="s">
        <v>411</v>
      </c>
      <c r="D287" s="138" t="s">
        <v>147</v>
      </c>
      <c r="E287" s="139" t="s">
        <v>412</v>
      </c>
      <c r="F287" s="235" t="s">
        <v>413</v>
      </c>
      <c r="G287" s="234"/>
      <c r="H287" s="234"/>
      <c r="I287" s="234"/>
      <c r="J287" s="140" t="s">
        <v>155</v>
      </c>
      <c r="K287" s="141">
        <v>2.63</v>
      </c>
      <c r="L287" s="236">
        <v>0</v>
      </c>
      <c r="M287" s="234"/>
      <c r="N287" s="237">
        <f>ROUND($L$287*$K$287,2)</f>
        <v>0</v>
      </c>
      <c r="O287" s="234"/>
      <c r="P287" s="234"/>
      <c r="Q287" s="234"/>
      <c r="R287" s="25"/>
      <c r="T287" s="142"/>
      <c r="U287" s="31" t="s">
        <v>45</v>
      </c>
      <c r="V287" s="24"/>
      <c r="W287" s="143">
        <f>$V$287*$K$287</f>
        <v>0</v>
      </c>
      <c r="X287" s="143">
        <v>0</v>
      </c>
      <c r="Y287" s="143">
        <f>$X$287*$K$287</f>
        <v>0</v>
      </c>
      <c r="Z287" s="143">
        <v>0</v>
      </c>
      <c r="AA287" s="144">
        <f>$Z$287*$K$287</f>
        <v>0</v>
      </c>
      <c r="AR287" s="6" t="s">
        <v>251</v>
      </c>
      <c r="AT287" s="6" t="s">
        <v>147</v>
      </c>
      <c r="AU287" s="6" t="s">
        <v>95</v>
      </c>
      <c r="AY287" s="6" t="s">
        <v>146</v>
      </c>
      <c r="BE287" s="87">
        <f>IF($U$287="základní",$N$287,0)</f>
        <v>0</v>
      </c>
      <c r="BF287" s="87">
        <f>IF($U$287="snížená",$N$287,0)</f>
        <v>0</v>
      </c>
      <c r="BG287" s="87">
        <f>IF($U$287="zákl. přenesená",$N$287,0)</f>
        <v>0</v>
      </c>
      <c r="BH287" s="87">
        <f>IF($U$287="sníž. přenesená",$N$287,0)</f>
        <v>0</v>
      </c>
      <c r="BI287" s="87">
        <f>IF($U$287="nulová",$N$287,0)</f>
        <v>0</v>
      </c>
      <c r="BJ287" s="6" t="s">
        <v>22</v>
      </c>
      <c r="BK287" s="87">
        <f>ROUND($L$287*$K$287,2)</f>
        <v>0</v>
      </c>
      <c r="BL287" s="6" t="s">
        <v>251</v>
      </c>
      <c r="BM287" s="6" t="s">
        <v>414</v>
      </c>
    </row>
    <row r="288" spans="2:65" s="6" customFormat="1" ht="27" customHeight="1">
      <c r="B288" s="23"/>
      <c r="C288" s="138" t="s">
        <v>415</v>
      </c>
      <c r="D288" s="138" t="s">
        <v>147</v>
      </c>
      <c r="E288" s="139" t="s">
        <v>416</v>
      </c>
      <c r="F288" s="235" t="s">
        <v>417</v>
      </c>
      <c r="G288" s="234"/>
      <c r="H288" s="234"/>
      <c r="I288" s="234"/>
      <c r="J288" s="140" t="s">
        <v>355</v>
      </c>
      <c r="K288" s="141">
        <v>0.084</v>
      </c>
      <c r="L288" s="236">
        <v>0</v>
      </c>
      <c r="M288" s="234"/>
      <c r="N288" s="237">
        <f>ROUND($L$288*$K$288,2)</f>
        <v>0</v>
      </c>
      <c r="O288" s="234"/>
      <c r="P288" s="234"/>
      <c r="Q288" s="234"/>
      <c r="R288" s="25"/>
      <c r="T288" s="142"/>
      <c r="U288" s="31" t="s">
        <v>45</v>
      </c>
      <c r="V288" s="24"/>
      <c r="W288" s="143">
        <f>$V$288*$K$288</f>
        <v>0</v>
      </c>
      <c r="X288" s="143">
        <v>0</v>
      </c>
      <c r="Y288" s="143">
        <f>$X$288*$K$288</f>
        <v>0</v>
      </c>
      <c r="Z288" s="143">
        <v>0</v>
      </c>
      <c r="AA288" s="144">
        <f>$Z$288*$K$288</f>
        <v>0</v>
      </c>
      <c r="AR288" s="6" t="s">
        <v>251</v>
      </c>
      <c r="AT288" s="6" t="s">
        <v>147</v>
      </c>
      <c r="AU288" s="6" t="s">
        <v>95</v>
      </c>
      <c r="AY288" s="6" t="s">
        <v>146</v>
      </c>
      <c r="BE288" s="87">
        <f>IF($U$288="základní",$N$288,0)</f>
        <v>0</v>
      </c>
      <c r="BF288" s="87">
        <f>IF($U$288="snížená",$N$288,0)</f>
        <v>0</v>
      </c>
      <c r="BG288" s="87">
        <f>IF($U$288="zákl. přenesená",$N$288,0)</f>
        <v>0</v>
      </c>
      <c r="BH288" s="87">
        <f>IF($U$288="sníž. přenesená",$N$288,0)</f>
        <v>0</v>
      </c>
      <c r="BI288" s="87">
        <f>IF($U$288="nulová",$N$288,0)</f>
        <v>0</v>
      </c>
      <c r="BJ288" s="6" t="s">
        <v>22</v>
      </c>
      <c r="BK288" s="87">
        <f>ROUND($L$288*$K$288,2)</f>
        <v>0</v>
      </c>
      <c r="BL288" s="6" t="s">
        <v>251</v>
      </c>
      <c r="BM288" s="6" t="s">
        <v>418</v>
      </c>
    </row>
    <row r="289" spans="2:63" s="127" customFormat="1" ht="30.75" customHeight="1">
      <c r="B289" s="128"/>
      <c r="C289" s="129"/>
      <c r="D289" s="137" t="s">
        <v>114</v>
      </c>
      <c r="E289" s="137"/>
      <c r="F289" s="137"/>
      <c r="G289" s="137"/>
      <c r="H289" s="137"/>
      <c r="I289" s="137"/>
      <c r="J289" s="137"/>
      <c r="K289" s="137"/>
      <c r="L289" s="137"/>
      <c r="M289" s="137"/>
      <c r="N289" s="226">
        <f>$BK$289</f>
        <v>0</v>
      </c>
      <c r="O289" s="227"/>
      <c r="P289" s="227"/>
      <c r="Q289" s="227"/>
      <c r="R289" s="131"/>
      <c r="T289" s="132"/>
      <c r="U289" s="129"/>
      <c r="V289" s="129"/>
      <c r="W289" s="133">
        <f>SUM($W$290:$W$295)</f>
        <v>0</v>
      </c>
      <c r="X289" s="129"/>
      <c r="Y289" s="133">
        <f>SUM($Y$290:$Y$295)</f>
        <v>0.0465</v>
      </c>
      <c r="Z289" s="129"/>
      <c r="AA289" s="134">
        <f>SUM($AA$290:$AA$295)</f>
        <v>0</v>
      </c>
      <c r="AR289" s="135" t="s">
        <v>95</v>
      </c>
      <c r="AT289" s="135" t="s">
        <v>79</v>
      </c>
      <c r="AU289" s="135" t="s">
        <v>22</v>
      </c>
      <c r="AY289" s="135" t="s">
        <v>146</v>
      </c>
      <c r="BK289" s="136">
        <f>SUM($BK$290:$BK$295)</f>
        <v>0</v>
      </c>
    </row>
    <row r="290" spans="2:65" s="6" customFormat="1" ht="27" customHeight="1">
      <c r="B290" s="23"/>
      <c r="C290" s="138" t="s">
        <v>419</v>
      </c>
      <c r="D290" s="138" t="s">
        <v>147</v>
      </c>
      <c r="E290" s="139" t="s">
        <v>420</v>
      </c>
      <c r="F290" s="235" t="s">
        <v>421</v>
      </c>
      <c r="G290" s="234"/>
      <c r="H290" s="234"/>
      <c r="I290" s="234"/>
      <c r="J290" s="140" t="s">
        <v>150</v>
      </c>
      <c r="K290" s="141">
        <v>3</v>
      </c>
      <c r="L290" s="236">
        <v>0</v>
      </c>
      <c r="M290" s="234"/>
      <c r="N290" s="237">
        <f>ROUND($L$290*$K$290,2)</f>
        <v>0</v>
      </c>
      <c r="O290" s="234"/>
      <c r="P290" s="234"/>
      <c r="Q290" s="234"/>
      <c r="R290" s="25"/>
      <c r="T290" s="142"/>
      <c r="U290" s="31" t="s">
        <v>45</v>
      </c>
      <c r="V290" s="24"/>
      <c r="W290" s="143">
        <f>$V$290*$K$290</f>
        <v>0</v>
      </c>
      <c r="X290" s="143">
        <v>0</v>
      </c>
      <c r="Y290" s="143">
        <f>$X$290*$K$290</f>
        <v>0</v>
      </c>
      <c r="Z290" s="143">
        <v>0</v>
      </c>
      <c r="AA290" s="144">
        <f>$Z$290*$K$290</f>
        <v>0</v>
      </c>
      <c r="AR290" s="6" t="s">
        <v>251</v>
      </c>
      <c r="AT290" s="6" t="s">
        <v>147</v>
      </c>
      <c r="AU290" s="6" t="s">
        <v>95</v>
      </c>
      <c r="AY290" s="6" t="s">
        <v>146</v>
      </c>
      <c r="BE290" s="87">
        <f>IF($U$290="základní",$N$290,0)</f>
        <v>0</v>
      </c>
      <c r="BF290" s="87">
        <f>IF($U$290="snížená",$N$290,0)</f>
        <v>0</v>
      </c>
      <c r="BG290" s="87">
        <f>IF($U$290="zákl. přenesená",$N$290,0)</f>
        <v>0</v>
      </c>
      <c r="BH290" s="87">
        <f>IF($U$290="sníž. přenesená",$N$290,0)</f>
        <v>0</v>
      </c>
      <c r="BI290" s="87">
        <f>IF($U$290="nulová",$N$290,0)</f>
        <v>0</v>
      </c>
      <c r="BJ290" s="6" t="s">
        <v>22</v>
      </c>
      <c r="BK290" s="87">
        <f>ROUND($L$290*$K$290,2)</f>
        <v>0</v>
      </c>
      <c r="BL290" s="6" t="s">
        <v>251</v>
      </c>
      <c r="BM290" s="6" t="s">
        <v>422</v>
      </c>
    </row>
    <row r="291" spans="2:65" s="6" customFormat="1" ht="27" customHeight="1">
      <c r="B291" s="23"/>
      <c r="C291" s="172" t="s">
        <v>423</v>
      </c>
      <c r="D291" s="172" t="s">
        <v>256</v>
      </c>
      <c r="E291" s="173" t="s">
        <v>424</v>
      </c>
      <c r="F291" s="230" t="s">
        <v>425</v>
      </c>
      <c r="G291" s="231"/>
      <c r="H291" s="231"/>
      <c r="I291" s="231"/>
      <c r="J291" s="174" t="s">
        <v>150</v>
      </c>
      <c r="K291" s="175">
        <v>1</v>
      </c>
      <c r="L291" s="232">
        <v>0</v>
      </c>
      <c r="M291" s="231"/>
      <c r="N291" s="233">
        <f>ROUND($L$291*$K$291,2)</f>
        <v>0</v>
      </c>
      <c r="O291" s="234"/>
      <c r="P291" s="234"/>
      <c r="Q291" s="234"/>
      <c r="R291" s="25"/>
      <c r="T291" s="142"/>
      <c r="U291" s="31" t="s">
        <v>45</v>
      </c>
      <c r="V291" s="24"/>
      <c r="W291" s="143">
        <f>$V$291*$K$291</f>
        <v>0</v>
      </c>
      <c r="X291" s="143">
        <v>0.014</v>
      </c>
      <c r="Y291" s="143">
        <f>$X$291*$K$291</f>
        <v>0.014</v>
      </c>
      <c r="Z291" s="143">
        <v>0</v>
      </c>
      <c r="AA291" s="144">
        <f>$Z$291*$K$291</f>
        <v>0</v>
      </c>
      <c r="AR291" s="6" t="s">
        <v>326</v>
      </c>
      <c r="AT291" s="6" t="s">
        <v>256</v>
      </c>
      <c r="AU291" s="6" t="s">
        <v>95</v>
      </c>
      <c r="AY291" s="6" t="s">
        <v>146</v>
      </c>
      <c r="BE291" s="87">
        <f>IF($U$291="základní",$N$291,0)</f>
        <v>0</v>
      </c>
      <c r="BF291" s="87">
        <f>IF($U$291="snížená",$N$291,0)</f>
        <v>0</v>
      </c>
      <c r="BG291" s="87">
        <f>IF($U$291="zákl. přenesená",$N$291,0)</f>
        <v>0</v>
      </c>
      <c r="BH291" s="87">
        <f>IF($U$291="sníž. přenesená",$N$291,0)</f>
        <v>0</v>
      </c>
      <c r="BI291" s="87">
        <f>IF($U$291="nulová",$N$291,0)</f>
        <v>0</v>
      </c>
      <c r="BJ291" s="6" t="s">
        <v>22</v>
      </c>
      <c r="BK291" s="87">
        <f>ROUND($L$291*$K$291,2)</f>
        <v>0</v>
      </c>
      <c r="BL291" s="6" t="s">
        <v>251</v>
      </c>
      <c r="BM291" s="6" t="s">
        <v>426</v>
      </c>
    </row>
    <row r="292" spans="2:65" s="6" customFormat="1" ht="39" customHeight="1">
      <c r="B292" s="23"/>
      <c r="C292" s="172" t="s">
        <v>427</v>
      </c>
      <c r="D292" s="172" t="s">
        <v>256</v>
      </c>
      <c r="E292" s="173" t="s">
        <v>428</v>
      </c>
      <c r="F292" s="230" t="s">
        <v>429</v>
      </c>
      <c r="G292" s="231"/>
      <c r="H292" s="231"/>
      <c r="I292" s="231"/>
      <c r="J292" s="174" t="s">
        <v>150</v>
      </c>
      <c r="K292" s="175">
        <v>2</v>
      </c>
      <c r="L292" s="232">
        <v>0</v>
      </c>
      <c r="M292" s="231"/>
      <c r="N292" s="233">
        <f>ROUND($L$292*$K$292,2)</f>
        <v>0</v>
      </c>
      <c r="O292" s="234"/>
      <c r="P292" s="234"/>
      <c r="Q292" s="234"/>
      <c r="R292" s="25"/>
      <c r="T292" s="142"/>
      <c r="U292" s="31" t="s">
        <v>45</v>
      </c>
      <c r="V292" s="24"/>
      <c r="W292" s="143">
        <f>$V$292*$K$292</f>
        <v>0</v>
      </c>
      <c r="X292" s="143">
        <v>0.014</v>
      </c>
      <c r="Y292" s="143">
        <f>$X$292*$K$292</f>
        <v>0.028</v>
      </c>
      <c r="Z292" s="143">
        <v>0</v>
      </c>
      <c r="AA292" s="144">
        <f>$Z$292*$K$292</f>
        <v>0</v>
      </c>
      <c r="AR292" s="6" t="s">
        <v>326</v>
      </c>
      <c r="AT292" s="6" t="s">
        <v>256</v>
      </c>
      <c r="AU292" s="6" t="s">
        <v>95</v>
      </c>
      <c r="AY292" s="6" t="s">
        <v>146</v>
      </c>
      <c r="BE292" s="87">
        <f>IF($U$292="základní",$N$292,0)</f>
        <v>0</v>
      </c>
      <c r="BF292" s="87">
        <f>IF($U$292="snížená",$N$292,0)</f>
        <v>0</v>
      </c>
      <c r="BG292" s="87">
        <f>IF($U$292="zákl. přenesená",$N$292,0)</f>
        <v>0</v>
      </c>
      <c r="BH292" s="87">
        <f>IF($U$292="sníž. přenesená",$N$292,0)</f>
        <v>0</v>
      </c>
      <c r="BI292" s="87">
        <f>IF($U$292="nulová",$N$292,0)</f>
        <v>0</v>
      </c>
      <c r="BJ292" s="6" t="s">
        <v>22</v>
      </c>
      <c r="BK292" s="87">
        <f>ROUND($L$292*$K$292,2)</f>
        <v>0</v>
      </c>
      <c r="BL292" s="6" t="s">
        <v>251</v>
      </c>
      <c r="BM292" s="6" t="s">
        <v>430</v>
      </c>
    </row>
    <row r="293" spans="2:65" s="6" customFormat="1" ht="15.75" customHeight="1">
      <c r="B293" s="23"/>
      <c r="C293" s="138" t="s">
        <v>431</v>
      </c>
      <c r="D293" s="138" t="s">
        <v>147</v>
      </c>
      <c r="E293" s="139" t="s">
        <v>432</v>
      </c>
      <c r="F293" s="235" t="s">
        <v>433</v>
      </c>
      <c r="G293" s="234"/>
      <c r="H293" s="234"/>
      <c r="I293" s="234"/>
      <c r="J293" s="140" t="s">
        <v>150</v>
      </c>
      <c r="K293" s="141">
        <v>3</v>
      </c>
      <c r="L293" s="236">
        <v>0</v>
      </c>
      <c r="M293" s="234"/>
      <c r="N293" s="237">
        <f>ROUND($L$293*$K$293,2)</f>
        <v>0</v>
      </c>
      <c r="O293" s="234"/>
      <c r="P293" s="234"/>
      <c r="Q293" s="234"/>
      <c r="R293" s="25"/>
      <c r="T293" s="142"/>
      <c r="U293" s="31" t="s">
        <v>45</v>
      </c>
      <c r="V293" s="24"/>
      <c r="W293" s="143">
        <f>$V$293*$K$293</f>
        <v>0</v>
      </c>
      <c r="X293" s="143">
        <v>0</v>
      </c>
      <c r="Y293" s="143">
        <f>$X$293*$K$293</f>
        <v>0</v>
      </c>
      <c r="Z293" s="143">
        <v>0</v>
      </c>
      <c r="AA293" s="144">
        <f>$Z$293*$K$293</f>
        <v>0</v>
      </c>
      <c r="AR293" s="6" t="s">
        <v>251</v>
      </c>
      <c r="AT293" s="6" t="s">
        <v>147</v>
      </c>
      <c r="AU293" s="6" t="s">
        <v>95</v>
      </c>
      <c r="AY293" s="6" t="s">
        <v>146</v>
      </c>
      <c r="BE293" s="87">
        <f>IF($U$293="základní",$N$293,0)</f>
        <v>0</v>
      </c>
      <c r="BF293" s="87">
        <f>IF($U$293="snížená",$N$293,0)</f>
        <v>0</v>
      </c>
      <c r="BG293" s="87">
        <f>IF($U$293="zákl. přenesená",$N$293,0)</f>
        <v>0</v>
      </c>
      <c r="BH293" s="87">
        <f>IF($U$293="sníž. přenesená",$N$293,0)</f>
        <v>0</v>
      </c>
      <c r="BI293" s="87">
        <f>IF($U$293="nulová",$N$293,0)</f>
        <v>0</v>
      </c>
      <c r="BJ293" s="6" t="s">
        <v>22</v>
      </c>
      <c r="BK293" s="87">
        <f>ROUND($L$293*$K$293,2)</f>
        <v>0</v>
      </c>
      <c r="BL293" s="6" t="s">
        <v>251</v>
      </c>
      <c r="BM293" s="6" t="s">
        <v>434</v>
      </c>
    </row>
    <row r="294" spans="2:65" s="6" customFormat="1" ht="15.75" customHeight="1">
      <c r="B294" s="23"/>
      <c r="C294" s="172" t="s">
        <v>435</v>
      </c>
      <c r="D294" s="172" t="s">
        <v>256</v>
      </c>
      <c r="E294" s="173" t="s">
        <v>436</v>
      </c>
      <c r="F294" s="230" t="s">
        <v>437</v>
      </c>
      <c r="G294" s="231"/>
      <c r="H294" s="231"/>
      <c r="I294" s="231"/>
      <c r="J294" s="174" t="s">
        <v>150</v>
      </c>
      <c r="K294" s="175">
        <v>3</v>
      </c>
      <c r="L294" s="232">
        <v>0</v>
      </c>
      <c r="M294" s="231"/>
      <c r="N294" s="233">
        <f>ROUND($L$294*$K$294,2)</f>
        <v>0</v>
      </c>
      <c r="O294" s="234"/>
      <c r="P294" s="234"/>
      <c r="Q294" s="234"/>
      <c r="R294" s="25"/>
      <c r="T294" s="142"/>
      <c r="U294" s="31" t="s">
        <v>45</v>
      </c>
      <c r="V294" s="24"/>
      <c r="W294" s="143">
        <f>$V$294*$K$294</f>
        <v>0</v>
      </c>
      <c r="X294" s="143">
        <v>0.0015</v>
      </c>
      <c r="Y294" s="143">
        <f>$X$294*$K$294</f>
        <v>0.0045000000000000005</v>
      </c>
      <c r="Z294" s="143">
        <v>0</v>
      </c>
      <c r="AA294" s="144">
        <f>$Z$294*$K$294</f>
        <v>0</v>
      </c>
      <c r="AR294" s="6" t="s">
        <v>326</v>
      </c>
      <c r="AT294" s="6" t="s">
        <v>256</v>
      </c>
      <c r="AU294" s="6" t="s">
        <v>95</v>
      </c>
      <c r="AY294" s="6" t="s">
        <v>146</v>
      </c>
      <c r="BE294" s="87">
        <f>IF($U$294="základní",$N$294,0)</f>
        <v>0</v>
      </c>
      <c r="BF294" s="87">
        <f>IF($U$294="snížená",$N$294,0)</f>
        <v>0</v>
      </c>
      <c r="BG294" s="87">
        <f>IF($U$294="zákl. přenesená",$N$294,0)</f>
        <v>0</v>
      </c>
      <c r="BH294" s="87">
        <f>IF($U$294="sníž. přenesená",$N$294,0)</f>
        <v>0</v>
      </c>
      <c r="BI294" s="87">
        <f>IF($U$294="nulová",$N$294,0)</f>
        <v>0</v>
      </c>
      <c r="BJ294" s="6" t="s">
        <v>22</v>
      </c>
      <c r="BK294" s="87">
        <f>ROUND($L$294*$K$294,2)</f>
        <v>0</v>
      </c>
      <c r="BL294" s="6" t="s">
        <v>251</v>
      </c>
      <c r="BM294" s="6" t="s">
        <v>438</v>
      </c>
    </row>
    <row r="295" spans="2:65" s="6" customFormat="1" ht="27" customHeight="1">
      <c r="B295" s="23"/>
      <c r="C295" s="138" t="s">
        <v>439</v>
      </c>
      <c r="D295" s="138" t="s">
        <v>147</v>
      </c>
      <c r="E295" s="139" t="s">
        <v>440</v>
      </c>
      <c r="F295" s="235" t="s">
        <v>441</v>
      </c>
      <c r="G295" s="234"/>
      <c r="H295" s="234"/>
      <c r="I295" s="234"/>
      <c r="J295" s="140" t="s">
        <v>355</v>
      </c>
      <c r="K295" s="141">
        <v>0.047</v>
      </c>
      <c r="L295" s="236">
        <v>0</v>
      </c>
      <c r="M295" s="234"/>
      <c r="N295" s="237">
        <f>ROUND($L$295*$K$295,2)</f>
        <v>0</v>
      </c>
      <c r="O295" s="234"/>
      <c r="P295" s="234"/>
      <c r="Q295" s="234"/>
      <c r="R295" s="25"/>
      <c r="T295" s="142"/>
      <c r="U295" s="31" t="s">
        <v>45</v>
      </c>
      <c r="V295" s="24"/>
      <c r="W295" s="143">
        <f>$V$295*$K$295</f>
        <v>0</v>
      </c>
      <c r="X295" s="143">
        <v>0</v>
      </c>
      <c r="Y295" s="143">
        <f>$X$295*$K$295</f>
        <v>0</v>
      </c>
      <c r="Z295" s="143">
        <v>0</v>
      </c>
      <c r="AA295" s="144">
        <f>$Z$295*$K$295</f>
        <v>0</v>
      </c>
      <c r="AR295" s="6" t="s">
        <v>251</v>
      </c>
      <c r="AT295" s="6" t="s">
        <v>147</v>
      </c>
      <c r="AU295" s="6" t="s">
        <v>95</v>
      </c>
      <c r="AY295" s="6" t="s">
        <v>146</v>
      </c>
      <c r="BE295" s="87">
        <f>IF($U$295="základní",$N$295,0)</f>
        <v>0</v>
      </c>
      <c r="BF295" s="87">
        <f>IF($U$295="snížená",$N$295,0)</f>
        <v>0</v>
      </c>
      <c r="BG295" s="87">
        <f>IF($U$295="zákl. přenesená",$N$295,0)</f>
        <v>0</v>
      </c>
      <c r="BH295" s="87">
        <f>IF($U$295="sníž. přenesená",$N$295,0)</f>
        <v>0</v>
      </c>
      <c r="BI295" s="87">
        <f>IF($U$295="nulová",$N$295,0)</f>
        <v>0</v>
      </c>
      <c r="BJ295" s="6" t="s">
        <v>22</v>
      </c>
      <c r="BK295" s="87">
        <f>ROUND($L$295*$K$295,2)</f>
        <v>0</v>
      </c>
      <c r="BL295" s="6" t="s">
        <v>251</v>
      </c>
      <c r="BM295" s="6" t="s">
        <v>442</v>
      </c>
    </row>
    <row r="296" spans="2:63" s="127" customFormat="1" ht="30.75" customHeight="1">
      <c r="B296" s="128"/>
      <c r="C296" s="129"/>
      <c r="D296" s="137" t="s">
        <v>115</v>
      </c>
      <c r="E296" s="137"/>
      <c r="F296" s="137"/>
      <c r="G296" s="137"/>
      <c r="H296" s="137"/>
      <c r="I296" s="137"/>
      <c r="J296" s="137"/>
      <c r="K296" s="137"/>
      <c r="L296" s="137"/>
      <c r="M296" s="137"/>
      <c r="N296" s="226">
        <f>$BK$296</f>
        <v>0</v>
      </c>
      <c r="O296" s="227"/>
      <c r="P296" s="227"/>
      <c r="Q296" s="227"/>
      <c r="R296" s="131"/>
      <c r="T296" s="132"/>
      <c r="U296" s="129"/>
      <c r="V296" s="129"/>
      <c r="W296" s="133">
        <f>SUM($W$297:$W$305)</f>
        <v>0</v>
      </c>
      <c r="X296" s="129"/>
      <c r="Y296" s="133">
        <f>SUM($Y$297:$Y$305)</f>
        <v>0.20031539999999998</v>
      </c>
      <c r="Z296" s="129"/>
      <c r="AA296" s="134">
        <f>SUM($AA$297:$AA$305)</f>
        <v>0</v>
      </c>
      <c r="AR296" s="135" t="s">
        <v>95</v>
      </c>
      <c r="AT296" s="135" t="s">
        <v>79</v>
      </c>
      <c r="AU296" s="135" t="s">
        <v>22</v>
      </c>
      <c r="AY296" s="135" t="s">
        <v>146</v>
      </c>
      <c r="BK296" s="136">
        <f>SUM($BK$297:$BK$305)</f>
        <v>0</v>
      </c>
    </row>
    <row r="297" spans="2:65" s="6" customFormat="1" ht="27" customHeight="1">
      <c r="B297" s="23"/>
      <c r="C297" s="138" t="s">
        <v>443</v>
      </c>
      <c r="D297" s="138" t="s">
        <v>147</v>
      </c>
      <c r="E297" s="139" t="s">
        <v>444</v>
      </c>
      <c r="F297" s="235" t="s">
        <v>445</v>
      </c>
      <c r="G297" s="234"/>
      <c r="H297" s="234"/>
      <c r="I297" s="234"/>
      <c r="J297" s="140" t="s">
        <v>155</v>
      </c>
      <c r="K297" s="141">
        <v>6.63</v>
      </c>
      <c r="L297" s="236">
        <v>0</v>
      </c>
      <c r="M297" s="234"/>
      <c r="N297" s="237">
        <f>ROUND($L$297*$K$297,2)</f>
        <v>0</v>
      </c>
      <c r="O297" s="234"/>
      <c r="P297" s="234"/>
      <c r="Q297" s="234"/>
      <c r="R297" s="25"/>
      <c r="T297" s="142"/>
      <c r="U297" s="31" t="s">
        <v>45</v>
      </c>
      <c r="V297" s="24"/>
      <c r="W297" s="143">
        <f>$V$297*$K$297</f>
        <v>0</v>
      </c>
      <c r="X297" s="143">
        <v>0.00372</v>
      </c>
      <c r="Y297" s="143">
        <f>$X$297*$K$297</f>
        <v>0.0246636</v>
      </c>
      <c r="Z297" s="143">
        <v>0</v>
      </c>
      <c r="AA297" s="144">
        <f>$Z$297*$K$297</f>
        <v>0</v>
      </c>
      <c r="AR297" s="6" t="s">
        <v>251</v>
      </c>
      <c r="AT297" s="6" t="s">
        <v>147</v>
      </c>
      <c r="AU297" s="6" t="s">
        <v>95</v>
      </c>
      <c r="AY297" s="6" t="s">
        <v>146</v>
      </c>
      <c r="BE297" s="87">
        <f>IF($U$297="základní",$N$297,0)</f>
        <v>0</v>
      </c>
      <c r="BF297" s="87">
        <f>IF($U$297="snížená",$N$297,0)</f>
        <v>0</v>
      </c>
      <c r="BG297" s="87">
        <f>IF($U$297="zákl. přenesená",$N$297,0)</f>
        <v>0</v>
      </c>
      <c r="BH297" s="87">
        <f>IF($U$297="sníž. přenesená",$N$297,0)</f>
        <v>0</v>
      </c>
      <c r="BI297" s="87">
        <f>IF($U$297="nulová",$N$297,0)</f>
        <v>0</v>
      </c>
      <c r="BJ297" s="6" t="s">
        <v>22</v>
      </c>
      <c r="BK297" s="87">
        <f>ROUND($L$297*$K$297,2)</f>
        <v>0</v>
      </c>
      <c r="BL297" s="6" t="s">
        <v>251</v>
      </c>
      <c r="BM297" s="6" t="s">
        <v>446</v>
      </c>
    </row>
    <row r="298" spans="2:51" s="6" customFormat="1" ht="18.75" customHeight="1">
      <c r="B298" s="145"/>
      <c r="C298" s="146"/>
      <c r="D298" s="146"/>
      <c r="E298" s="146"/>
      <c r="F298" s="238" t="s">
        <v>405</v>
      </c>
      <c r="G298" s="239"/>
      <c r="H298" s="239"/>
      <c r="I298" s="239"/>
      <c r="J298" s="146"/>
      <c r="K298" s="146"/>
      <c r="L298" s="146"/>
      <c r="M298" s="146"/>
      <c r="N298" s="146"/>
      <c r="O298" s="146"/>
      <c r="P298" s="146"/>
      <c r="Q298" s="146"/>
      <c r="R298" s="147"/>
      <c r="T298" s="148"/>
      <c r="U298" s="146"/>
      <c r="V298" s="146"/>
      <c r="W298" s="146"/>
      <c r="X298" s="146"/>
      <c r="Y298" s="146"/>
      <c r="Z298" s="146"/>
      <c r="AA298" s="149"/>
      <c r="AT298" s="150" t="s">
        <v>158</v>
      </c>
      <c r="AU298" s="150" t="s">
        <v>95</v>
      </c>
      <c r="AV298" s="150" t="s">
        <v>22</v>
      </c>
      <c r="AW298" s="150" t="s">
        <v>102</v>
      </c>
      <c r="AX298" s="150" t="s">
        <v>80</v>
      </c>
      <c r="AY298" s="150" t="s">
        <v>146</v>
      </c>
    </row>
    <row r="299" spans="2:51" s="6" customFormat="1" ht="18.75" customHeight="1">
      <c r="B299" s="151"/>
      <c r="C299" s="152"/>
      <c r="D299" s="152"/>
      <c r="E299" s="152"/>
      <c r="F299" s="240" t="s">
        <v>406</v>
      </c>
      <c r="G299" s="241"/>
      <c r="H299" s="241"/>
      <c r="I299" s="241"/>
      <c r="J299" s="152"/>
      <c r="K299" s="153">
        <v>6.63</v>
      </c>
      <c r="L299" s="152"/>
      <c r="M299" s="152"/>
      <c r="N299" s="152"/>
      <c r="O299" s="152"/>
      <c r="P299" s="152"/>
      <c r="Q299" s="152"/>
      <c r="R299" s="154"/>
      <c r="T299" s="155"/>
      <c r="U299" s="152"/>
      <c r="V299" s="152"/>
      <c r="W299" s="152"/>
      <c r="X299" s="152"/>
      <c r="Y299" s="152"/>
      <c r="Z299" s="152"/>
      <c r="AA299" s="156"/>
      <c r="AT299" s="157" t="s">
        <v>158</v>
      </c>
      <c r="AU299" s="157" t="s">
        <v>95</v>
      </c>
      <c r="AV299" s="157" t="s">
        <v>95</v>
      </c>
      <c r="AW299" s="157" t="s">
        <v>102</v>
      </c>
      <c r="AX299" s="157" t="s">
        <v>22</v>
      </c>
      <c r="AY299" s="157" t="s">
        <v>146</v>
      </c>
    </row>
    <row r="300" spans="2:65" s="6" customFormat="1" ht="15.75" customHeight="1">
      <c r="B300" s="23"/>
      <c r="C300" s="172" t="s">
        <v>447</v>
      </c>
      <c r="D300" s="172" t="s">
        <v>256</v>
      </c>
      <c r="E300" s="173" t="s">
        <v>448</v>
      </c>
      <c r="F300" s="230" t="s">
        <v>449</v>
      </c>
      <c r="G300" s="231"/>
      <c r="H300" s="231"/>
      <c r="I300" s="231"/>
      <c r="J300" s="174" t="s">
        <v>155</v>
      </c>
      <c r="K300" s="175">
        <v>8.009</v>
      </c>
      <c r="L300" s="232">
        <v>0</v>
      </c>
      <c r="M300" s="231"/>
      <c r="N300" s="233">
        <f>ROUND($L$300*$K$300,2)</f>
        <v>0</v>
      </c>
      <c r="O300" s="234"/>
      <c r="P300" s="234"/>
      <c r="Q300" s="234"/>
      <c r="R300" s="25"/>
      <c r="T300" s="142"/>
      <c r="U300" s="31" t="s">
        <v>45</v>
      </c>
      <c r="V300" s="24"/>
      <c r="W300" s="143">
        <f>$V$300*$K$300</f>
        <v>0</v>
      </c>
      <c r="X300" s="143">
        <v>0.0192</v>
      </c>
      <c r="Y300" s="143">
        <f>$X$300*$K$300</f>
        <v>0.1537728</v>
      </c>
      <c r="Z300" s="143">
        <v>0</v>
      </c>
      <c r="AA300" s="144">
        <f>$Z$300*$K$300</f>
        <v>0</v>
      </c>
      <c r="AR300" s="6" t="s">
        <v>326</v>
      </c>
      <c r="AT300" s="6" t="s">
        <v>256</v>
      </c>
      <c r="AU300" s="6" t="s">
        <v>95</v>
      </c>
      <c r="AY300" s="6" t="s">
        <v>146</v>
      </c>
      <c r="BE300" s="87">
        <f>IF($U$300="základní",$N$300,0)</f>
        <v>0</v>
      </c>
      <c r="BF300" s="87">
        <f>IF($U$300="snížená",$N$300,0)</f>
        <v>0</v>
      </c>
      <c r="BG300" s="87">
        <f>IF($U$300="zákl. přenesená",$N$300,0)</f>
        <v>0</v>
      </c>
      <c r="BH300" s="87">
        <f>IF($U$300="sníž. přenesená",$N$300,0)</f>
        <v>0</v>
      </c>
      <c r="BI300" s="87">
        <f>IF($U$300="nulová",$N$300,0)</f>
        <v>0</v>
      </c>
      <c r="BJ300" s="6" t="s">
        <v>22</v>
      </c>
      <c r="BK300" s="87">
        <f>ROUND($L$300*$K$300,2)</f>
        <v>0</v>
      </c>
      <c r="BL300" s="6" t="s">
        <v>251</v>
      </c>
      <c r="BM300" s="6" t="s">
        <v>450</v>
      </c>
    </row>
    <row r="301" spans="2:65" s="6" customFormat="1" ht="15.75" customHeight="1">
      <c r="B301" s="23"/>
      <c r="C301" s="172" t="s">
        <v>451</v>
      </c>
      <c r="D301" s="172" t="s">
        <v>256</v>
      </c>
      <c r="E301" s="173" t="s">
        <v>452</v>
      </c>
      <c r="F301" s="230" t="s">
        <v>453</v>
      </c>
      <c r="G301" s="231"/>
      <c r="H301" s="231"/>
      <c r="I301" s="231"/>
      <c r="J301" s="174" t="s">
        <v>155</v>
      </c>
      <c r="K301" s="175">
        <v>6.63</v>
      </c>
      <c r="L301" s="232">
        <v>0</v>
      </c>
      <c r="M301" s="231"/>
      <c r="N301" s="233">
        <f>ROUND($L$301*$K$301,2)</f>
        <v>0</v>
      </c>
      <c r="O301" s="234"/>
      <c r="P301" s="234"/>
      <c r="Q301" s="234"/>
      <c r="R301" s="25"/>
      <c r="T301" s="142"/>
      <c r="U301" s="31" t="s">
        <v>45</v>
      </c>
      <c r="V301" s="24"/>
      <c r="W301" s="143">
        <f>$V$301*$K$301</f>
        <v>0</v>
      </c>
      <c r="X301" s="143">
        <v>0.003</v>
      </c>
      <c r="Y301" s="143">
        <f>$X$301*$K$301</f>
        <v>0.01989</v>
      </c>
      <c r="Z301" s="143">
        <v>0</v>
      </c>
      <c r="AA301" s="144">
        <f>$Z$301*$K$301</f>
        <v>0</v>
      </c>
      <c r="AR301" s="6" t="s">
        <v>326</v>
      </c>
      <c r="AT301" s="6" t="s">
        <v>256</v>
      </c>
      <c r="AU301" s="6" t="s">
        <v>95</v>
      </c>
      <c r="AY301" s="6" t="s">
        <v>146</v>
      </c>
      <c r="BE301" s="87">
        <f>IF($U$301="základní",$N$301,0)</f>
        <v>0</v>
      </c>
      <c r="BF301" s="87">
        <f>IF($U$301="snížená",$N$301,0)</f>
        <v>0</v>
      </c>
      <c r="BG301" s="87">
        <f>IF($U$301="zákl. přenesená",$N$301,0)</f>
        <v>0</v>
      </c>
      <c r="BH301" s="87">
        <f>IF($U$301="sníž. přenesená",$N$301,0)</f>
        <v>0</v>
      </c>
      <c r="BI301" s="87">
        <f>IF($U$301="nulová",$N$301,0)</f>
        <v>0</v>
      </c>
      <c r="BJ301" s="6" t="s">
        <v>22</v>
      </c>
      <c r="BK301" s="87">
        <f>ROUND($L$301*$K$301,2)</f>
        <v>0</v>
      </c>
      <c r="BL301" s="6" t="s">
        <v>251</v>
      </c>
      <c r="BM301" s="6" t="s">
        <v>454</v>
      </c>
    </row>
    <row r="302" spans="2:65" s="6" customFormat="1" ht="27" customHeight="1">
      <c r="B302" s="23"/>
      <c r="C302" s="138" t="s">
        <v>455</v>
      </c>
      <c r="D302" s="138" t="s">
        <v>147</v>
      </c>
      <c r="E302" s="139" t="s">
        <v>456</v>
      </c>
      <c r="F302" s="235" t="s">
        <v>457</v>
      </c>
      <c r="G302" s="234"/>
      <c r="H302" s="234"/>
      <c r="I302" s="234"/>
      <c r="J302" s="140" t="s">
        <v>155</v>
      </c>
      <c r="K302" s="141">
        <v>6.63</v>
      </c>
      <c r="L302" s="236">
        <v>0</v>
      </c>
      <c r="M302" s="234"/>
      <c r="N302" s="237">
        <f>ROUND($L$302*$K$302,2)</f>
        <v>0</v>
      </c>
      <c r="O302" s="234"/>
      <c r="P302" s="234"/>
      <c r="Q302" s="234"/>
      <c r="R302" s="25"/>
      <c r="T302" s="142"/>
      <c r="U302" s="31" t="s">
        <v>45</v>
      </c>
      <c r="V302" s="24"/>
      <c r="W302" s="143">
        <f>$V$302*$K$302</f>
        <v>0</v>
      </c>
      <c r="X302" s="143">
        <v>0</v>
      </c>
      <c r="Y302" s="143">
        <f>$X$302*$K$302</f>
        <v>0</v>
      </c>
      <c r="Z302" s="143">
        <v>0</v>
      </c>
      <c r="AA302" s="144">
        <f>$Z$302*$K$302</f>
        <v>0</v>
      </c>
      <c r="AR302" s="6" t="s">
        <v>251</v>
      </c>
      <c r="AT302" s="6" t="s">
        <v>147</v>
      </c>
      <c r="AU302" s="6" t="s">
        <v>95</v>
      </c>
      <c r="AY302" s="6" t="s">
        <v>146</v>
      </c>
      <c r="BE302" s="87">
        <f>IF($U$302="základní",$N$302,0)</f>
        <v>0</v>
      </c>
      <c r="BF302" s="87">
        <f>IF($U$302="snížená",$N$302,0)</f>
        <v>0</v>
      </c>
      <c r="BG302" s="87">
        <f>IF($U$302="zákl. přenesená",$N$302,0)</f>
        <v>0</v>
      </c>
      <c r="BH302" s="87">
        <f>IF($U$302="sníž. přenesená",$N$302,0)</f>
        <v>0</v>
      </c>
      <c r="BI302" s="87">
        <f>IF($U$302="nulová",$N$302,0)</f>
        <v>0</v>
      </c>
      <c r="BJ302" s="6" t="s">
        <v>22</v>
      </c>
      <c r="BK302" s="87">
        <f>ROUND($L$302*$K$302,2)</f>
        <v>0</v>
      </c>
      <c r="BL302" s="6" t="s">
        <v>251</v>
      </c>
      <c r="BM302" s="6" t="s">
        <v>458</v>
      </c>
    </row>
    <row r="303" spans="2:65" s="6" customFormat="1" ht="15.75" customHeight="1">
      <c r="B303" s="23"/>
      <c r="C303" s="138" t="s">
        <v>459</v>
      </c>
      <c r="D303" s="138" t="s">
        <v>147</v>
      </c>
      <c r="E303" s="139" t="s">
        <v>460</v>
      </c>
      <c r="F303" s="235" t="s">
        <v>461</v>
      </c>
      <c r="G303" s="234"/>
      <c r="H303" s="234"/>
      <c r="I303" s="234"/>
      <c r="J303" s="140" t="s">
        <v>155</v>
      </c>
      <c r="K303" s="141">
        <v>6.63</v>
      </c>
      <c r="L303" s="236">
        <v>0</v>
      </c>
      <c r="M303" s="234"/>
      <c r="N303" s="237">
        <f>ROUND($L$303*$K$303,2)</f>
        <v>0</v>
      </c>
      <c r="O303" s="234"/>
      <c r="P303" s="234"/>
      <c r="Q303" s="234"/>
      <c r="R303" s="25"/>
      <c r="T303" s="142"/>
      <c r="U303" s="31" t="s">
        <v>45</v>
      </c>
      <c r="V303" s="24"/>
      <c r="W303" s="143">
        <f>$V$303*$K$303</f>
        <v>0</v>
      </c>
      <c r="X303" s="143">
        <v>0.0003</v>
      </c>
      <c r="Y303" s="143">
        <f>$X$303*$K$303</f>
        <v>0.001989</v>
      </c>
      <c r="Z303" s="143">
        <v>0</v>
      </c>
      <c r="AA303" s="144">
        <f>$Z$303*$K$303</f>
        <v>0</v>
      </c>
      <c r="AR303" s="6" t="s">
        <v>251</v>
      </c>
      <c r="AT303" s="6" t="s">
        <v>147</v>
      </c>
      <c r="AU303" s="6" t="s">
        <v>95</v>
      </c>
      <c r="AY303" s="6" t="s">
        <v>146</v>
      </c>
      <c r="BE303" s="87">
        <f>IF($U$303="základní",$N$303,0)</f>
        <v>0</v>
      </c>
      <c r="BF303" s="87">
        <f>IF($U$303="snížená",$N$303,0)</f>
        <v>0</v>
      </c>
      <c r="BG303" s="87">
        <f>IF($U$303="zákl. přenesená",$N$303,0)</f>
        <v>0</v>
      </c>
      <c r="BH303" s="87">
        <f>IF($U$303="sníž. přenesená",$N$303,0)</f>
        <v>0</v>
      </c>
      <c r="BI303" s="87">
        <f>IF($U$303="nulová",$N$303,0)</f>
        <v>0</v>
      </c>
      <c r="BJ303" s="6" t="s">
        <v>22</v>
      </c>
      <c r="BK303" s="87">
        <f>ROUND($L$303*$K$303,2)</f>
        <v>0</v>
      </c>
      <c r="BL303" s="6" t="s">
        <v>251</v>
      </c>
      <c r="BM303" s="6" t="s">
        <v>462</v>
      </c>
    </row>
    <row r="304" spans="2:51" s="6" customFormat="1" ht="18.75" customHeight="1">
      <c r="B304" s="151"/>
      <c r="C304" s="152"/>
      <c r="D304" s="152"/>
      <c r="E304" s="152"/>
      <c r="F304" s="240" t="s">
        <v>406</v>
      </c>
      <c r="G304" s="241"/>
      <c r="H304" s="241"/>
      <c r="I304" s="241"/>
      <c r="J304" s="152"/>
      <c r="K304" s="153">
        <v>6.63</v>
      </c>
      <c r="L304" s="152"/>
      <c r="M304" s="152"/>
      <c r="N304" s="152"/>
      <c r="O304" s="152"/>
      <c r="P304" s="152"/>
      <c r="Q304" s="152"/>
      <c r="R304" s="154"/>
      <c r="T304" s="155"/>
      <c r="U304" s="152"/>
      <c r="V304" s="152"/>
      <c r="W304" s="152"/>
      <c r="X304" s="152"/>
      <c r="Y304" s="152"/>
      <c r="Z304" s="152"/>
      <c r="AA304" s="156"/>
      <c r="AT304" s="157" t="s">
        <v>158</v>
      </c>
      <c r="AU304" s="157" t="s">
        <v>95</v>
      </c>
      <c r="AV304" s="157" t="s">
        <v>95</v>
      </c>
      <c r="AW304" s="157" t="s">
        <v>102</v>
      </c>
      <c r="AX304" s="157" t="s">
        <v>22</v>
      </c>
      <c r="AY304" s="157" t="s">
        <v>146</v>
      </c>
    </row>
    <row r="305" spans="2:65" s="6" customFormat="1" ht="27" customHeight="1">
      <c r="B305" s="23"/>
      <c r="C305" s="138" t="s">
        <v>463</v>
      </c>
      <c r="D305" s="138" t="s">
        <v>147</v>
      </c>
      <c r="E305" s="139" t="s">
        <v>464</v>
      </c>
      <c r="F305" s="235" t="s">
        <v>465</v>
      </c>
      <c r="G305" s="234"/>
      <c r="H305" s="234"/>
      <c r="I305" s="234"/>
      <c r="J305" s="140" t="s">
        <v>355</v>
      </c>
      <c r="K305" s="141">
        <v>0.2</v>
      </c>
      <c r="L305" s="236">
        <v>0</v>
      </c>
      <c r="M305" s="234"/>
      <c r="N305" s="237">
        <f>ROUND($L$305*$K$305,2)</f>
        <v>0</v>
      </c>
      <c r="O305" s="234"/>
      <c r="P305" s="234"/>
      <c r="Q305" s="234"/>
      <c r="R305" s="25"/>
      <c r="T305" s="142"/>
      <c r="U305" s="31" t="s">
        <v>45</v>
      </c>
      <c r="V305" s="24"/>
      <c r="W305" s="143">
        <f>$V$305*$K$305</f>
        <v>0</v>
      </c>
      <c r="X305" s="143">
        <v>0</v>
      </c>
      <c r="Y305" s="143">
        <f>$X$305*$K$305</f>
        <v>0</v>
      </c>
      <c r="Z305" s="143">
        <v>0</v>
      </c>
      <c r="AA305" s="144">
        <f>$Z$305*$K$305</f>
        <v>0</v>
      </c>
      <c r="AR305" s="6" t="s">
        <v>251</v>
      </c>
      <c r="AT305" s="6" t="s">
        <v>147</v>
      </c>
      <c r="AU305" s="6" t="s">
        <v>95</v>
      </c>
      <c r="AY305" s="6" t="s">
        <v>146</v>
      </c>
      <c r="BE305" s="87">
        <f>IF($U$305="základní",$N$305,0)</f>
        <v>0</v>
      </c>
      <c r="BF305" s="87">
        <f>IF($U$305="snížená",$N$305,0)</f>
        <v>0</v>
      </c>
      <c r="BG305" s="87">
        <f>IF($U$305="zákl. přenesená",$N$305,0)</f>
        <v>0</v>
      </c>
      <c r="BH305" s="87">
        <f>IF($U$305="sníž. přenesená",$N$305,0)</f>
        <v>0</v>
      </c>
      <c r="BI305" s="87">
        <f>IF($U$305="nulová",$N$305,0)</f>
        <v>0</v>
      </c>
      <c r="BJ305" s="6" t="s">
        <v>22</v>
      </c>
      <c r="BK305" s="87">
        <f>ROUND($L$305*$K$305,2)</f>
        <v>0</v>
      </c>
      <c r="BL305" s="6" t="s">
        <v>251</v>
      </c>
      <c r="BM305" s="6" t="s">
        <v>466</v>
      </c>
    </row>
    <row r="306" spans="2:63" s="127" customFormat="1" ht="30.75" customHeight="1">
      <c r="B306" s="128"/>
      <c r="C306" s="129"/>
      <c r="D306" s="137" t="s">
        <v>116</v>
      </c>
      <c r="E306" s="137"/>
      <c r="F306" s="137"/>
      <c r="G306" s="137"/>
      <c r="H306" s="137"/>
      <c r="I306" s="137"/>
      <c r="J306" s="137"/>
      <c r="K306" s="137"/>
      <c r="L306" s="137"/>
      <c r="M306" s="137"/>
      <c r="N306" s="226">
        <f>$BK$306</f>
        <v>0</v>
      </c>
      <c r="O306" s="227"/>
      <c r="P306" s="227"/>
      <c r="Q306" s="227"/>
      <c r="R306" s="131"/>
      <c r="T306" s="132"/>
      <c r="U306" s="129"/>
      <c r="V306" s="129"/>
      <c r="W306" s="133">
        <f>SUM($W$307:$W$316)</f>
        <v>0</v>
      </c>
      <c r="X306" s="129"/>
      <c r="Y306" s="133">
        <f>SUM($Y$307:$Y$316)</f>
        <v>0.03565786</v>
      </c>
      <c r="Z306" s="129"/>
      <c r="AA306" s="134">
        <f>SUM($AA$307:$AA$316)</f>
        <v>0</v>
      </c>
      <c r="AR306" s="135" t="s">
        <v>95</v>
      </c>
      <c r="AT306" s="135" t="s">
        <v>79</v>
      </c>
      <c r="AU306" s="135" t="s">
        <v>22</v>
      </c>
      <c r="AY306" s="135" t="s">
        <v>146</v>
      </c>
      <c r="BK306" s="136">
        <f>SUM($BK$307:$BK$316)</f>
        <v>0</v>
      </c>
    </row>
    <row r="307" spans="2:65" s="6" customFormat="1" ht="15.75" customHeight="1">
      <c r="B307" s="23"/>
      <c r="C307" s="138" t="s">
        <v>467</v>
      </c>
      <c r="D307" s="138" t="s">
        <v>147</v>
      </c>
      <c r="E307" s="139" t="s">
        <v>468</v>
      </c>
      <c r="F307" s="235" t="s">
        <v>469</v>
      </c>
      <c r="G307" s="234"/>
      <c r="H307" s="234"/>
      <c r="I307" s="234"/>
      <c r="J307" s="140" t="s">
        <v>176</v>
      </c>
      <c r="K307" s="141">
        <v>11.88</v>
      </c>
      <c r="L307" s="236">
        <v>0</v>
      </c>
      <c r="M307" s="234"/>
      <c r="N307" s="237">
        <f>ROUND($L$307*$K$307,2)</f>
        <v>0</v>
      </c>
      <c r="O307" s="234"/>
      <c r="P307" s="234"/>
      <c r="Q307" s="234"/>
      <c r="R307" s="25"/>
      <c r="T307" s="142"/>
      <c r="U307" s="31" t="s">
        <v>45</v>
      </c>
      <c r="V307" s="24"/>
      <c r="W307" s="143">
        <f>$V$307*$K$307</f>
        <v>0</v>
      </c>
      <c r="X307" s="143">
        <v>0.00015</v>
      </c>
      <c r="Y307" s="143">
        <f>$X$307*$K$307</f>
        <v>0.001782</v>
      </c>
      <c r="Z307" s="143">
        <v>0</v>
      </c>
      <c r="AA307" s="144">
        <f>$Z$307*$K$307</f>
        <v>0</v>
      </c>
      <c r="AR307" s="6" t="s">
        <v>251</v>
      </c>
      <c r="AT307" s="6" t="s">
        <v>147</v>
      </c>
      <c r="AU307" s="6" t="s">
        <v>95</v>
      </c>
      <c r="AY307" s="6" t="s">
        <v>146</v>
      </c>
      <c r="BE307" s="87">
        <f>IF($U$307="základní",$N$307,0)</f>
        <v>0</v>
      </c>
      <c r="BF307" s="87">
        <f>IF($U$307="snížená",$N$307,0)</f>
        <v>0</v>
      </c>
      <c r="BG307" s="87">
        <f>IF($U$307="zákl. přenesená",$N$307,0)</f>
        <v>0</v>
      </c>
      <c r="BH307" s="87">
        <f>IF($U$307="sníž. přenesená",$N$307,0)</f>
        <v>0</v>
      </c>
      <c r="BI307" s="87">
        <f>IF($U$307="nulová",$N$307,0)</f>
        <v>0</v>
      </c>
      <c r="BJ307" s="6" t="s">
        <v>22</v>
      </c>
      <c r="BK307" s="87">
        <f>ROUND($L$307*$K$307,2)</f>
        <v>0</v>
      </c>
      <c r="BL307" s="6" t="s">
        <v>251</v>
      </c>
      <c r="BM307" s="6" t="s">
        <v>470</v>
      </c>
    </row>
    <row r="308" spans="2:51" s="6" customFormat="1" ht="18.75" customHeight="1">
      <c r="B308" s="145"/>
      <c r="C308" s="146"/>
      <c r="D308" s="146"/>
      <c r="E308" s="146"/>
      <c r="F308" s="238" t="s">
        <v>197</v>
      </c>
      <c r="G308" s="239"/>
      <c r="H308" s="239"/>
      <c r="I308" s="239"/>
      <c r="J308" s="146"/>
      <c r="K308" s="146"/>
      <c r="L308" s="146"/>
      <c r="M308" s="146"/>
      <c r="N308" s="146"/>
      <c r="O308" s="146"/>
      <c r="P308" s="146"/>
      <c r="Q308" s="146"/>
      <c r="R308" s="147"/>
      <c r="T308" s="148"/>
      <c r="U308" s="146"/>
      <c r="V308" s="146"/>
      <c r="W308" s="146"/>
      <c r="X308" s="146"/>
      <c r="Y308" s="146"/>
      <c r="Z308" s="146"/>
      <c r="AA308" s="149"/>
      <c r="AT308" s="150" t="s">
        <v>158</v>
      </c>
      <c r="AU308" s="150" t="s">
        <v>95</v>
      </c>
      <c r="AV308" s="150" t="s">
        <v>22</v>
      </c>
      <c r="AW308" s="150" t="s">
        <v>102</v>
      </c>
      <c r="AX308" s="150" t="s">
        <v>80</v>
      </c>
      <c r="AY308" s="150" t="s">
        <v>146</v>
      </c>
    </row>
    <row r="309" spans="2:51" s="6" customFormat="1" ht="18.75" customHeight="1">
      <c r="B309" s="151"/>
      <c r="C309" s="152"/>
      <c r="D309" s="152"/>
      <c r="E309" s="152"/>
      <c r="F309" s="240" t="s">
        <v>471</v>
      </c>
      <c r="G309" s="241"/>
      <c r="H309" s="241"/>
      <c r="I309" s="241"/>
      <c r="J309" s="152"/>
      <c r="K309" s="153">
        <v>11.88</v>
      </c>
      <c r="L309" s="152"/>
      <c r="M309" s="152"/>
      <c r="N309" s="152"/>
      <c r="O309" s="152"/>
      <c r="P309" s="152"/>
      <c r="Q309" s="152"/>
      <c r="R309" s="154"/>
      <c r="T309" s="155"/>
      <c r="U309" s="152"/>
      <c r="V309" s="152"/>
      <c r="W309" s="152"/>
      <c r="X309" s="152"/>
      <c r="Y309" s="152"/>
      <c r="Z309" s="152"/>
      <c r="AA309" s="156"/>
      <c r="AT309" s="157" t="s">
        <v>158</v>
      </c>
      <c r="AU309" s="157" t="s">
        <v>95</v>
      </c>
      <c r="AV309" s="157" t="s">
        <v>95</v>
      </c>
      <c r="AW309" s="157" t="s">
        <v>102</v>
      </c>
      <c r="AX309" s="157" t="s">
        <v>22</v>
      </c>
      <c r="AY309" s="157" t="s">
        <v>146</v>
      </c>
    </row>
    <row r="310" spans="2:65" s="6" customFormat="1" ht="15.75" customHeight="1">
      <c r="B310" s="23"/>
      <c r="C310" s="172" t="s">
        <v>472</v>
      </c>
      <c r="D310" s="172" t="s">
        <v>256</v>
      </c>
      <c r="E310" s="173" t="s">
        <v>473</v>
      </c>
      <c r="F310" s="230" t="s">
        <v>474</v>
      </c>
      <c r="G310" s="231"/>
      <c r="H310" s="231"/>
      <c r="I310" s="231"/>
      <c r="J310" s="174" t="s">
        <v>176</v>
      </c>
      <c r="K310" s="175">
        <v>12.474</v>
      </c>
      <c r="L310" s="232">
        <v>0</v>
      </c>
      <c r="M310" s="231"/>
      <c r="N310" s="233">
        <f>ROUND($L$310*$K$310,2)</f>
        <v>0</v>
      </c>
      <c r="O310" s="234"/>
      <c r="P310" s="234"/>
      <c r="Q310" s="234"/>
      <c r="R310" s="25"/>
      <c r="T310" s="142"/>
      <c r="U310" s="31" t="s">
        <v>45</v>
      </c>
      <c r="V310" s="24"/>
      <c r="W310" s="143">
        <f>$V$310*$K$310</f>
        <v>0</v>
      </c>
      <c r="X310" s="143">
        <v>0.00019</v>
      </c>
      <c r="Y310" s="143">
        <f>$X$310*$K$310</f>
        <v>0.0023700600000000002</v>
      </c>
      <c r="Z310" s="143">
        <v>0</v>
      </c>
      <c r="AA310" s="144">
        <f>$Z$310*$K$310</f>
        <v>0</v>
      </c>
      <c r="AR310" s="6" t="s">
        <v>326</v>
      </c>
      <c r="AT310" s="6" t="s">
        <v>256</v>
      </c>
      <c r="AU310" s="6" t="s">
        <v>95</v>
      </c>
      <c r="AY310" s="6" t="s">
        <v>146</v>
      </c>
      <c r="BE310" s="87">
        <f>IF($U$310="základní",$N$310,0)</f>
        <v>0</v>
      </c>
      <c r="BF310" s="87">
        <f>IF($U$310="snížená",$N$310,0)</f>
        <v>0</v>
      </c>
      <c r="BG310" s="87">
        <f>IF($U$310="zákl. přenesená",$N$310,0)</f>
        <v>0</v>
      </c>
      <c r="BH310" s="87">
        <f>IF($U$310="sníž. přenesená",$N$310,0)</f>
        <v>0</v>
      </c>
      <c r="BI310" s="87">
        <f>IF($U$310="nulová",$N$310,0)</f>
        <v>0</v>
      </c>
      <c r="BJ310" s="6" t="s">
        <v>22</v>
      </c>
      <c r="BK310" s="87">
        <f>ROUND($L$310*$K$310,2)</f>
        <v>0</v>
      </c>
      <c r="BL310" s="6" t="s">
        <v>251</v>
      </c>
      <c r="BM310" s="6" t="s">
        <v>475</v>
      </c>
    </row>
    <row r="311" spans="2:65" s="6" customFormat="1" ht="15.75" customHeight="1">
      <c r="B311" s="23"/>
      <c r="C311" s="138" t="s">
        <v>476</v>
      </c>
      <c r="D311" s="138" t="s">
        <v>147</v>
      </c>
      <c r="E311" s="139" t="s">
        <v>477</v>
      </c>
      <c r="F311" s="235" t="s">
        <v>478</v>
      </c>
      <c r="G311" s="234"/>
      <c r="H311" s="234"/>
      <c r="I311" s="234"/>
      <c r="J311" s="140" t="s">
        <v>176</v>
      </c>
      <c r="K311" s="141">
        <v>0.8</v>
      </c>
      <c r="L311" s="236">
        <v>0</v>
      </c>
      <c r="M311" s="234"/>
      <c r="N311" s="237">
        <f>ROUND($L$311*$K$311,2)</f>
        <v>0</v>
      </c>
      <c r="O311" s="234"/>
      <c r="P311" s="234"/>
      <c r="Q311" s="234"/>
      <c r="R311" s="25"/>
      <c r="T311" s="142"/>
      <c r="U311" s="31" t="s">
        <v>45</v>
      </c>
      <c r="V311" s="24"/>
      <c r="W311" s="143">
        <f>$V$311*$K$311</f>
        <v>0</v>
      </c>
      <c r="X311" s="143">
        <v>0.0002</v>
      </c>
      <c r="Y311" s="143">
        <f>$X$311*$K$311</f>
        <v>0.00016</v>
      </c>
      <c r="Z311" s="143">
        <v>0</v>
      </c>
      <c r="AA311" s="144">
        <f>$Z$311*$K$311</f>
        <v>0</v>
      </c>
      <c r="AR311" s="6" t="s">
        <v>251</v>
      </c>
      <c r="AT311" s="6" t="s">
        <v>147</v>
      </c>
      <c r="AU311" s="6" t="s">
        <v>95</v>
      </c>
      <c r="AY311" s="6" t="s">
        <v>146</v>
      </c>
      <c r="BE311" s="87">
        <f>IF($U$311="základní",$N$311,0)</f>
        <v>0</v>
      </c>
      <c r="BF311" s="87">
        <f>IF($U$311="snížená",$N$311,0)</f>
        <v>0</v>
      </c>
      <c r="BG311" s="87">
        <f>IF($U$311="zákl. přenesená",$N$311,0)</f>
        <v>0</v>
      </c>
      <c r="BH311" s="87">
        <f>IF($U$311="sníž. přenesená",$N$311,0)</f>
        <v>0</v>
      </c>
      <c r="BI311" s="87">
        <f>IF($U$311="nulová",$N$311,0)</f>
        <v>0</v>
      </c>
      <c r="BJ311" s="6" t="s">
        <v>22</v>
      </c>
      <c r="BK311" s="87">
        <f>ROUND($L$311*$K$311,2)</f>
        <v>0</v>
      </c>
      <c r="BL311" s="6" t="s">
        <v>251</v>
      </c>
      <c r="BM311" s="6" t="s">
        <v>479</v>
      </c>
    </row>
    <row r="312" spans="2:65" s="6" customFormat="1" ht="15.75" customHeight="1">
      <c r="B312" s="23"/>
      <c r="C312" s="172" t="s">
        <v>480</v>
      </c>
      <c r="D312" s="172" t="s">
        <v>256</v>
      </c>
      <c r="E312" s="173" t="s">
        <v>481</v>
      </c>
      <c r="F312" s="230" t="s">
        <v>482</v>
      </c>
      <c r="G312" s="231"/>
      <c r="H312" s="231"/>
      <c r="I312" s="231"/>
      <c r="J312" s="174" t="s">
        <v>176</v>
      </c>
      <c r="K312" s="175">
        <v>0.84</v>
      </c>
      <c r="L312" s="232">
        <v>0</v>
      </c>
      <c r="M312" s="231"/>
      <c r="N312" s="233">
        <f>ROUND($L$312*$K$312,2)</f>
        <v>0</v>
      </c>
      <c r="O312" s="234"/>
      <c r="P312" s="234"/>
      <c r="Q312" s="234"/>
      <c r="R312" s="25"/>
      <c r="T312" s="142"/>
      <c r="U312" s="31" t="s">
        <v>45</v>
      </c>
      <c r="V312" s="24"/>
      <c r="W312" s="143">
        <f>$V$312*$K$312</f>
        <v>0</v>
      </c>
      <c r="X312" s="143">
        <v>0.00017</v>
      </c>
      <c r="Y312" s="143">
        <f>$X$312*$K$312</f>
        <v>0.0001428</v>
      </c>
      <c r="Z312" s="143">
        <v>0</v>
      </c>
      <c r="AA312" s="144">
        <f>$Z$312*$K$312</f>
        <v>0</v>
      </c>
      <c r="AR312" s="6" t="s">
        <v>326</v>
      </c>
      <c r="AT312" s="6" t="s">
        <v>256</v>
      </c>
      <c r="AU312" s="6" t="s">
        <v>95</v>
      </c>
      <c r="AY312" s="6" t="s">
        <v>146</v>
      </c>
      <c r="BE312" s="87">
        <f>IF($U$312="základní",$N$312,0)</f>
        <v>0</v>
      </c>
      <c r="BF312" s="87">
        <f>IF($U$312="snížená",$N$312,0)</f>
        <v>0</v>
      </c>
      <c r="BG312" s="87">
        <f>IF($U$312="zákl. přenesená",$N$312,0)</f>
        <v>0</v>
      </c>
      <c r="BH312" s="87">
        <f>IF($U$312="sníž. přenesená",$N$312,0)</f>
        <v>0</v>
      </c>
      <c r="BI312" s="87">
        <f>IF($U$312="nulová",$N$312,0)</f>
        <v>0</v>
      </c>
      <c r="BJ312" s="6" t="s">
        <v>22</v>
      </c>
      <c r="BK312" s="87">
        <f>ROUND($L$312*$K$312,2)</f>
        <v>0</v>
      </c>
      <c r="BL312" s="6" t="s">
        <v>251</v>
      </c>
      <c r="BM312" s="6" t="s">
        <v>483</v>
      </c>
    </row>
    <row r="313" spans="2:65" s="6" customFormat="1" ht="15.75" customHeight="1">
      <c r="B313" s="23"/>
      <c r="C313" s="138" t="s">
        <v>484</v>
      </c>
      <c r="D313" s="138" t="s">
        <v>147</v>
      </c>
      <c r="E313" s="139" t="s">
        <v>485</v>
      </c>
      <c r="F313" s="235" t="s">
        <v>486</v>
      </c>
      <c r="G313" s="234"/>
      <c r="H313" s="234"/>
      <c r="I313" s="234"/>
      <c r="J313" s="140" t="s">
        <v>155</v>
      </c>
      <c r="K313" s="141">
        <v>11.38</v>
      </c>
      <c r="L313" s="236">
        <v>0</v>
      </c>
      <c r="M313" s="234"/>
      <c r="N313" s="237">
        <f>ROUND($L$313*$K$313,2)</f>
        <v>0</v>
      </c>
      <c r="O313" s="234"/>
      <c r="P313" s="234"/>
      <c r="Q313" s="234"/>
      <c r="R313" s="25"/>
      <c r="T313" s="142"/>
      <c r="U313" s="31" t="s">
        <v>45</v>
      </c>
      <c r="V313" s="24"/>
      <c r="W313" s="143">
        <f>$V$313*$K$313</f>
        <v>0</v>
      </c>
      <c r="X313" s="143">
        <v>0.00027</v>
      </c>
      <c r="Y313" s="143">
        <f>$X$313*$K$313</f>
        <v>0.0030726000000000004</v>
      </c>
      <c r="Z313" s="143">
        <v>0</v>
      </c>
      <c r="AA313" s="144">
        <f>$Z$313*$K$313</f>
        <v>0</v>
      </c>
      <c r="AR313" s="6" t="s">
        <v>251</v>
      </c>
      <c r="AT313" s="6" t="s">
        <v>147</v>
      </c>
      <c r="AU313" s="6" t="s">
        <v>95</v>
      </c>
      <c r="AY313" s="6" t="s">
        <v>146</v>
      </c>
      <c r="BE313" s="87">
        <f>IF($U$313="základní",$N$313,0)</f>
        <v>0</v>
      </c>
      <c r="BF313" s="87">
        <f>IF($U$313="snížená",$N$313,0)</f>
        <v>0</v>
      </c>
      <c r="BG313" s="87">
        <f>IF($U$313="zákl. přenesená",$N$313,0)</f>
        <v>0</v>
      </c>
      <c r="BH313" s="87">
        <f>IF($U$313="sníž. přenesená",$N$313,0)</f>
        <v>0</v>
      </c>
      <c r="BI313" s="87">
        <f>IF($U$313="nulová",$N$313,0)</f>
        <v>0</v>
      </c>
      <c r="BJ313" s="6" t="s">
        <v>22</v>
      </c>
      <c r="BK313" s="87">
        <f>ROUND($L$313*$K$313,2)</f>
        <v>0</v>
      </c>
      <c r="BL313" s="6" t="s">
        <v>251</v>
      </c>
      <c r="BM313" s="6" t="s">
        <v>487</v>
      </c>
    </row>
    <row r="314" spans="2:51" s="6" customFormat="1" ht="18.75" customHeight="1">
      <c r="B314" s="151"/>
      <c r="C314" s="152"/>
      <c r="D314" s="152"/>
      <c r="E314" s="152"/>
      <c r="F314" s="240" t="s">
        <v>183</v>
      </c>
      <c r="G314" s="241"/>
      <c r="H314" s="241"/>
      <c r="I314" s="241"/>
      <c r="J314" s="152"/>
      <c r="K314" s="153">
        <v>11.38</v>
      </c>
      <c r="L314" s="152"/>
      <c r="M314" s="152"/>
      <c r="N314" s="152"/>
      <c r="O314" s="152"/>
      <c r="P314" s="152"/>
      <c r="Q314" s="152"/>
      <c r="R314" s="154"/>
      <c r="T314" s="155"/>
      <c r="U314" s="152"/>
      <c r="V314" s="152"/>
      <c r="W314" s="152"/>
      <c r="X314" s="152"/>
      <c r="Y314" s="152"/>
      <c r="Z314" s="152"/>
      <c r="AA314" s="156"/>
      <c r="AT314" s="157" t="s">
        <v>158</v>
      </c>
      <c r="AU314" s="157" t="s">
        <v>95</v>
      </c>
      <c r="AV314" s="157" t="s">
        <v>95</v>
      </c>
      <c r="AW314" s="157" t="s">
        <v>102</v>
      </c>
      <c r="AX314" s="157" t="s">
        <v>22</v>
      </c>
      <c r="AY314" s="157" t="s">
        <v>146</v>
      </c>
    </row>
    <row r="315" spans="2:65" s="6" customFormat="1" ht="15.75" customHeight="1">
      <c r="B315" s="23"/>
      <c r="C315" s="172" t="s">
        <v>488</v>
      </c>
      <c r="D315" s="172" t="s">
        <v>256</v>
      </c>
      <c r="E315" s="173" t="s">
        <v>489</v>
      </c>
      <c r="F315" s="230" t="s">
        <v>490</v>
      </c>
      <c r="G315" s="231"/>
      <c r="H315" s="231"/>
      <c r="I315" s="231"/>
      <c r="J315" s="174" t="s">
        <v>155</v>
      </c>
      <c r="K315" s="175">
        <v>11.721</v>
      </c>
      <c r="L315" s="232">
        <v>0</v>
      </c>
      <c r="M315" s="231"/>
      <c r="N315" s="233">
        <f>ROUND($L$315*$K$315,2)</f>
        <v>0</v>
      </c>
      <c r="O315" s="234"/>
      <c r="P315" s="234"/>
      <c r="Q315" s="234"/>
      <c r="R315" s="25"/>
      <c r="T315" s="142"/>
      <c r="U315" s="31" t="s">
        <v>45</v>
      </c>
      <c r="V315" s="24"/>
      <c r="W315" s="143">
        <f>$V$315*$K$315</f>
        <v>0</v>
      </c>
      <c r="X315" s="143">
        <v>0.0024</v>
      </c>
      <c r="Y315" s="143">
        <f>$X$315*$K$315</f>
        <v>0.028130399999999996</v>
      </c>
      <c r="Z315" s="143">
        <v>0</v>
      </c>
      <c r="AA315" s="144">
        <f>$Z$315*$K$315</f>
        <v>0</v>
      </c>
      <c r="AR315" s="6" t="s">
        <v>326</v>
      </c>
      <c r="AT315" s="6" t="s">
        <v>256</v>
      </c>
      <c r="AU315" s="6" t="s">
        <v>95</v>
      </c>
      <c r="AY315" s="6" t="s">
        <v>146</v>
      </c>
      <c r="BE315" s="87">
        <f>IF($U$315="základní",$N$315,0)</f>
        <v>0</v>
      </c>
      <c r="BF315" s="87">
        <f>IF($U$315="snížená",$N$315,0)</f>
        <v>0</v>
      </c>
      <c r="BG315" s="87">
        <f>IF($U$315="zákl. přenesená",$N$315,0)</f>
        <v>0</v>
      </c>
      <c r="BH315" s="87">
        <f>IF($U$315="sníž. přenesená",$N$315,0)</f>
        <v>0</v>
      </c>
      <c r="BI315" s="87">
        <f>IF($U$315="nulová",$N$315,0)</f>
        <v>0</v>
      </c>
      <c r="BJ315" s="6" t="s">
        <v>22</v>
      </c>
      <c r="BK315" s="87">
        <f>ROUND($L$315*$K$315,2)</f>
        <v>0</v>
      </c>
      <c r="BL315" s="6" t="s">
        <v>251</v>
      </c>
      <c r="BM315" s="6" t="s">
        <v>491</v>
      </c>
    </row>
    <row r="316" spans="2:65" s="6" customFormat="1" ht="27" customHeight="1">
      <c r="B316" s="23"/>
      <c r="C316" s="138" t="s">
        <v>492</v>
      </c>
      <c r="D316" s="138" t="s">
        <v>147</v>
      </c>
      <c r="E316" s="139" t="s">
        <v>493</v>
      </c>
      <c r="F316" s="235" t="s">
        <v>494</v>
      </c>
      <c r="G316" s="234"/>
      <c r="H316" s="234"/>
      <c r="I316" s="234"/>
      <c r="J316" s="140" t="s">
        <v>355</v>
      </c>
      <c r="K316" s="141">
        <v>0.036</v>
      </c>
      <c r="L316" s="236">
        <v>0</v>
      </c>
      <c r="M316" s="234"/>
      <c r="N316" s="237">
        <f>ROUND($L$316*$K$316,2)</f>
        <v>0</v>
      </c>
      <c r="O316" s="234"/>
      <c r="P316" s="234"/>
      <c r="Q316" s="234"/>
      <c r="R316" s="25"/>
      <c r="T316" s="142"/>
      <c r="U316" s="31" t="s">
        <v>45</v>
      </c>
      <c r="V316" s="24"/>
      <c r="W316" s="143">
        <f>$V$316*$K$316</f>
        <v>0</v>
      </c>
      <c r="X316" s="143">
        <v>0</v>
      </c>
      <c r="Y316" s="143">
        <f>$X$316*$K$316</f>
        <v>0</v>
      </c>
      <c r="Z316" s="143">
        <v>0</v>
      </c>
      <c r="AA316" s="144">
        <f>$Z$316*$K$316</f>
        <v>0</v>
      </c>
      <c r="AR316" s="6" t="s">
        <v>251</v>
      </c>
      <c r="AT316" s="6" t="s">
        <v>147</v>
      </c>
      <c r="AU316" s="6" t="s">
        <v>95</v>
      </c>
      <c r="AY316" s="6" t="s">
        <v>146</v>
      </c>
      <c r="BE316" s="87">
        <f>IF($U$316="základní",$N$316,0)</f>
        <v>0</v>
      </c>
      <c r="BF316" s="87">
        <f>IF($U$316="snížená",$N$316,0)</f>
        <v>0</v>
      </c>
      <c r="BG316" s="87">
        <f>IF($U$316="zákl. přenesená",$N$316,0)</f>
        <v>0</v>
      </c>
      <c r="BH316" s="87">
        <f>IF($U$316="sníž. přenesená",$N$316,0)</f>
        <v>0</v>
      </c>
      <c r="BI316" s="87">
        <f>IF($U$316="nulová",$N$316,0)</f>
        <v>0</v>
      </c>
      <c r="BJ316" s="6" t="s">
        <v>22</v>
      </c>
      <c r="BK316" s="87">
        <f>ROUND($L$316*$K$316,2)</f>
        <v>0</v>
      </c>
      <c r="BL316" s="6" t="s">
        <v>251</v>
      </c>
      <c r="BM316" s="6" t="s">
        <v>495</v>
      </c>
    </row>
    <row r="317" spans="2:63" s="127" customFormat="1" ht="30.75" customHeight="1">
      <c r="B317" s="128"/>
      <c r="C317" s="129"/>
      <c r="D317" s="137" t="s">
        <v>117</v>
      </c>
      <c r="E317" s="137"/>
      <c r="F317" s="137"/>
      <c r="G317" s="137"/>
      <c r="H317" s="137"/>
      <c r="I317" s="137"/>
      <c r="J317" s="137"/>
      <c r="K317" s="137"/>
      <c r="L317" s="137"/>
      <c r="M317" s="137"/>
      <c r="N317" s="226">
        <f>$BK$317</f>
        <v>0</v>
      </c>
      <c r="O317" s="227"/>
      <c r="P317" s="227"/>
      <c r="Q317" s="227"/>
      <c r="R317" s="131"/>
      <c r="T317" s="132"/>
      <c r="U317" s="129"/>
      <c r="V317" s="129"/>
      <c r="W317" s="133">
        <f>SUM($W$318:$W$355)</f>
        <v>0</v>
      </c>
      <c r="X317" s="129"/>
      <c r="Y317" s="133">
        <f>SUM($Y$318:$Y$355)</f>
        <v>0.4357937</v>
      </c>
      <c r="Z317" s="129"/>
      <c r="AA317" s="134">
        <f>SUM($AA$318:$AA$355)</f>
        <v>0</v>
      </c>
      <c r="AR317" s="135" t="s">
        <v>95</v>
      </c>
      <c r="AT317" s="135" t="s">
        <v>79</v>
      </c>
      <c r="AU317" s="135" t="s">
        <v>22</v>
      </c>
      <c r="AY317" s="135" t="s">
        <v>146</v>
      </c>
      <c r="BK317" s="136">
        <f>SUM($BK$318:$BK$355)</f>
        <v>0</v>
      </c>
    </row>
    <row r="318" spans="2:65" s="6" customFormat="1" ht="39" customHeight="1">
      <c r="B318" s="23"/>
      <c r="C318" s="138" t="s">
        <v>496</v>
      </c>
      <c r="D318" s="138" t="s">
        <v>147</v>
      </c>
      <c r="E318" s="139" t="s">
        <v>497</v>
      </c>
      <c r="F318" s="235" t="s">
        <v>498</v>
      </c>
      <c r="G318" s="234"/>
      <c r="H318" s="234"/>
      <c r="I318" s="234"/>
      <c r="J318" s="140" t="s">
        <v>155</v>
      </c>
      <c r="K318" s="141">
        <v>23.03</v>
      </c>
      <c r="L318" s="236">
        <v>0</v>
      </c>
      <c r="M318" s="234"/>
      <c r="N318" s="237">
        <f>ROUND($L$318*$K$318,2)</f>
        <v>0</v>
      </c>
      <c r="O318" s="234"/>
      <c r="P318" s="234"/>
      <c r="Q318" s="234"/>
      <c r="R318" s="25"/>
      <c r="T318" s="142"/>
      <c r="U318" s="31" t="s">
        <v>45</v>
      </c>
      <c r="V318" s="24"/>
      <c r="W318" s="143">
        <f>$V$318*$K$318</f>
        <v>0</v>
      </c>
      <c r="X318" s="143">
        <v>0.003</v>
      </c>
      <c r="Y318" s="143">
        <f>$X$318*$K$318</f>
        <v>0.06909</v>
      </c>
      <c r="Z318" s="143">
        <v>0</v>
      </c>
      <c r="AA318" s="144">
        <f>$Z$318*$K$318</f>
        <v>0</v>
      </c>
      <c r="AR318" s="6" t="s">
        <v>251</v>
      </c>
      <c r="AT318" s="6" t="s">
        <v>147</v>
      </c>
      <c r="AU318" s="6" t="s">
        <v>95</v>
      </c>
      <c r="AY318" s="6" t="s">
        <v>146</v>
      </c>
      <c r="BE318" s="87">
        <f>IF($U$318="základní",$N$318,0)</f>
        <v>0</v>
      </c>
      <c r="BF318" s="87">
        <f>IF($U$318="snížená",$N$318,0)</f>
        <v>0</v>
      </c>
      <c r="BG318" s="87">
        <f>IF($U$318="zákl. přenesená",$N$318,0)</f>
        <v>0</v>
      </c>
      <c r="BH318" s="87">
        <f>IF($U$318="sníž. přenesená",$N$318,0)</f>
        <v>0</v>
      </c>
      <c r="BI318" s="87">
        <f>IF($U$318="nulová",$N$318,0)</f>
        <v>0</v>
      </c>
      <c r="BJ318" s="6" t="s">
        <v>22</v>
      </c>
      <c r="BK318" s="87">
        <f>ROUND($L$318*$K$318,2)</f>
        <v>0</v>
      </c>
      <c r="BL318" s="6" t="s">
        <v>251</v>
      </c>
      <c r="BM318" s="6" t="s">
        <v>499</v>
      </c>
    </row>
    <row r="319" spans="2:51" s="6" customFormat="1" ht="18.75" customHeight="1">
      <c r="B319" s="151"/>
      <c r="C319" s="152"/>
      <c r="D319" s="152"/>
      <c r="E319" s="152"/>
      <c r="F319" s="240" t="s">
        <v>221</v>
      </c>
      <c r="G319" s="241"/>
      <c r="H319" s="241"/>
      <c r="I319" s="241"/>
      <c r="J319" s="152"/>
      <c r="K319" s="153">
        <v>17.458</v>
      </c>
      <c r="L319" s="152"/>
      <c r="M319" s="152"/>
      <c r="N319" s="152"/>
      <c r="O319" s="152"/>
      <c r="P319" s="152"/>
      <c r="Q319" s="152"/>
      <c r="R319" s="154"/>
      <c r="T319" s="155"/>
      <c r="U319" s="152"/>
      <c r="V319" s="152"/>
      <c r="W319" s="152"/>
      <c r="X319" s="152"/>
      <c r="Y319" s="152"/>
      <c r="Z319" s="152"/>
      <c r="AA319" s="156"/>
      <c r="AT319" s="157" t="s">
        <v>158</v>
      </c>
      <c r="AU319" s="157" t="s">
        <v>95</v>
      </c>
      <c r="AV319" s="157" t="s">
        <v>95</v>
      </c>
      <c r="AW319" s="157" t="s">
        <v>102</v>
      </c>
      <c r="AX319" s="157" t="s">
        <v>80</v>
      </c>
      <c r="AY319" s="157" t="s">
        <v>146</v>
      </c>
    </row>
    <row r="320" spans="2:51" s="6" customFormat="1" ht="18.75" customHeight="1">
      <c r="B320" s="151"/>
      <c r="C320" s="152"/>
      <c r="D320" s="152"/>
      <c r="E320" s="152"/>
      <c r="F320" s="240" t="s">
        <v>500</v>
      </c>
      <c r="G320" s="241"/>
      <c r="H320" s="241"/>
      <c r="I320" s="241"/>
      <c r="J320" s="152"/>
      <c r="K320" s="153">
        <v>-1.881</v>
      </c>
      <c r="L320" s="152"/>
      <c r="M320" s="152"/>
      <c r="N320" s="152"/>
      <c r="O320" s="152"/>
      <c r="P320" s="152"/>
      <c r="Q320" s="152"/>
      <c r="R320" s="154"/>
      <c r="T320" s="155"/>
      <c r="U320" s="152"/>
      <c r="V320" s="152"/>
      <c r="W320" s="152"/>
      <c r="X320" s="152"/>
      <c r="Y320" s="152"/>
      <c r="Z320" s="152"/>
      <c r="AA320" s="156"/>
      <c r="AT320" s="157" t="s">
        <v>158</v>
      </c>
      <c r="AU320" s="157" t="s">
        <v>95</v>
      </c>
      <c r="AV320" s="157" t="s">
        <v>95</v>
      </c>
      <c r="AW320" s="157" t="s">
        <v>102</v>
      </c>
      <c r="AX320" s="157" t="s">
        <v>80</v>
      </c>
      <c r="AY320" s="157" t="s">
        <v>146</v>
      </c>
    </row>
    <row r="321" spans="2:51" s="6" customFormat="1" ht="18.75" customHeight="1">
      <c r="B321" s="151"/>
      <c r="C321" s="152"/>
      <c r="D321" s="152"/>
      <c r="E321" s="152"/>
      <c r="F321" s="240" t="s">
        <v>222</v>
      </c>
      <c r="G321" s="241"/>
      <c r="H321" s="241"/>
      <c r="I321" s="241"/>
      <c r="J321" s="152"/>
      <c r="K321" s="153">
        <v>11.76</v>
      </c>
      <c r="L321" s="152"/>
      <c r="M321" s="152"/>
      <c r="N321" s="152"/>
      <c r="O321" s="152"/>
      <c r="P321" s="152"/>
      <c r="Q321" s="152"/>
      <c r="R321" s="154"/>
      <c r="T321" s="155"/>
      <c r="U321" s="152"/>
      <c r="V321" s="152"/>
      <c r="W321" s="152"/>
      <c r="X321" s="152"/>
      <c r="Y321" s="152"/>
      <c r="Z321" s="152"/>
      <c r="AA321" s="156"/>
      <c r="AT321" s="157" t="s">
        <v>158</v>
      </c>
      <c r="AU321" s="157" t="s">
        <v>95</v>
      </c>
      <c r="AV321" s="157" t="s">
        <v>95</v>
      </c>
      <c r="AW321" s="157" t="s">
        <v>102</v>
      </c>
      <c r="AX321" s="157" t="s">
        <v>80</v>
      </c>
      <c r="AY321" s="157" t="s">
        <v>146</v>
      </c>
    </row>
    <row r="322" spans="2:51" s="6" customFormat="1" ht="18.75" customHeight="1">
      <c r="B322" s="151"/>
      <c r="C322" s="152"/>
      <c r="D322" s="152"/>
      <c r="E322" s="152"/>
      <c r="F322" s="240" t="s">
        <v>501</v>
      </c>
      <c r="G322" s="241"/>
      <c r="H322" s="241"/>
      <c r="I322" s="241"/>
      <c r="J322" s="152"/>
      <c r="K322" s="153">
        <v>-1.429</v>
      </c>
      <c r="L322" s="152"/>
      <c r="M322" s="152"/>
      <c r="N322" s="152"/>
      <c r="O322" s="152"/>
      <c r="P322" s="152"/>
      <c r="Q322" s="152"/>
      <c r="R322" s="154"/>
      <c r="T322" s="155"/>
      <c r="U322" s="152"/>
      <c r="V322" s="152"/>
      <c r="W322" s="152"/>
      <c r="X322" s="152"/>
      <c r="Y322" s="152"/>
      <c r="Z322" s="152"/>
      <c r="AA322" s="156"/>
      <c r="AT322" s="157" t="s">
        <v>158</v>
      </c>
      <c r="AU322" s="157" t="s">
        <v>95</v>
      </c>
      <c r="AV322" s="157" t="s">
        <v>95</v>
      </c>
      <c r="AW322" s="157" t="s">
        <v>102</v>
      </c>
      <c r="AX322" s="157" t="s">
        <v>80</v>
      </c>
      <c r="AY322" s="157" t="s">
        <v>146</v>
      </c>
    </row>
    <row r="323" spans="2:51" s="6" customFormat="1" ht="18.75" customHeight="1">
      <c r="B323" s="145"/>
      <c r="C323" s="146"/>
      <c r="D323" s="146"/>
      <c r="E323" s="146"/>
      <c r="F323" s="238" t="s">
        <v>166</v>
      </c>
      <c r="G323" s="239"/>
      <c r="H323" s="239"/>
      <c r="I323" s="239"/>
      <c r="J323" s="146"/>
      <c r="K323" s="146"/>
      <c r="L323" s="146"/>
      <c r="M323" s="146"/>
      <c r="N323" s="146"/>
      <c r="O323" s="146"/>
      <c r="P323" s="146"/>
      <c r="Q323" s="146"/>
      <c r="R323" s="147"/>
      <c r="T323" s="148"/>
      <c r="U323" s="146"/>
      <c r="V323" s="146"/>
      <c r="W323" s="146"/>
      <c r="X323" s="146"/>
      <c r="Y323" s="146"/>
      <c r="Z323" s="146"/>
      <c r="AA323" s="149"/>
      <c r="AT323" s="150" t="s">
        <v>158</v>
      </c>
      <c r="AU323" s="150" t="s">
        <v>95</v>
      </c>
      <c r="AV323" s="150" t="s">
        <v>22</v>
      </c>
      <c r="AW323" s="150" t="s">
        <v>102</v>
      </c>
      <c r="AX323" s="150" t="s">
        <v>80</v>
      </c>
      <c r="AY323" s="150" t="s">
        <v>146</v>
      </c>
    </row>
    <row r="324" spans="2:51" s="6" customFormat="1" ht="18.75" customHeight="1">
      <c r="B324" s="151"/>
      <c r="C324" s="152"/>
      <c r="D324" s="152"/>
      <c r="E324" s="152"/>
      <c r="F324" s="240" t="s">
        <v>202</v>
      </c>
      <c r="G324" s="241"/>
      <c r="H324" s="241"/>
      <c r="I324" s="241"/>
      <c r="J324" s="152"/>
      <c r="K324" s="153">
        <v>-1.576</v>
      </c>
      <c r="L324" s="152"/>
      <c r="M324" s="152"/>
      <c r="N324" s="152"/>
      <c r="O324" s="152"/>
      <c r="P324" s="152"/>
      <c r="Q324" s="152"/>
      <c r="R324" s="154"/>
      <c r="T324" s="155"/>
      <c r="U324" s="152"/>
      <c r="V324" s="152"/>
      <c r="W324" s="152"/>
      <c r="X324" s="152"/>
      <c r="Y324" s="152"/>
      <c r="Z324" s="152"/>
      <c r="AA324" s="156"/>
      <c r="AT324" s="157" t="s">
        <v>158</v>
      </c>
      <c r="AU324" s="157" t="s">
        <v>95</v>
      </c>
      <c r="AV324" s="157" t="s">
        <v>95</v>
      </c>
      <c r="AW324" s="157" t="s">
        <v>102</v>
      </c>
      <c r="AX324" s="157" t="s">
        <v>80</v>
      </c>
      <c r="AY324" s="157" t="s">
        <v>146</v>
      </c>
    </row>
    <row r="325" spans="2:51" s="6" customFormat="1" ht="18.75" customHeight="1">
      <c r="B325" s="151"/>
      <c r="C325" s="152"/>
      <c r="D325" s="152"/>
      <c r="E325" s="152"/>
      <c r="F325" s="240" t="s">
        <v>223</v>
      </c>
      <c r="G325" s="241"/>
      <c r="H325" s="241"/>
      <c r="I325" s="241"/>
      <c r="J325" s="152"/>
      <c r="K325" s="153">
        <v>-1.4</v>
      </c>
      <c r="L325" s="152"/>
      <c r="M325" s="152"/>
      <c r="N325" s="152"/>
      <c r="O325" s="152"/>
      <c r="P325" s="152"/>
      <c r="Q325" s="152"/>
      <c r="R325" s="154"/>
      <c r="T325" s="155"/>
      <c r="U325" s="152"/>
      <c r="V325" s="152"/>
      <c r="W325" s="152"/>
      <c r="X325" s="152"/>
      <c r="Y325" s="152"/>
      <c r="Z325" s="152"/>
      <c r="AA325" s="156"/>
      <c r="AT325" s="157" t="s">
        <v>158</v>
      </c>
      <c r="AU325" s="157" t="s">
        <v>95</v>
      </c>
      <c r="AV325" s="157" t="s">
        <v>95</v>
      </c>
      <c r="AW325" s="157" t="s">
        <v>102</v>
      </c>
      <c r="AX325" s="157" t="s">
        <v>80</v>
      </c>
      <c r="AY325" s="157" t="s">
        <v>146</v>
      </c>
    </row>
    <row r="326" spans="2:51" s="6" customFormat="1" ht="18.75" customHeight="1">
      <c r="B326" s="151"/>
      <c r="C326" s="152"/>
      <c r="D326" s="152"/>
      <c r="E326" s="152"/>
      <c r="F326" s="240" t="s">
        <v>224</v>
      </c>
      <c r="G326" s="241"/>
      <c r="H326" s="241"/>
      <c r="I326" s="241"/>
      <c r="J326" s="152"/>
      <c r="K326" s="153">
        <v>-0.331</v>
      </c>
      <c r="L326" s="152"/>
      <c r="M326" s="152"/>
      <c r="N326" s="152"/>
      <c r="O326" s="152"/>
      <c r="P326" s="152"/>
      <c r="Q326" s="152"/>
      <c r="R326" s="154"/>
      <c r="T326" s="155"/>
      <c r="U326" s="152"/>
      <c r="V326" s="152"/>
      <c r="W326" s="152"/>
      <c r="X326" s="152"/>
      <c r="Y326" s="152"/>
      <c r="Z326" s="152"/>
      <c r="AA326" s="156"/>
      <c r="AT326" s="157" t="s">
        <v>158</v>
      </c>
      <c r="AU326" s="157" t="s">
        <v>95</v>
      </c>
      <c r="AV326" s="157" t="s">
        <v>95</v>
      </c>
      <c r="AW326" s="157" t="s">
        <v>102</v>
      </c>
      <c r="AX326" s="157" t="s">
        <v>80</v>
      </c>
      <c r="AY326" s="157" t="s">
        <v>146</v>
      </c>
    </row>
    <row r="327" spans="2:51" s="6" customFormat="1" ht="18.75" customHeight="1">
      <c r="B327" s="151"/>
      <c r="C327" s="152"/>
      <c r="D327" s="152"/>
      <c r="E327" s="152"/>
      <c r="F327" s="240" t="s">
        <v>225</v>
      </c>
      <c r="G327" s="241"/>
      <c r="H327" s="241"/>
      <c r="I327" s="241"/>
      <c r="J327" s="152"/>
      <c r="K327" s="153">
        <v>-0.099</v>
      </c>
      <c r="L327" s="152"/>
      <c r="M327" s="152"/>
      <c r="N327" s="152"/>
      <c r="O327" s="152"/>
      <c r="P327" s="152"/>
      <c r="Q327" s="152"/>
      <c r="R327" s="154"/>
      <c r="T327" s="155"/>
      <c r="U327" s="152"/>
      <c r="V327" s="152"/>
      <c r="W327" s="152"/>
      <c r="X327" s="152"/>
      <c r="Y327" s="152"/>
      <c r="Z327" s="152"/>
      <c r="AA327" s="156"/>
      <c r="AT327" s="157" t="s">
        <v>158</v>
      </c>
      <c r="AU327" s="157" t="s">
        <v>95</v>
      </c>
      <c r="AV327" s="157" t="s">
        <v>95</v>
      </c>
      <c r="AW327" s="157" t="s">
        <v>102</v>
      </c>
      <c r="AX327" s="157" t="s">
        <v>80</v>
      </c>
      <c r="AY327" s="157" t="s">
        <v>146</v>
      </c>
    </row>
    <row r="328" spans="2:51" s="6" customFormat="1" ht="18.75" customHeight="1">
      <c r="B328" s="145"/>
      <c r="C328" s="146"/>
      <c r="D328" s="146"/>
      <c r="E328" s="146"/>
      <c r="F328" s="238" t="s">
        <v>206</v>
      </c>
      <c r="G328" s="239"/>
      <c r="H328" s="239"/>
      <c r="I328" s="239"/>
      <c r="J328" s="146"/>
      <c r="K328" s="146"/>
      <c r="L328" s="146"/>
      <c r="M328" s="146"/>
      <c r="N328" s="146"/>
      <c r="O328" s="146"/>
      <c r="P328" s="146"/>
      <c r="Q328" s="146"/>
      <c r="R328" s="147"/>
      <c r="T328" s="148"/>
      <c r="U328" s="146"/>
      <c r="V328" s="146"/>
      <c r="W328" s="146"/>
      <c r="X328" s="146"/>
      <c r="Y328" s="146"/>
      <c r="Z328" s="146"/>
      <c r="AA328" s="149"/>
      <c r="AT328" s="150" t="s">
        <v>158</v>
      </c>
      <c r="AU328" s="150" t="s">
        <v>95</v>
      </c>
      <c r="AV328" s="150" t="s">
        <v>22</v>
      </c>
      <c r="AW328" s="150" t="s">
        <v>102</v>
      </c>
      <c r="AX328" s="150" t="s">
        <v>80</v>
      </c>
      <c r="AY328" s="150" t="s">
        <v>146</v>
      </c>
    </row>
    <row r="329" spans="2:51" s="6" customFormat="1" ht="18.75" customHeight="1">
      <c r="B329" s="151"/>
      <c r="C329" s="152"/>
      <c r="D329" s="152"/>
      <c r="E329" s="152"/>
      <c r="F329" s="240" t="s">
        <v>226</v>
      </c>
      <c r="G329" s="241"/>
      <c r="H329" s="241"/>
      <c r="I329" s="241"/>
      <c r="J329" s="152"/>
      <c r="K329" s="153">
        <v>0.344</v>
      </c>
      <c r="L329" s="152"/>
      <c r="M329" s="152"/>
      <c r="N329" s="152"/>
      <c r="O329" s="152"/>
      <c r="P329" s="152"/>
      <c r="Q329" s="152"/>
      <c r="R329" s="154"/>
      <c r="T329" s="155"/>
      <c r="U329" s="152"/>
      <c r="V329" s="152"/>
      <c r="W329" s="152"/>
      <c r="X329" s="152"/>
      <c r="Y329" s="152"/>
      <c r="Z329" s="152"/>
      <c r="AA329" s="156"/>
      <c r="AT329" s="157" t="s">
        <v>158</v>
      </c>
      <c r="AU329" s="157" t="s">
        <v>95</v>
      </c>
      <c r="AV329" s="157" t="s">
        <v>95</v>
      </c>
      <c r="AW329" s="157" t="s">
        <v>102</v>
      </c>
      <c r="AX329" s="157" t="s">
        <v>80</v>
      </c>
      <c r="AY329" s="157" t="s">
        <v>146</v>
      </c>
    </row>
    <row r="330" spans="2:51" s="6" customFormat="1" ht="18.75" customHeight="1">
      <c r="B330" s="151"/>
      <c r="C330" s="152"/>
      <c r="D330" s="152"/>
      <c r="E330" s="152"/>
      <c r="F330" s="240" t="s">
        <v>227</v>
      </c>
      <c r="G330" s="241"/>
      <c r="H330" s="241"/>
      <c r="I330" s="241"/>
      <c r="J330" s="152"/>
      <c r="K330" s="153">
        <v>0.184</v>
      </c>
      <c r="L330" s="152"/>
      <c r="M330" s="152"/>
      <c r="N330" s="152"/>
      <c r="O330" s="152"/>
      <c r="P330" s="152"/>
      <c r="Q330" s="152"/>
      <c r="R330" s="154"/>
      <c r="T330" s="155"/>
      <c r="U330" s="152"/>
      <c r="V330" s="152"/>
      <c r="W330" s="152"/>
      <c r="X330" s="152"/>
      <c r="Y330" s="152"/>
      <c r="Z330" s="152"/>
      <c r="AA330" s="156"/>
      <c r="AT330" s="157" t="s">
        <v>158</v>
      </c>
      <c r="AU330" s="157" t="s">
        <v>95</v>
      </c>
      <c r="AV330" s="157" t="s">
        <v>95</v>
      </c>
      <c r="AW330" s="157" t="s">
        <v>102</v>
      </c>
      <c r="AX330" s="157" t="s">
        <v>80</v>
      </c>
      <c r="AY330" s="157" t="s">
        <v>146</v>
      </c>
    </row>
    <row r="331" spans="2:51" s="6" customFormat="1" ht="18.75" customHeight="1">
      <c r="B331" s="158"/>
      <c r="C331" s="159"/>
      <c r="D331" s="159"/>
      <c r="E331" s="159"/>
      <c r="F331" s="242" t="s">
        <v>168</v>
      </c>
      <c r="G331" s="243"/>
      <c r="H331" s="243"/>
      <c r="I331" s="243"/>
      <c r="J331" s="159"/>
      <c r="K331" s="160">
        <v>23.03</v>
      </c>
      <c r="L331" s="159"/>
      <c r="M331" s="159"/>
      <c r="N331" s="159"/>
      <c r="O331" s="159"/>
      <c r="P331" s="159"/>
      <c r="Q331" s="159"/>
      <c r="R331" s="161"/>
      <c r="T331" s="162"/>
      <c r="U331" s="159"/>
      <c r="V331" s="159"/>
      <c r="W331" s="159"/>
      <c r="X331" s="159"/>
      <c r="Y331" s="159"/>
      <c r="Z331" s="159"/>
      <c r="AA331" s="163"/>
      <c r="AT331" s="164" t="s">
        <v>158</v>
      </c>
      <c r="AU331" s="164" t="s">
        <v>95</v>
      </c>
      <c r="AV331" s="164" t="s">
        <v>151</v>
      </c>
      <c r="AW331" s="164" t="s">
        <v>102</v>
      </c>
      <c r="AX331" s="164" t="s">
        <v>22</v>
      </c>
      <c r="AY331" s="164" t="s">
        <v>146</v>
      </c>
    </row>
    <row r="332" spans="2:65" s="6" customFormat="1" ht="27" customHeight="1">
      <c r="B332" s="23"/>
      <c r="C332" s="172" t="s">
        <v>502</v>
      </c>
      <c r="D332" s="172" t="s">
        <v>256</v>
      </c>
      <c r="E332" s="173" t="s">
        <v>503</v>
      </c>
      <c r="F332" s="230" t="s">
        <v>504</v>
      </c>
      <c r="G332" s="231"/>
      <c r="H332" s="231"/>
      <c r="I332" s="231"/>
      <c r="J332" s="174" t="s">
        <v>155</v>
      </c>
      <c r="K332" s="175">
        <v>24.547</v>
      </c>
      <c r="L332" s="232">
        <v>0</v>
      </c>
      <c r="M332" s="231"/>
      <c r="N332" s="233">
        <f>ROUND($L$332*$K$332,2)</f>
        <v>0</v>
      </c>
      <c r="O332" s="234"/>
      <c r="P332" s="234"/>
      <c r="Q332" s="234"/>
      <c r="R332" s="25"/>
      <c r="T332" s="142"/>
      <c r="U332" s="31" t="s">
        <v>45</v>
      </c>
      <c r="V332" s="24"/>
      <c r="W332" s="143">
        <f>$V$332*$K$332</f>
        <v>0</v>
      </c>
      <c r="X332" s="143">
        <v>0.0118</v>
      </c>
      <c r="Y332" s="143">
        <f>$X$332*$K$332</f>
        <v>0.2896546</v>
      </c>
      <c r="Z332" s="143">
        <v>0</v>
      </c>
      <c r="AA332" s="144">
        <f>$Z$332*$K$332</f>
        <v>0</v>
      </c>
      <c r="AR332" s="6" t="s">
        <v>326</v>
      </c>
      <c r="AT332" s="6" t="s">
        <v>256</v>
      </c>
      <c r="AU332" s="6" t="s">
        <v>95</v>
      </c>
      <c r="AY332" s="6" t="s">
        <v>146</v>
      </c>
      <c r="BE332" s="87">
        <f>IF($U$332="základní",$N$332,0)</f>
        <v>0</v>
      </c>
      <c r="BF332" s="87">
        <f>IF($U$332="snížená",$N$332,0)</f>
        <v>0</v>
      </c>
      <c r="BG332" s="87">
        <f>IF($U$332="zákl. přenesená",$N$332,0)</f>
        <v>0</v>
      </c>
      <c r="BH332" s="87">
        <f>IF($U$332="sníž. přenesená",$N$332,0)</f>
        <v>0</v>
      </c>
      <c r="BI332" s="87">
        <f>IF($U$332="nulová",$N$332,0)</f>
        <v>0</v>
      </c>
      <c r="BJ332" s="6" t="s">
        <v>22</v>
      </c>
      <c r="BK332" s="87">
        <f>ROUND($L$332*$K$332,2)</f>
        <v>0</v>
      </c>
      <c r="BL332" s="6" t="s">
        <v>251</v>
      </c>
      <c r="BM332" s="6" t="s">
        <v>505</v>
      </c>
    </row>
    <row r="333" spans="2:65" s="6" customFormat="1" ht="27" customHeight="1">
      <c r="B333" s="23"/>
      <c r="C333" s="138" t="s">
        <v>506</v>
      </c>
      <c r="D333" s="138" t="s">
        <v>147</v>
      </c>
      <c r="E333" s="139" t="s">
        <v>507</v>
      </c>
      <c r="F333" s="235" t="s">
        <v>508</v>
      </c>
      <c r="G333" s="234"/>
      <c r="H333" s="234"/>
      <c r="I333" s="234"/>
      <c r="J333" s="140" t="s">
        <v>176</v>
      </c>
      <c r="K333" s="141">
        <v>45.83</v>
      </c>
      <c r="L333" s="236">
        <v>0</v>
      </c>
      <c r="M333" s="234"/>
      <c r="N333" s="237">
        <f>ROUND($L$333*$K$333,2)</f>
        <v>0</v>
      </c>
      <c r="O333" s="234"/>
      <c r="P333" s="234"/>
      <c r="Q333" s="234"/>
      <c r="R333" s="25"/>
      <c r="T333" s="142"/>
      <c r="U333" s="31" t="s">
        <v>45</v>
      </c>
      <c r="V333" s="24"/>
      <c r="W333" s="143">
        <f>$V$333*$K$333</f>
        <v>0</v>
      </c>
      <c r="X333" s="143">
        <v>0.0003</v>
      </c>
      <c r="Y333" s="143">
        <f>$X$333*$K$333</f>
        <v>0.013748999999999999</v>
      </c>
      <c r="Z333" s="143">
        <v>0</v>
      </c>
      <c r="AA333" s="144">
        <f>$Z$333*$K$333</f>
        <v>0</v>
      </c>
      <c r="AR333" s="6" t="s">
        <v>251</v>
      </c>
      <c r="AT333" s="6" t="s">
        <v>147</v>
      </c>
      <c r="AU333" s="6" t="s">
        <v>95</v>
      </c>
      <c r="AY333" s="6" t="s">
        <v>146</v>
      </c>
      <c r="BE333" s="87">
        <f>IF($U$333="základní",$N$333,0)</f>
        <v>0</v>
      </c>
      <c r="BF333" s="87">
        <f>IF($U$333="snížená",$N$333,0)</f>
        <v>0</v>
      </c>
      <c r="BG333" s="87">
        <f>IF($U$333="zákl. přenesená",$N$333,0)</f>
        <v>0</v>
      </c>
      <c r="BH333" s="87">
        <f>IF($U$333="sníž. přenesená",$N$333,0)</f>
        <v>0</v>
      </c>
      <c r="BI333" s="87">
        <f>IF($U$333="nulová",$N$333,0)</f>
        <v>0</v>
      </c>
      <c r="BJ333" s="6" t="s">
        <v>22</v>
      </c>
      <c r="BK333" s="87">
        <f>ROUND($L$333*$K$333,2)</f>
        <v>0</v>
      </c>
      <c r="BL333" s="6" t="s">
        <v>251</v>
      </c>
      <c r="BM333" s="6" t="s">
        <v>509</v>
      </c>
    </row>
    <row r="334" spans="2:51" s="6" customFormat="1" ht="18.75" customHeight="1">
      <c r="B334" s="145"/>
      <c r="C334" s="146"/>
      <c r="D334" s="146"/>
      <c r="E334" s="146"/>
      <c r="F334" s="238" t="s">
        <v>510</v>
      </c>
      <c r="G334" s="239"/>
      <c r="H334" s="239"/>
      <c r="I334" s="239"/>
      <c r="J334" s="146"/>
      <c r="K334" s="146"/>
      <c r="L334" s="146"/>
      <c r="M334" s="146"/>
      <c r="N334" s="146"/>
      <c r="O334" s="146"/>
      <c r="P334" s="146"/>
      <c r="Q334" s="146"/>
      <c r="R334" s="147"/>
      <c r="T334" s="148"/>
      <c r="U334" s="146"/>
      <c r="V334" s="146"/>
      <c r="W334" s="146"/>
      <c r="X334" s="146"/>
      <c r="Y334" s="146"/>
      <c r="Z334" s="146"/>
      <c r="AA334" s="149"/>
      <c r="AT334" s="150" t="s">
        <v>158</v>
      </c>
      <c r="AU334" s="150" t="s">
        <v>95</v>
      </c>
      <c r="AV334" s="150" t="s">
        <v>22</v>
      </c>
      <c r="AW334" s="150" t="s">
        <v>102</v>
      </c>
      <c r="AX334" s="150" t="s">
        <v>80</v>
      </c>
      <c r="AY334" s="150" t="s">
        <v>146</v>
      </c>
    </row>
    <row r="335" spans="2:51" s="6" customFormat="1" ht="18.75" customHeight="1">
      <c r="B335" s="151"/>
      <c r="C335" s="152"/>
      <c r="D335" s="152"/>
      <c r="E335" s="152"/>
      <c r="F335" s="240" t="s">
        <v>511</v>
      </c>
      <c r="G335" s="241"/>
      <c r="H335" s="241"/>
      <c r="I335" s="241"/>
      <c r="J335" s="152"/>
      <c r="K335" s="153">
        <v>27.94</v>
      </c>
      <c r="L335" s="152"/>
      <c r="M335" s="152"/>
      <c r="N335" s="152"/>
      <c r="O335" s="152"/>
      <c r="P335" s="152"/>
      <c r="Q335" s="152"/>
      <c r="R335" s="154"/>
      <c r="T335" s="155"/>
      <c r="U335" s="152"/>
      <c r="V335" s="152"/>
      <c r="W335" s="152"/>
      <c r="X335" s="152"/>
      <c r="Y335" s="152"/>
      <c r="Z335" s="152"/>
      <c r="AA335" s="156"/>
      <c r="AT335" s="157" t="s">
        <v>158</v>
      </c>
      <c r="AU335" s="157" t="s">
        <v>95</v>
      </c>
      <c r="AV335" s="157" t="s">
        <v>95</v>
      </c>
      <c r="AW335" s="157" t="s">
        <v>102</v>
      </c>
      <c r="AX335" s="157" t="s">
        <v>80</v>
      </c>
      <c r="AY335" s="157" t="s">
        <v>146</v>
      </c>
    </row>
    <row r="336" spans="2:51" s="6" customFormat="1" ht="18.75" customHeight="1">
      <c r="B336" s="145"/>
      <c r="C336" s="146"/>
      <c r="D336" s="146"/>
      <c r="E336" s="146"/>
      <c r="F336" s="238" t="s">
        <v>512</v>
      </c>
      <c r="G336" s="239"/>
      <c r="H336" s="239"/>
      <c r="I336" s="239"/>
      <c r="J336" s="146"/>
      <c r="K336" s="146"/>
      <c r="L336" s="146"/>
      <c r="M336" s="146"/>
      <c r="N336" s="146"/>
      <c r="O336" s="146"/>
      <c r="P336" s="146"/>
      <c r="Q336" s="146"/>
      <c r="R336" s="147"/>
      <c r="T336" s="148"/>
      <c r="U336" s="146"/>
      <c r="V336" s="146"/>
      <c r="W336" s="146"/>
      <c r="X336" s="146"/>
      <c r="Y336" s="146"/>
      <c r="Z336" s="146"/>
      <c r="AA336" s="149"/>
      <c r="AT336" s="150" t="s">
        <v>158</v>
      </c>
      <c r="AU336" s="150" t="s">
        <v>95</v>
      </c>
      <c r="AV336" s="150" t="s">
        <v>22</v>
      </c>
      <c r="AW336" s="150" t="s">
        <v>102</v>
      </c>
      <c r="AX336" s="150" t="s">
        <v>80</v>
      </c>
      <c r="AY336" s="150" t="s">
        <v>146</v>
      </c>
    </row>
    <row r="337" spans="2:51" s="6" customFormat="1" ht="18.75" customHeight="1">
      <c r="B337" s="151"/>
      <c r="C337" s="152"/>
      <c r="D337" s="152"/>
      <c r="E337" s="152"/>
      <c r="F337" s="240" t="s">
        <v>513</v>
      </c>
      <c r="G337" s="241"/>
      <c r="H337" s="241"/>
      <c r="I337" s="241"/>
      <c r="J337" s="152"/>
      <c r="K337" s="153">
        <v>17.89</v>
      </c>
      <c r="L337" s="152"/>
      <c r="M337" s="152"/>
      <c r="N337" s="152"/>
      <c r="O337" s="152"/>
      <c r="P337" s="152"/>
      <c r="Q337" s="152"/>
      <c r="R337" s="154"/>
      <c r="T337" s="155"/>
      <c r="U337" s="152"/>
      <c r="V337" s="152"/>
      <c r="W337" s="152"/>
      <c r="X337" s="152"/>
      <c r="Y337" s="152"/>
      <c r="Z337" s="152"/>
      <c r="AA337" s="156"/>
      <c r="AT337" s="157" t="s">
        <v>158</v>
      </c>
      <c r="AU337" s="157" t="s">
        <v>95</v>
      </c>
      <c r="AV337" s="157" t="s">
        <v>95</v>
      </c>
      <c r="AW337" s="157" t="s">
        <v>102</v>
      </c>
      <c r="AX337" s="157" t="s">
        <v>80</v>
      </c>
      <c r="AY337" s="157" t="s">
        <v>146</v>
      </c>
    </row>
    <row r="338" spans="2:51" s="6" customFormat="1" ht="18.75" customHeight="1">
      <c r="B338" s="158"/>
      <c r="C338" s="159"/>
      <c r="D338" s="159"/>
      <c r="E338" s="159"/>
      <c r="F338" s="242" t="s">
        <v>168</v>
      </c>
      <c r="G338" s="243"/>
      <c r="H338" s="243"/>
      <c r="I338" s="243"/>
      <c r="J338" s="159"/>
      <c r="K338" s="160">
        <v>45.83</v>
      </c>
      <c r="L338" s="159"/>
      <c r="M338" s="159"/>
      <c r="N338" s="159"/>
      <c r="O338" s="159"/>
      <c r="P338" s="159"/>
      <c r="Q338" s="159"/>
      <c r="R338" s="161"/>
      <c r="T338" s="162"/>
      <c r="U338" s="159"/>
      <c r="V338" s="159"/>
      <c r="W338" s="159"/>
      <c r="X338" s="159"/>
      <c r="Y338" s="159"/>
      <c r="Z338" s="159"/>
      <c r="AA338" s="163"/>
      <c r="AT338" s="164" t="s">
        <v>158</v>
      </c>
      <c r="AU338" s="164" t="s">
        <v>95</v>
      </c>
      <c r="AV338" s="164" t="s">
        <v>151</v>
      </c>
      <c r="AW338" s="164" t="s">
        <v>102</v>
      </c>
      <c r="AX338" s="164" t="s">
        <v>22</v>
      </c>
      <c r="AY338" s="164" t="s">
        <v>146</v>
      </c>
    </row>
    <row r="339" spans="2:65" s="6" customFormat="1" ht="15.75" customHeight="1">
      <c r="B339" s="23"/>
      <c r="C339" s="172" t="s">
        <v>514</v>
      </c>
      <c r="D339" s="172" t="s">
        <v>256</v>
      </c>
      <c r="E339" s="173" t="s">
        <v>515</v>
      </c>
      <c r="F339" s="230" t="s">
        <v>516</v>
      </c>
      <c r="G339" s="231"/>
      <c r="H339" s="231"/>
      <c r="I339" s="231"/>
      <c r="J339" s="174" t="s">
        <v>155</v>
      </c>
      <c r="K339" s="175">
        <v>3.641</v>
      </c>
      <c r="L339" s="232">
        <v>0</v>
      </c>
      <c r="M339" s="231"/>
      <c r="N339" s="233">
        <f>ROUND($L$339*$K$339,2)</f>
        <v>0</v>
      </c>
      <c r="O339" s="234"/>
      <c r="P339" s="234"/>
      <c r="Q339" s="234"/>
      <c r="R339" s="25"/>
      <c r="T339" s="142"/>
      <c r="U339" s="31" t="s">
        <v>45</v>
      </c>
      <c r="V339" s="24"/>
      <c r="W339" s="143">
        <f>$V$339*$K$339</f>
        <v>0</v>
      </c>
      <c r="X339" s="143">
        <v>0.0127</v>
      </c>
      <c r="Y339" s="143">
        <f>$X$339*$K$339</f>
        <v>0.046240699999999996</v>
      </c>
      <c r="Z339" s="143">
        <v>0</v>
      </c>
      <c r="AA339" s="144">
        <f>$Z$339*$K$339</f>
        <v>0</v>
      </c>
      <c r="AR339" s="6" t="s">
        <v>326</v>
      </c>
      <c r="AT339" s="6" t="s">
        <v>256</v>
      </c>
      <c r="AU339" s="6" t="s">
        <v>95</v>
      </c>
      <c r="AY339" s="6" t="s">
        <v>146</v>
      </c>
      <c r="BE339" s="87">
        <f>IF($U$339="základní",$N$339,0)</f>
        <v>0</v>
      </c>
      <c r="BF339" s="87">
        <f>IF($U$339="snížená",$N$339,0)</f>
        <v>0</v>
      </c>
      <c r="BG339" s="87">
        <f>IF($U$339="zákl. přenesená",$N$339,0)</f>
        <v>0</v>
      </c>
      <c r="BH339" s="87">
        <f>IF($U$339="sníž. přenesená",$N$339,0)</f>
        <v>0</v>
      </c>
      <c r="BI339" s="87">
        <f>IF($U$339="nulová",$N$339,0)</f>
        <v>0</v>
      </c>
      <c r="BJ339" s="6" t="s">
        <v>22</v>
      </c>
      <c r="BK339" s="87">
        <f>ROUND($L$339*$K$339,2)</f>
        <v>0</v>
      </c>
      <c r="BL339" s="6" t="s">
        <v>251</v>
      </c>
      <c r="BM339" s="6" t="s">
        <v>517</v>
      </c>
    </row>
    <row r="340" spans="2:51" s="6" customFormat="1" ht="18.75" customHeight="1">
      <c r="B340" s="151"/>
      <c r="C340" s="152"/>
      <c r="D340" s="152"/>
      <c r="E340" s="152"/>
      <c r="F340" s="240" t="s">
        <v>518</v>
      </c>
      <c r="G340" s="241"/>
      <c r="H340" s="241"/>
      <c r="I340" s="241"/>
      <c r="J340" s="152"/>
      <c r="K340" s="153">
        <v>3.641</v>
      </c>
      <c r="L340" s="152"/>
      <c r="M340" s="152"/>
      <c r="N340" s="152"/>
      <c r="O340" s="152"/>
      <c r="P340" s="152"/>
      <c r="Q340" s="152"/>
      <c r="R340" s="154"/>
      <c r="T340" s="155"/>
      <c r="U340" s="152"/>
      <c r="V340" s="152"/>
      <c r="W340" s="152"/>
      <c r="X340" s="152"/>
      <c r="Y340" s="152"/>
      <c r="Z340" s="152"/>
      <c r="AA340" s="156"/>
      <c r="AT340" s="157" t="s">
        <v>158</v>
      </c>
      <c r="AU340" s="157" t="s">
        <v>95</v>
      </c>
      <c r="AV340" s="157" t="s">
        <v>95</v>
      </c>
      <c r="AW340" s="157" t="s">
        <v>102</v>
      </c>
      <c r="AX340" s="157" t="s">
        <v>22</v>
      </c>
      <c r="AY340" s="157" t="s">
        <v>146</v>
      </c>
    </row>
    <row r="341" spans="2:65" s="6" customFormat="1" ht="27" customHeight="1">
      <c r="B341" s="23"/>
      <c r="C341" s="138" t="s">
        <v>519</v>
      </c>
      <c r="D341" s="138" t="s">
        <v>147</v>
      </c>
      <c r="E341" s="139" t="s">
        <v>520</v>
      </c>
      <c r="F341" s="235" t="s">
        <v>521</v>
      </c>
      <c r="G341" s="234"/>
      <c r="H341" s="234"/>
      <c r="I341" s="234"/>
      <c r="J341" s="140" t="s">
        <v>176</v>
      </c>
      <c r="K341" s="141">
        <v>29.54</v>
      </c>
      <c r="L341" s="236">
        <v>0</v>
      </c>
      <c r="M341" s="234"/>
      <c r="N341" s="237">
        <f>ROUND($L$341*$K$341,2)</f>
        <v>0</v>
      </c>
      <c r="O341" s="234"/>
      <c r="P341" s="234"/>
      <c r="Q341" s="234"/>
      <c r="R341" s="25"/>
      <c r="T341" s="142"/>
      <c r="U341" s="31" t="s">
        <v>45</v>
      </c>
      <c r="V341" s="24"/>
      <c r="W341" s="143">
        <f>$V$341*$K$341</f>
        <v>0</v>
      </c>
      <c r="X341" s="143">
        <v>0.00031</v>
      </c>
      <c r="Y341" s="143">
        <f>$X$341*$K$341</f>
        <v>0.0091574</v>
      </c>
      <c r="Z341" s="143">
        <v>0</v>
      </c>
      <c r="AA341" s="144">
        <f>$Z$341*$K$341</f>
        <v>0</v>
      </c>
      <c r="AR341" s="6" t="s">
        <v>251</v>
      </c>
      <c r="AT341" s="6" t="s">
        <v>147</v>
      </c>
      <c r="AU341" s="6" t="s">
        <v>95</v>
      </c>
      <c r="AY341" s="6" t="s">
        <v>146</v>
      </c>
      <c r="BE341" s="87">
        <f>IF($U$341="základní",$N$341,0)</f>
        <v>0</v>
      </c>
      <c r="BF341" s="87">
        <f>IF($U$341="snížená",$N$341,0)</f>
        <v>0</v>
      </c>
      <c r="BG341" s="87">
        <f>IF($U$341="zákl. přenesená",$N$341,0)</f>
        <v>0</v>
      </c>
      <c r="BH341" s="87">
        <f>IF($U$341="sníž. přenesená",$N$341,0)</f>
        <v>0</v>
      </c>
      <c r="BI341" s="87">
        <f>IF($U$341="nulová",$N$341,0)</f>
        <v>0</v>
      </c>
      <c r="BJ341" s="6" t="s">
        <v>22</v>
      </c>
      <c r="BK341" s="87">
        <f>ROUND($L$341*$K$341,2)</f>
        <v>0</v>
      </c>
      <c r="BL341" s="6" t="s">
        <v>251</v>
      </c>
      <c r="BM341" s="6" t="s">
        <v>522</v>
      </c>
    </row>
    <row r="342" spans="2:51" s="6" customFormat="1" ht="18.75" customHeight="1">
      <c r="B342" s="151"/>
      <c r="C342" s="152"/>
      <c r="D342" s="152"/>
      <c r="E342" s="152"/>
      <c r="F342" s="240" t="s">
        <v>523</v>
      </c>
      <c r="G342" s="241"/>
      <c r="H342" s="241"/>
      <c r="I342" s="241"/>
      <c r="J342" s="152"/>
      <c r="K342" s="153">
        <v>29.54</v>
      </c>
      <c r="L342" s="152"/>
      <c r="M342" s="152"/>
      <c r="N342" s="152"/>
      <c r="O342" s="152"/>
      <c r="P342" s="152"/>
      <c r="Q342" s="152"/>
      <c r="R342" s="154"/>
      <c r="T342" s="155"/>
      <c r="U342" s="152"/>
      <c r="V342" s="152"/>
      <c r="W342" s="152"/>
      <c r="X342" s="152"/>
      <c r="Y342" s="152"/>
      <c r="Z342" s="152"/>
      <c r="AA342" s="156"/>
      <c r="AT342" s="157" t="s">
        <v>158</v>
      </c>
      <c r="AU342" s="157" t="s">
        <v>95</v>
      </c>
      <c r="AV342" s="157" t="s">
        <v>95</v>
      </c>
      <c r="AW342" s="157" t="s">
        <v>102</v>
      </c>
      <c r="AX342" s="157" t="s">
        <v>22</v>
      </c>
      <c r="AY342" s="157" t="s">
        <v>146</v>
      </c>
    </row>
    <row r="343" spans="2:65" s="6" customFormat="1" ht="15.75" customHeight="1">
      <c r="B343" s="23"/>
      <c r="C343" s="138" t="s">
        <v>524</v>
      </c>
      <c r="D343" s="138" t="s">
        <v>147</v>
      </c>
      <c r="E343" s="139" t="s">
        <v>525</v>
      </c>
      <c r="F343" s="235" t="s">
        <v>526</v>
      </c>
      <c r="G343" s="234"/>
      <c r="H343" s="234"/>
      <c r="I343" s="234"/>
      <c r="J343" s="140" t="s">
        <v>155</v>
      </c>
      <c r="K343" s="141">
        <v>26.34</v>
      </c>
      <c r="L343" s="236">
        <v>0</v>
      </c>
      <c r="M343" s="234"/>
      <c r="N343" s="237">
        <f>ROUND($L$343*$K$343,2)</f>
        <v>0</v>
      </c>
      <c r="O343" s="234"/>
      <c r="P343" s="234"/>
      <c r="Q343" s="234"/>
      <c r="R343" s="25"/>
      <c r="T343" s="142"/>
      <c r="U343" s="31" t="s">
        <v>45</v>
      </c>
      <c r="V343" s="24"/>
      <c r="W343" s="143">
        <f>$V$343*$K$343</f>
        <v>0</v>
      </c>
      <c r="X343" s="143">
        <v>0.0003</v>
      </c>
      <c r="Y343" s="143">
        <f>$X$343*$K$343</f>
        <v>0.007902</v>
      </c>
      <c r="Z343" s="143">
        <v>0</v>
      </c>
      <c r="AA343" s="144">
        <f>$Z$343*$K$343</f>
        <v>0</v>
      </c>
      <c r="AR343" s="6" t="s">
        <v>251</v>
      </c>
      <c r="AT343" s="6" t="s">
        <v>147</v>
      </c>
      <c r="AU343" s="6" t="s">
        <v>95</v>
      </c>
      <c r="AY343" s="6" t="s">
        <v>146</v>
      </c>
      <c r="BE343" s="87">
        <f>IF($U$343="základní",$N$343,0)</f>
        <v>0</v>
      </c>
      <c r="BF343" s="87">
        <f>IF($U$343="snížená",$N$343,0)</f>
        <v>0</v>
      </c>
      <c r="BG343" s="87">
        <f>IF($U$343="zákl. přenesená",$N$343,0)</f>
        <v>0</v>
      </c>
      <c r="BH343" s="87">
        <f>IF($U$343="sníž. přenesená",$N$343,0)</f>
        <v>0</v>
      </c>
      <c r="BI343" s="87">
        <f>IF($U$343="nulová",$N$343,0)</f>
        <v>0</v>
      </c>
      <c r="BJ343" s="6" t="s">
        <v>22</v>
      </c>
      <c r="BK343" s="87">
        <f>ROUND($L$343*$K$343,2)</f>
        <v>0</v>
      </c>
      <c r="BL343" s="6" t="s">
        <v>251</v>
      </c>
      <c r="BM343" s="6" t="s">
        <v>527</v>
      </c>
    </row>
    <row r="344" spans="2:51" s="6" customFormat="1" ht="18.75" customHeight="1">
      <c r="B344" s="151"/>
      <c r="C344" s="152"/>
      <c r="D344" s="152"/>
      <c r="E344" s="152"/>
      <c r="F344" s="240" t="s">
        <v>221</v>
      </c>
      <c r="G344" s="241"/>
      <c r="H344" s="241"/>
      <c r="I344" s="241"/>
      <c r="J344" s="152"/>
      <c r="K344" s="153">
        <v>17.458</v>
      </c>
      <c r="L344" s="152"/>
      <c r="M344" s="152"/>
      <c r="N344" s="152"/>
      <c r="O344" s="152"/>
      <c r="P344" s="152"/>
      <c r="Q344" s="152"/>
      <c r="R344" s="154"/>
      <c r="T344" s="155"/>
      <c r="U344" s="152"/>
      <c r="V344" s="152"/>
      <c r="W344" s="152"/>
      <c r="X344" s="152"/>
      <c r="Y344" s="152"/>
      <c r="Z344" s="152"/>
      <c r="AA344" s="156"/>
      <c r="AT344" s="157" t="s">
        <v>158</v>
      </c>
      <c r="AU344" s="157" t="s">
        <v>95</v>
      </c>
      <c r="AV344" s="157" t="s">
        <v>95</v>
      </c>
      <c r="AW344" s="157" t="s">
        <v>102</v>
      </c>
      <c r="AX344" s="157" t="s">
        <v>80</v>
      </c>
      <c r="AY344" s="157" t="s">
        <v>146</v>
      </c>
    </row>
    <row r="345" spans="2:51" s="6" customFormat="1" ht="18.75" customHeight="1">
      <c r="B345" s="151"/>
      <c r="C345" s="152"/>
      <c r="D345" s="152"/>
      <c r="E345" s="152"/>
      <c r="F345" s="240" t="s">
        <v>222</v>
      </c>
      <c r="G345" s="241"/>
      <c r="H345" s="241"/>
      <c r="I345" s="241"/>
      <c r="J345" s="152"/>
      <c r="K345" s="153">
        <v>11.76</v>
      </c>
      <c r="L345" s="152"/>
      <c r="M345" s="152"/>
      <c r="N345" s="152"/>
      <c r="O345" s="152"/>
      <c r="P345" s="152"/>
      <c r="Q345" s="152"/>
      <c r="R345" s="154"/>
      <c r="T345" s="155"/>
      <c r="U345" s="152"/>
      <c r="V345" s="152"/>
      <c r="W345" s="152"/>
      <c r="X345" s="152"/>
      <c r="Y345" s="152"/>
      <c r="Z345" s="152"/>
      <c r="AA345" s="156"/>
      <c r="AT345" s="157" t="s">
        <v>158</v>
      </c>
      <c r="AU345" s="157" t="s">
        <v>95</v>
      </c>
      <c r="AV345" s="157" t="s">
        <v>95</v>
      </c>
      <c r="AW345" s="157" t="s">
        <v>102</v>
      </c>
      <c r="AX345" s="157" t="s">
        <v>80</v>
      </c>
      <c r="AY345" s="157" t="s">
        <v>146</v>
      </c>
    </row>
    <row r="346" spans="2:51" s="6" customFormat="1" ht="18.75" customHeight="1">
      <c r="B346" s="145"/>
      <c r="C346" s="146"/>
      <c r="D346" s="146"/>
      <c r="E346" s="146"/>
      <c r="F346" s="238" t="s">
        <v>166</v>
      </c>
      <c r="G346" s="239"/>
      <c r="H346" s="239"/>
      <c r="I346" s="239"/>
      <c r="J346" s="146"/>
      <c r="K346" s="146"/>
      <c r="L346" s="146"/>
      <c r="M346" s="146"/>
      <c r="N346" s="146"/>
      <c r="O346" s="146"/>
      <c r="P346" s="146"/>
      <c r="Q346" s="146"/>
      <c r="R346" s="147"/>
      <c r="T346" s="148"/>
      <c r="U346" s="146"/>
      <c r="V346" s="146"/>
      <c r="W346" s="146"/>
      <c r="X346" s="146"/>
      <c r="Y346" s="146"/>
      <c r="Z346" s="146"/>
      <c r="AA346" s="149"/>
      <c r="AT346" s="150" t="s">
        <v>158</v>
      </c>
      <c r="AU346" s="150" t="s">
        <v>95</v>
      </c>
      <c r="AV346" s="150" t="s">
        <v>22</v>
      </c>
      <c r="AW346" s="150" t="s">
        <v>102</v>
      </c>
      <c r="AX346" s="150" t="s">
        <v>80</v>
      </c>
      <c r="AY346" s="150" t="s">
        <v>146</v>
      </c>
    </row>
    <row r="347" spans="2:51" s="6" customFormat="1" ht="18.75" customHeight="1">
      <c r="B347" s="151"/>
      <c r="C347" s="152"/>
      <c r="D347" s="152"/>
      <c r="E347" s="152"/>
      <c r="F347" s="240" t="s">
        <v>202</v>
      </c>
      <c r="G347" s="241"/>
      <c r="H347" s="241"/>
      <c r="I347" s="241"/>
      <c r="J347" s="152"/>
      <c r="K347" s="153">
        <v>-1.576</v>
      </c>
      <c r="L347" s="152"/>
      <c r="M347" s="152"/>
      <c r="N347" s="152"/>
      <c r="O347" s="152"/>
      <c r="P347" s="152"/>
      <c r="Q347" s="152"/>
      <c r="R347" s="154"/>
      <c r="T347" s="155"/>
      <c r="U347" s="152"/>
      <c r="V347" s="152"/>
      <c r="W347" s="152"/>
      <c r="X347" s="152"/>
      <c r="Y347" s="152"/>
      <c r="Z347" s="152"/>
      <c r="AA347" s="156"/>
      <c r="AT347" s="157" t="s">
        <v>158</v>
      </c>
      <c r="AU347" s="157" t="s">
        <v>95</v>
      </c>
      <c r="AV347" s="157" t="s">
        <v>95</v>
      </c>
      <c r="AW347" s="157" t="s">
        <v>102</v>
      </c>
      <c r="AX347" s="157" t="s">
        <v>80</v>
      </c>
      <c r="AY347" s="157" t="s">
        <v>146</v>
      </c>
    </row>
    <row r="348" spans="2:51" s="6" customFormat="1" ht="18.75" customHeight="1">
      <c r="B348" s="151"/>
      <c r="C348" s="152"/>
      <c r="D348" s="152"/>
      <c r="E348" s="152"/>
      <c r="F348" s="240" t="s">
        <v>223</v>
      </c>
      <c r="G348" s="241"/>
      <c r="H348" s="241"/>
      <c r="I348" s="241"/>
      <c r="J348" s="152"/>
      <c r="K348" s="153">
        <v>-1.4</v>
      </c>
      <c r="L348" s="152"/>
      <c r="M348" s="152"/>
      <c r="N348" s="152"/>
      <c r="O348" s="152"/>
      <c r="P348" s="152"/>
      <c r="Q348" s="152"/>
      <c r="R348" s="154"/>
      <c r="T348" s="155"/>
      <c r="U348" s="152"/>
      <c r="V348" s="152"/>
      <c r="W348" s="152"/>
      <c r="X348" s="152"/>
      <c r="Y348" s="152"/>
      <c r="Z348" s="152"/>
      <c r="AA348" s="156"/>
      <c r="AT348" s="157" t="s">
        <v>158</v>
      </c>
      <c r="AU348" s="157" t="s">
        <v>95</v>
      </c>
      <c r="AV348" s="157" t="s">
        <v>95</v>
      </c>
      <c r="AW348" s="157" t="s">
        <v>102</v>
      </c>
      <c r="AX348" s="157" t="s">
        <v>80</v>
      </c>
      <c r="AY348" s="157" t="s">
        <v>146</v>
      </c>
    </row>
    <row r="349" spans="2:51" s="6" customFormat="1" ht="18.75" customHeight="1">
      <c r="B349" s="151"/>
      <c r="C349" s="152"/>
      <c r="D349" s="152"/>
      <c r="E349" s="152"/>
      <c r="F349" s="240" t="s">
        <v>224</v>
      </c>
      <c r="G349" s="241"/>
      <c r="H349" s="241"/>
      <c r="I349" s="241"/>
      <c r="J349" s="152"/>
      <c r="K349" s="153">
        <v>-0.331</v>
      </c>
      <c r="L349" s="152"/>
      <c r="M349" s="152"/>
      <c r="N349" s="152"/>
      <c r="O349" s="152"/>
      <c r="P349" s="152"/>
      <c r="Q349" s="152"/>
      <c r="R349" s="154"/>
      <c r="T349" s="155"/>
      <c r="U349" s="152"/>
      <c r="V349" s="152"/>
      <c r="W349" s="152"/>
      <c r="X349" s="152"/>
      <c r="Y349" s="152"/>
      <c r="Z349" s="152"/>
      <c r="AA349" s="156"/>
      <c r="AT349" s="157" t="s">
        <v>158</v>
      </c>
      <c r="AU349" s="157" t="s">
        <v>95</v>
      </c>
      <c r="AV349" s="157" t="s">
        <v>95</v>
      </c>
      <c r="AW349" s="157" t="s">
        <v>102</v>
      </c>
      <c r="AX349" s="157" t="s">
        <v>80</v>
      </c>
      <c r="AY349" s="157" t="s">
        <v>146</v>
      </c>
    </row>
    <row r="350" spans="2:51" s="6" customFormat="1" ht="18.75" customHeight="1">
      <c r="B350" s="151"/>
      <c r="C350" s="152"/>
      <c r="D350" s="152"/>
      <c r="E350" s="152"/>
      <c r="F350" s="240" t="s">
        <v>225</v>
      </c>
      <c r="G350" s="241"/>
      <c r="H350" s="241"/>
      <c r="I350" s="241"/>
      <c r="J350" s="152"/>
      <c r="K350" s="153">
        <v>-0.099</v>
      </c>
      <c r="L350" s="152"/>
      <c r="M350" s="152"/>
      <c r="N350" s="152"/>
      <c r="O350" s="152"/>
      <c r="P350" s="152"/>
      <c r="Q350" s="152"/>
      <c r="R350" s="154"/>
      <c r="T350" s="155"/>
      <c r="U350" s="152"/>
      <c r="V350" s="152"/>
      <c r="W350" s="152"/>
      <c r="X350" s="152"/>
      <c r="Y350" s="152"/>
      <c r="Z350" s="152"/>
      <c r="AA350" s="156"/>
      <c r="AT350" s="157" t="s">
        <v>158</v>
      </c>
      <c r="AU350" s="157" t="s">
        <v>95</v>
      </c>
      <c r="AV350" s="157" t="s">
        <v>95</v>
      </c>
      <c r="AW350" s="157" t="s">
        <v>102</v>
      </c>
      <c r="AX350" s="157" t="s">
        <v>80</v>
      </c>
      <c r="AY350" s="157" t="s">
        <v>146</v>
      </c>
    </row>
    <row r="351" spans="2:51" s="6" customFormat="1" ht="18.75" customHeight="1">
      <c r="B351" s="145"/>
      <c r="C351" s="146"/>
      <c r="D351" s="146"/>
      <c r="E351" s="146"/>
      <c r="F351" s="238" t="s">
        <v>206</v>
      </c>
      <c r="G351" s="239"/>
      <c r="H351" s="239"/>
      <c r="I351" s="239"/>
      <c r="J351" s="146"/>
      <c r="K351" s="146"/>
      <c r="L351" s="146"/>
      <c r="M351" s="146"/>
      <c r="N351" s="146"/>
      <c r="O351" s="146"/>
      <c r="P351" s="146"/>
      <c r="Q351" s="146"/>
      <c r="R351" s="147"/>
      <c r="T351" s="148"/>
      <c r="U351" s="146"/>
      <c r="V351" s="146"/>
      <c r="W351" s="146"/>
      <c r="X351" s="146"/>
      <c r="Y351" s="146"/>
      <c r="Z351" s="146"/>
      <c r="AA351" s="149"/>
      <c r="AT351" s="150" t="s">
        <v>158</v>
      </c>
      <c r="AU351" s="150" t="s">
        <v>95</v>
      </c>
      <c r="AV351" s="150" t="s">
        <v>22</v>
      </c>
      <c r="AW351" s="150" t="s">
        <v>102</v>
      </c>
      <c r="AX351" s="150" t="s">
        <v>80</v>
      </c>
      <c r="AY351" s="150" t="s">
        <v>146</v>
      </c>
    </row>
    <row r="352" spans="2:51" s="6" customFormat="1" ht="18.75" customHeight="1">
      <c r="B352" s="151"/>
      <c r="C352" s="152"/>
      <c r="D352" s="152"/>
      <c r="E352" s="152"/>
      <c r="F352" s="240" t="s">
        <v>226</v>
      </c>
      <c r="G352" s="241"/>
      <c r="H352" s="241"/>
      <c r="I352" s="241"/>
      <c r="J352" s="152"/>
      <c r="K352" s="153">
        <v>0.344</v>
      </c>
      <c r="L352" s="152"/>
      <c r="M352" s="152"/>
      <c r="N352" s="152"/>
      <c r="O352" s="152"/>
      <c r="P352" s="152"/>
      <c r="Q352" s="152"/>
      <c r="R352" s="154"/>
      <c r="T352" s="155"/>
      <c r="U352" s="152"/>
      <c r="V352" s="152"/>
      <c r="W352" s="152"/>
      <c r="X352" s="152"/>
      <c r="Y352" s="152"/>
      <c r="Z352" s="152"/>
      <c r="AA352" s="156"/>
      <c r="AT352" s="157" t="s">
        <v>158</v>
      </c>
      <c r="AU352" s="157" t="s">
        <v>95</v>
      </c>
      <c r="AV352" s="157" t="s">
        <v>95</v>
      </c>
      <c r="AW352" s="157" t="s">
        <v>102</v>
      </c>
      <c r="AX352" s="157" t="s">
        <v>80</v>
      </c>
      <c r="AY352" s="157" t="s">
        <v>146</v>
      </c>
    </row>
    <row r="353" spans="2:51" s="6" customFormat="1" ht="18.75" customHeight="1">
      <c r="B353" s="151"/>
      <c r="C353" s="152"/>
      <c r="D353" s="152"/>
      <c r="E353" s="152"/>
      <c r="F353" s="240" t="s">
        <v>227</v>
      </c>
      <c r="G353" s="241"/>
      <c r="H353" s="241"/>
      <c r="I353" s="241"/>
      <c r="J353" s="152"/>
      <c r="K353" s="153">
        <v>0.184</v>
      </c>
      <c r="L353" s="152"/>
      <c r="M353" s="152"/>
      <c r="N353" s="152"/>
      <c r="O353" s="152"/>
      <c r="P353" s="152"/>
      <c r="Q353" s="152"/>
      <c r="R353" s="154"/>
      <c r="T353" s="155"/>
      <c r="U353" s="152"/>
      <c r="V353" s="152"/>
      <c r="W353" s="152"/>
      <c r="X353" s="152"/>
      <c r="Y353" s="152"/>
      <c r="Z353" s="152"/>
      <c r="AA353" s="156"/>
      <c r="AT353" s="157" t="s">
        <v>158</v>
      </c>
      <c r="AU353" s="157" t="s">
        <v>95</v>
      </c>
      <c r="AV353" s="157" t="s">
        <v>95</v>
      </c>
      <c r="AW353" s="157" t="s">
        <v>102</v>
      </c>
      <c r="AX353" s="157" t="s">
        <v>80</v>
      </c>
      <c r="AY353" s="157" t="s">
        <v>146</v>
      </c>
    </row>
    <row r="354" spans="2:51" s="6" customFormat="1" ht="18.75" customHeight="1">
      <c r="B354" s="158"/>
      <c r="C354" s="159"/>
      <c r="D354" s="159"/>
      <c r="E354" s="159"/>
      <c r="F354" s="242" t="s">
        <v>168</v>
      </c>
      <c r="G354" s="243"/>
      <c r="H354" s="243"/>
      <c r="I354" s="243"/>
      <c r="J354" s="159"/>
      <c r="K354" s="160">
        <v>26.34</v>
      </c>
      <c r="L354" s="159"/>
      <c r="M354" s="159"/>
      <c r="N354" s="159"/>
      <c r="O354" s="159"/>
      <c r="P354" s="159"/>
      <c r="Q354" s="159"/>
      <c r="R354" s="161"/>
      <c r="T354" s="162"/>
      <c r="U354" s="159"/>
      <c r="V354" s="159"/>
      <c r="W354" s="159"/>
      <c r="X354" s="159"/>
      <c r="Y354" s="159"/>
      <c r="Z354" s="159"/>
      <c r="AA354" s="163"/>
      <c r="AT354" s="164" t="s">
        <v>158</v>
      </c>
      <c r="AU354" s="164" t="s">
        <v>95</v>
      </c>
      <c r="AV354" s="164" t="s">
        <v>151</v>
      </c>
      <c r="AW354" s="164" t="s">
        <v>102</v>
      </c>
      <c r="AX354" s="164" t="s">
        <v>22</v>
      </c>
      <c r="AY354" s="164" t="s">
        <v>146</v>
      </c>
    </row>
    <row r="355" spans="2:65" s="6" customFormat="1" ht="27" customHeight="1">
      <c r="B355" s="23"/>
      <c r="C355" s="138" t="s">
        <v>528</v>
      </c>
      <c r="D355" s="138" t="s">
        <v>147</v>
      </c>
      <c r="E355" s="139" t="s">
        <v>529</v>
      </c>
      <c r="F355" s="235" t="s">
        <v>530</v>
      </c>
      <c r="G355" s="234"/>
      <c r="H355" s="234"/>
      <c r="I355" s="234"/>
      <c r="J355" s="140" t="s">
        <v>355</v>
      </c>
      <c r="K355" s="141">
        <v>0.436</v>
      </c>
      <c r="L355" s="236">
        <v>0</v>
      </c>
      <c r="M355" s="234"/>
      <c r="N355" s="237">
        <f>ROUND($L$355*$K$355,2)</f>
        <v>0</v>
      </c>
      <c r="O355" s="234"/>
      <c r="P355" s="234"/>
      <c r="Q355" s="234"/>
      <c r="R355" s="25"/>
      <c r="T355" s="142"/>
      <c r="U355" s="31" t="s">
        <v>45</v>
      </c>
      <c r="V355" s="24"/>
      <c r="W355" s="143">
        <f>$V$355*$K$355</f>
        <v>0</v>
      </c>
      <c r="X355" s="143">
        <v>0</v>
      </c>
      <c r="Y355" s="143">
        <f>$X$355*$K$355</f>
        <v>0</v>
      </c>
      <c r="Z355" s="143">
        <v>0</v>
      </c>
      <c r="AA355" s="144">
        <f>$Z$355*$K$355</f>
        <v>0</v>
      </c>
      <c r="AR355" s="6" t="s">
        <v>251</v>
      </c>
      <c r="AT355" s="6" t="s">
        <v>147</v>
      </c>
      <c r="AU355" s="6" t="s">
        <v>95</v>
      </c>
      <c r="AY355" s="6" t="s">
        <v>146</v>
      </c>
      <c r="BE355" s="87">
        <f>IF($U$355="základní",$N$355,0)</f>
        <v>0</v>
      </c>
      <c r="BF355" s="87">
        <f>IF($U$355="snížená",$N$355,0)</f>
        <v>0</v>
      </c>
      <c r="BG355" s="87">
        <f>IF($U$355="zákl. přenesená",$N$355,0)</f>
        <v>0</v>
      </c>
      <c r="BH355" s="87">
        <f>IF($U$355="sníž. přenesená",$N$355,0)</f>
        <v>0</v>
      </c>
      <c r="BI355" s="87">
        <f>IF($U$355="nulová",$N$355,0)</f>
        <v>0</v>
      </c>
      <c r="BJ355" s="6" t="s">
        <v>22</v>
      </c>
      <c r="BK355" s="87">
        <f>ROUND($L$355*$K$355,2)</f>
        <v>0</v>
      </c>
      <c r="BL355" s="6" t="s">
        <v>251</v>
      </c>
      <c r="BM355" s="6" t="s">
        <v>531</v>
      </c>
    </row>
    <row r="356" spans="2:63" s="127" customFormat="1" ht="30.75" customHeight="1">
      <c r="B356" s="128"/>
      <c r="C356" s="129"/>
      <c r="D356" s="137" t="s">
        <v>118</v>
      </c>
      <c r="E356" s="137"/>
      <c r="F356" s="137"/>
      <c r="G356" s="137"/>
      <c r="H356" s="137"/>
      <c r="I356" s="137"/>
      <c r="J356" s="137"/>
      <c r="K356" s="137"/>
      <c r="L356" s="137"/>
      <c r="M356" s="137"/>
      <c r="N356" s="226">
        <f>$BK$356</f>
        <v>0</v>
      </c>
      <c r="O356" s="227"/>
      <c r="P356" s="227"/>
      <c r="Q356" s="227"/>
      <c r="R356" s="131"/>
      <c r="T356" s="132"/>
      <c r="U356" s="129"/>
      <c r="V356" s="129"/>
      <c r="W356" s="133">
        <f>SUM($W$357:$W$359)</f>
        <v>0</v>
      </c>
      <c r="X356" s="129"/>
      <c r="Y356" s="133">
        <f>SUM($Y$357:$Y$359)</f>
        <v>0.0021271799999999998</v>
      </c>
      <c r="Z356" s="129"/>
      <c r="AA356" s="134">
        <f>SUM($AA$357:$AA$359)</f>
        <v>0</v>
      </c>
      <c r="AR356" s="135" t="s">
        <v>95</v>
      </c>
      <c r="AT356" s="135" t="s">
        <v>79</v>
      </c>
      <c r="AU356" s="135" t="s">
        <v>22</v>
      </c>
      <c r="AY356" s="135" t="s">
        <v>146</v>
      </c>
      <c r="BK356" s="136">
        <f>SUM($BK$357:$BK$359)</f>
        <v>0</v>
      </c>
    </row>
    <row r="357" spans="2:65" s="6" customFormat="1" ht="27" customHeight="1">
      <c r="B357" s="23"/>
      <c r="C357" s="138" t="s">
        <v>532</v>
      </c>
      <c r="D357" s="138" t="s">
        <v>147</v>
      </c>
      <c r="E357" s="139" t="s">
        <v>533</v>
      </c>
      <c r="F357" s="235" t="s">
        <v>534</v>
      </c>
      <c r="G357" s="234"/>
      <c r="H357" s="234"/>
      <c r="I357" s="234"/>
      <c r="J357" s="140" t="s">
        <v>155</v>
      </c>
      <c r="K357" s="141">
        <v>3.223</v>
      </c>
      <c r="L357" s="236">
        <v>0</v>
      </c>
      <c r="M357" s="234"/>
      <c r="N357" s="237">
        <f>ROUND($L$357*$K$357,2)</f>
        <v>0</v>
      </c>
      <c r="O357" s="234"/>
      <c r="P357" s="234"/>
      <c r="Q357" s="234"/>
      <c r="R357" s="25"/>
      <c r="T357" s="142"/>
      <c r="U357" s="31" t="s">
        <v>45</v>
      </c>
      <c r="V357" s="24"/>
      <c r="W357" s="143">
        <f>$V$357*$K$357</f>
        <v>0</v>
      </c>
      <c r="X357" s="143">
        <v>0.00066</v>
      </c>
      <c r="Y357" s="143">
        <f>$X$357*$K$357</f>
        <v>0.0021271799999999998</v>
      </c>
      <c r="Z357" s="143">
        <v>0</v>
      </c>
      <c r="AA357" s="144">
        <f>$Z$357*$K$357</f>
        <v>0</v>
      </c>
      <c r="AR357" s="6" t="s">
        <v>251</v>
      </c>
      <c r="AT357" s="6" t="s">
        <v>147</v>
      </c>
      <c r="AU357" s="6" t="s">
        <v>95</v>
      </c>
      <c r="AY357" s="6" t="s">
        <v>146</v>
      </c>
      <c r="BE357" s="87">
        <f>IF($U$357="základní",$N$357,0)</f>
        <v>0</v>
      </c>
      <c r="BF357" s="87">
        <f>IF($U$357="snížená",$N$357,0)</f>
        <v>0</v>
      </c>
      <c r="BG357" s="87">
        <f>IF($U$357="zákl. přenesená",$N$357,0)</f>
        <v>0</v>
      </c>
      <c r="BH357" s="87">
        <f>IF($U$357="sníž. přenesená",$N$357,0)</f>
        <v>0</v>
      </c>
      <c r="BI357" s="87">
        <f>IF($U$357="nulová",$N$357,0)</f>
        <v>0</v>
      </c>
      <c r="BJ357" s="6" t="s">
        <v>22</v>
      </c>
      <c r="BK357" s="87">
        <f>ROUND($L$357*$K$357,2)</f>
        <v>0</v>
      </c>
      <c r="BL357" s="6" t="s">
        <v>251</v>
      </c>
      <c r="BM357" s="6" t="s">
        <v>535</v>
      </c>
    </row>
    <row r="358" spans="2:51" s="6" customFormat="1" ht="18.75" customHeight="1">
      <c r="B358" s="145"/>
      <c r="C358" s="146"/>
      <c r="D358" s="146"/>
      <c r="E358" s="146"/>
      <c r="F358" s="238" t="s">
        <v>536</v>
      </c>
      <c r="G358" s="239"/>
      <c r="H358" s="239"/>
      <c r="I358" s="239"/>
      <c r="J358" s="146"/>
      <c r="K358" s="146"/>
      <c r="L358" s="146"/>
      <c r="M358" s="146"/>
      <c r="N358" s="146"/>
      <c r="O358" s="146"/>
      <c r="P358" s="146"/>
      <c r="Q358" s="146"/>
      <c r="R358" s="147"/>
      <c r="T358" s="148"/>
      <c r="U358" s="146"/>
      <c r="V358" s="146"/>
      <c r="W358" s="146"/>
      <c r="X358" s="146"/>
      <c r="Y358" s="146"/>
      <c r="Z358" s="146"/>
      <c r="AA358" s="149"/>
      <c r="AT358" s="150" t="s">
        <v>158</v>
      </c>
      <c r="AU358" s="150" t="s">
        <v>95</v>
      </c>
      <c r="AV358" s="150" t="s">
        <v>22</v>
      </c>
      <c r="AW358" s="150" t="s">
        <v>102</v>
      </c>
      <c r="AX358" s="150" t="s">
        <v>80</v>
      </c>
      <c r="AY358" s="150" t="s">
        <v>146</v>
      </c>
    </row>
    <row r="359" spans="2:51" s="6" customFormat="1" ht="18.75" customHeight="1">
      <c r="B359" s="151"/>
      <c r="C359" s="152"/>
      <c r="D359" s="152"/>
      <c r="E359" s="152"/>
      <c r="F359" s="240" t="s">
        <v>537</v>
      </c>
      <c r="G359" s="241"/>
      <c r="H359" s="241"/>
      <c r="I359" s="241"/>
      <c r="J359" s="152"/>
      <c r="K359" s="153">
        <v>3.223</v>
      </c>
      <c r="L359" s="152"/>
      <c r="M359" s="152"/>
      <c r="N359" s="152"/>
      <c r="O359" s="152"/>
      <c r="P359" s="152"/>
      <c r="Q359" s="152"/>
      <c r="R359" s="154"/>
      <c r="T359" s="155"/>
      <c r="U359" s="152"/>
      <c r="V359" s="152"/>
      <c r="W359" s="152"/>
      <c r="X359" s="152"/>
      <c r="Y359" s="152"/>
      <c r="Z359" s="152"/>
      <c r="AA359" s="156"/>
      <c r="AT359" s="157" t="s">
        <v>158</v>
      </c>
      <c r="AU359" s="157" t="s">
        <v>95</v>
      </c>
      <c r="AV359" s="157" t="s">
        <v>95</v>
      </c>
      <c r="AW359" s="157" t="s">
        <v>102</v>
      </c>
      <c r="AX359" s="157" t="s">
        <v>22</v>
      </c>
      <c r="AY359" s="157" t="s">
        <v>146</v>
      </c>
    </row>
    <row r="360" spans="2:63" s="127" customFormat="1" ht="30.75" customHeight="1">
      <c r="B360" s="128"/>
      <c r="C360" s="129"/>
      <c r="D360" s="137" t="s">
        <v>119</v>
      </c>
      <c r="E360" s="137"/>
      <c r="F360" s="137"/>
      <c r="G360" s="137"/>
      <c r="H360" s="137"/>
      <c r="I360" s="137"/>
      <c r="J360" s="137"/>
      <c r="K360" s="137"/>
      <c r="L360" s="137"/>
      <c r="M360" s="137"/>
      <c r="N360" s="226">
        <f>$BK$360</f>
        <v>0</v>
      </c>
      <c r="O360" s="227"/>
      <c r="P360" s="227"/>
      <c r="Q360" s="227"/>
      <c r="R360" s="131"/>
      <c r="T360" s="132"/>
      <c r="U360" s="129"/>
      <c r="V360" s="129"/>
      <c r="W360" s="133">
        <f>SUM($W$361:$W$366)</f>
        <v>0</v>
      </c>
      <c r="X360" s="129"/>
      <c r="Y360" s="133">
        <f>SUM($Y$361:$Y$366)</f>
        <v>0.02321856</v>
      </c>
      <c r="Z360" s="129"/>
      <c r="AA360" s="134">
        <f>SUM($AA$361:$AA$366)</f>
        <v>0</v>
      </c>
      <c r="AR360" s="135" t="s">
        <v>95</v>
      </c>
      <c r="AT360" s="135" t="s">
        <v>79</v>
      </c>
      <c r="AU360" s="135" t="s">
        <v>22</v>
      </c>
      <c r="AY360" s="135" t="s">
        <v>146</v>
      </c>
      <c r="BK360" s="136">
        <f>SUM($BK$361:$BK$366)</f>
        <v>0</v>
      </c>
    </row>
    <row r="361" spans="2:65" s="6" customFormat="1" ht="39" customHeight="1">
      <c r="B361" s="23"/>
      <c r="C361" s="138" t="s">
        <v>538</v>
      </c>
      <c r="D361" s="138" t="s">
        <v>147</v>
      </c>
      <c r="E361" s="139" t="s">
        <v>539</v>
      </c>
      <c r="F361" s="235" t="s">
        <v>540</v>
      </c>
      <c r="G361" s="234"/>
      <c r="H361" s="234"/>
      <c r="I361" s="234"/>
      <c r="J361" s="140" t="s">
        <v>155</v>
      </c>
      <c r="K361" s="141">
        <v>80.064</v>
      </c>
      <c r="L361" s="236">
        <v>0</v>
      </c>
      <c r="M361" s="234"/>
      <c r="N361" s="237">
        <f>ROUND($L$361*$K$361,2)</f>
        <v>0</v>
      </c>
      <c r="O361" s="234"/>
      <c r="P361" s="234"/>
      <c r="Q361" s="234"/>
      <c r="R361" s="25"/>
      <c r="T361" s="142"/>
      <c r="U361" s="31" t="s">
        <v>45</v>
      </c>
      <c r="V361" s="24"/>
      <c r="W361" s="143">
        <f>$V$361*$K$361</f>
        <v>0</v>
      </c>
      <c r="X361" s="143">
        <v>0.00029</v>
      </c>
      <c r="Y361" s="143">
        <f>$X$361*$K$361</f>
        <v>0.02321856</v>
      </c>
      <c r="Z361" s="143">
        <v>0</v>
      </c>
      <c r="AA361" s="144">
        <f>$Z$361*$K$361</f>
        <v>0</v>
      </c>
      <c r="AR361" s="6" t="s">
        <v>251</v>
      </c>
      <c r="AT361" s="6" t="s">
        <v>147</v>
      </c>
      <c r="AU361" s="6" t="s">
        <v>95</v>
      </c>
      <c r="AY361" s="6" t="s">
        <v>146</v>
      </c>
      <c r="BE361" s="87">
        <f>IF($U$361="základní",$N$361,0)</f>
        <v>0</v>
      </c>
      <c r="BF361" s="87">
        <f>IF($U$361="snížená",$N$361,0)</f>
        <v>0</v>
      </c>
      <c r="BG361" s="87">
        <f>IF($U$361="zákl. přenesená",$N$361,0)</f>
        <v>0</v>
      </c>
      <c r="BH361" s="87">
        <f>IF($U$361="sníž. přenesená",$N$361,0)</f>
        <v>0</v>
      </c>
      <c r="BI361" s="87">
        <f>IF($U$361="nulová",$N$361,0)</f>
        <v>0</v>
      </c>
      <c r="BJ361" s="6" t="s">
        <v>22</v>
      </c>
      <c r="BK361" s="87">
        <f>ROUND($L$361*$K$361,2)</f>
        <v>0</v>
      </c>
      <c r="BL361" s="6" t="s">
        <v>251</v>
      </c>
      <c r="BM361" s="6" t="s">
        <v>541</v>
      </c>
    </row>
    <row r="362" spans="2:51" s="6" customFormat="1" ht="18.75" customHeight="1">
      <c r="B362" s="145"/>
      <c r="C362" s="146"/>
      <c r="D362" s="146"/>
      <c r="E362" s="146"/>
      <c r="F362" s="238" t="s">
        <v>542</v>
      </c>
      <c r="G362" s="239"/>
      <c r="H362" s="239"/>
      <c r="I362" s="239"/>
      <c r="J362" s="146"/>
      <c r="K362" s="146"/>
      <c r="L362" s="146"/>
      <c r="M362" s="146"/>
      <c r="N362" s="146"/>
      <c r="O362" s="146"/>
      <c r="P362" s="146"/>
      <c r="Q362" s="146"/>
      <c r="R362" s="147"/>
      <c r="T362" s="148"/>
      <c r="U362" s="146"/>
      <c r="V362" s="146"/>
      <c r="W362" s="146"/>
      <c r="X362" s="146"/>
      <c r="Y362" s="146"/>
      <c r="Z362" s="146"/>
      <c r="AA362" s="149"/>
      <c r="AT362" s="150" t="s">
        <v>158</v>
      </c>
      <c r="AU362" s="150" t="s">
        <v>95</v>
      </c>
      <c r="AV362" s="150" t="s">
        <v>22</v>
      </c>
      <c r="AW362" s="150" t="s">
        <v>102</v>
      </c>
      <c r="AX362" s="150" t="s">
        <v>80</v>
      </c>
      <c r="AY362" s="150" t="s">
        <v>146</v>
      </c>
    </row>
    <row r="363" spans="2:51" s="6" customFormat="1" ht="18.75" customHeight="1">
      <c r="B363" s="151"/>
      <c r="C363" s="152"/>
      <c r="D363" s="152"/>
      <c r="E363" s="152"/>
      <c r="F363" s="240" t="s">
        <v>247</v>
      </c>
      <c r="G363" s="241"/>
      <c r="H363" s="241"/>
      <c r="I363" s="241"/>
      <c r="J363" s="152"/>
      <c r="K363" s="153">
        <v>18.01</v>
      </c>
      <c r="L363" s="152"/>
      <c r="M363" s="152"/>
      <c r="N363" s="152"/>
      <c r="O363" s="152"/>
      <c r="P363" s="152"/>
      <c r="Q363" s="152"/>
      <c r="R363" s="154"/>
      <c r="T363" s="155"/>
      <c r="U363" s="152"/>
      <c r="V363" s="152"/>
      <c r="W363" s="152"/>
      <c r="X363" s="152"/>
      <c r="Y363" s="152"/>
      <c r="Z363" s="152"/>
      <c r="AA363" s="156"/>
      <c r="AT363" s="157" t="s">
        <v>158</v>
      </c>
      <c r="AU363" s="157" t="s">
        <v>95</v>
      </c>
      <c r="AV363" s="157" t="s">
        <v>95</v>
      </c>
      <c r="AW363" s="157" t="s">
        <v>102</v>
      </c>
      <c r="AX363" s="157" t="s">
        <v>80</v>
      </c>
      <c r="AY363" s="157" t="s">
        <v>146</v>
      </c>
    </row>
    <row r="364" spans="2:51" s="6" customFormat="1" ht="18.75" customHeight="1">
      <c r="B364" s="145"/>
      <c r="C364" s="146"/>
      <c r="D364" s="146"/>
      <c r="E364" s="146"/>
      <c r="F364" s="238" t="s">
        <v>543</v>
      </c>
      <c r="G364" s="239"/>
      <c r="H364" s="239"/>
      <c r="I364" s="239"/>
      <c r="J364" s="146"/>
      <c r="K364" s="146"/>
      <c r="L364" s="146"/>
      <c r="M364" s="146"/>
      <c r="N364" s="146"/>
      <c r="O364" s="146"/>
      <c r="P364" s="146"/>
      <c r="Q364" s="146"/>
      <c r="R364" s="147"/>
      <c r="T364" s="148"/>
      <c r="U364" s="146"/>
      <c r="V364" s="146"/>
      <c r="W364" s="146"/>
      <c r="X364" s="146"/>
      <c r="Y364" s="146"/>
      <c r="Z364" s="146"/>
      <c r="AA364" s="149"/>
      <c r="AT364" s="150" t="s">
        <v>158</v>
      </c>
      <c r="AU364" s="150" t="s">
        <v>95</v>
      </c>
      <c r="AV364" s="150" t="s">
        <v>22</v>
      </c>
      <c r="AW364" s="150" t="s">
        <v>102</v>
      </c>
      <c r="AX364" s="150" t="s">
        <v>80</v>
      </c>
      <c r="AY364" s="150" t="s">
        <v>146</v>
      </c>
    </row>
    <row r="365" spans="2:51" s="6" customFormat="1" ht="18.75" customHeight="1">
      <c r="B365" s="151"/>
      <c r="C365" s="152"/>
      <c r="D365" s="152"/>
      <c r="E365" s="152"/>
      <c r="F365" s="240" t="s">
        <v>544</v>
      </c>
      <c r="G365" s="241"/>
      <c r="H365" s="241"/>
      <c r="I365" s="241"/>
      <c r="J365" s="152"/>
      <c r="K365" s="153">
        <v>62.054</v>
      </c>
      <c r="L365" s="152"/>
      <c r="M365" s="152"/>
      <c r="N365" s="152"/>
      <c r="O365" s="152"/>
      <c r="P365" s="152"/>
      <c r="Q365" s="152"/>
      <c r="R365" s="154"/>
      <c r="T365" s="155"/>
      <c r="U365" s="152"/>
      <c r="V365" s="152"/>
      <c r="W365" s="152"/>
      <c r="X365" s="152"/>
      <c r="Y365" s="152"/>
      <c r="Z365" s="152"/>
      <c r="AA365" s="156"/>
      <c r="AT365" s="157" t="s">
        <v>158</v>
      </c>
      <c r="AU365" s="157" t="s">
        <v>95</v>
      </c>
      <c r="AV365" s="157" t="s">
        <v>95</v>
      </c>
      <c r="AW365" s="157" t="s">
        <v>102</v>
      </c>
      <c r="AX365" s="157" t="s">
        <v>80</v>
      </c>
      <c r="AY365" s="157" t="s">
        <v>146</v>
      </c>
    </row>
    <row r="366" spans="2:51" s="6" customFormat="1" ht="18.75" customHeight="1">
      <c r="B366" s="158"/>
      <c r="C366" s="159"/>
      <c r="D366" s="159"/>
      <c r="E366" s="159"/>
      <c r="F366" s="242" t="s">
        <v>168</v>
      </c>
      <c r="G366" s="243"/>
      <c r="H366" s="243"/>
      <c r="I366" s="243"/>
      <c r="J366" s="159"/>
      <c r="K366" s="160">
        <v>80.064</v>
      </c>
      <c r="L366" s="159"/>
      <c r="M366" s="159"/>
      <c r="N366" s="159"/>
      <c r="O366" s="159"/>
      <c r="P366" s="159"/>
      <c r="Q366" s="159"/>
      <c r="R366" s="161"/>
      <c r="T366" s="162"/>
      <c r="U366" s="159"/>
      <c r="V366" s="159"/>
      <c r="W366" s="159"/>
      <c r="X366" s="159"/>
      <c r="Y366" s="159"/>
      <c r="Z366" s="159"/>
      <c r="AA366" s="163"/>
      <c r="AT366" s="164" t="s">
        <v>158</v>
      </c>
      <c r="AU366" s="164" t="s">
        <v>95</v>
      </c>
      <c r="AV366" s="164" t="s">
        <v>151</v>
      </c>
      <c r="AW366" s="164" t="s">
        <v>102</v>
      </c>
      <c r="AX366" s="164" t="s">
        <v>22</v>
      </c>
      <c r="AY366" s="164" t="s">
        <v>146</v>
      </c>
    </row>
    <row r="367" spans="2:63" s="127" customFormat="1" ht="37.5" customHeight="1">
      <c r="B367" s="128"/>
      <c r="C367" s="129"/>
      <c r="D367" s="130" t="s">
        <v>120</v>
      </c>
      <c r="E367" s="130"/>
      <c r="F367" s="130"/>
      <c r="G367" s="130"/>
      <c r="H367" s="130"/>
      <c r="I367" s="130"/>
      <c r="J367" s="130"/>
      <c r="K367" s="130"/>
      <c r="L367" s="130"/>
      <c r="M367" s="130"/>
      <c r="N367" s="228">
        <f>$BK$367</f>
        <v>0</v>
      </c>
      <c r="O367" s="227"/>
      <c r="P367" s="227"/>
      <c r="Q367" s="227"/>
      <c r="R367" s="131"/>
      <c r="T367" s="132"/>
      <c r="U367" s="129"/>
      <c r="V367" s="129"/>
      <c r="W367" s="133">
        <f>$W$368</f>
        <v>0</v>
      </c>
      <c r="X367" s="129"/>
      <c r="Y367" s="133">
        <f>$Y$368</f>
        <v>0</v>
      </c>
      <c r="Z367" s="129"/>
      <c r="AA367" s="134">
        <f>$AA$368</f>
        <v>0</v>
      </c>
      <c r="AR367" s="135" t="s">
        <v>160</v>
      </c>
      <c r="AT367" s="135" t="s">
        <v>79</v>
      </c>
      <c r="AU367" s="135" t="s">
        <v>80</v>
      </c>
      <c r="AY367" s="135" t="s">
        <v>146</v>
      </c>
      <c r="BK367" s="136">
        <f>$BK$368</f>
        <v>0</v>
      </c>
    </row>
    <row r="368" spans="2:63" s="127" customFormat="1" ht="21" customHeight="1">
      <c r="B368" s="128"/>
      <c r="C368" s="129"/>
      <c r="D368" s="137" t="s">
        <v>121</v>
      </c>
      <c r="E368" s="137"/>
      <c r="F368" s="137"/>
      <c r="G368" s="137"/>
      <c r="H368" s="137"/>
      <c r="I368" s="137"/>
      <c r="J368" s="137"/>
      <c r="K368" s="137"/>
      <c r="L368" s="137"/>
      <c r="M368" s="137"/>
      <c r="N368" s="226">
        <f>$BK$368</f>
        <v>0</v>
      </c>
      <c r="O368" s="227"/>
      <c r="P368" s="227"/>
      <c r="Q368" s="227"/>
      <c r="R368" s="131"/>
      <c r="T368" s="132"/>
      <c r="U368" s="129"/>
      <c r="V368" s="129"/>
      <c r="W368" s="133">
        <f>SUM($W$369:$W$371)</f>
        <v>0</v>
      </c>
      <c r="X368" s="129"/>
      <c r="Y368" s="133">
        <f>SUM($Y$369:$Y$371)</f>
        <v>0</v>
      </c>
      <c r="Z368" s="129"/>
      <c r="AA368" s="134">
        <f>SUM($AA$369:$AA$371)</f>
        <v>0</v>
      </c>
      <c r="AR368" s="135" t="s">
        <v>160</v>
      </c>
      <c r="AT368" s="135" t="s">
        <v>79</v>
      </c>
      <c r="AU368" s="135" t="s">
        <v>22</v>
      </c>
      <c r="AY368" s="135" t="s">
        <v>146</v>
      </c>
      <c r="BK368" s="136">
        <f>SUM($BK$369:$BK$371)</f>
        <v>0</v>
      </c>
    </row>
    <row r="369" spans="2:65" s="6" customFormat="1" ht="15.75" customHeight="1">
      <c r="B369" s="23"/>
      <c r="C369" s="138" t="s">
        <v>545</v>
      </c>
      <c r="D369" s="138" t="s">
        <v>147</v>
      </c>
      <c r="E369" s="139" t="s">
        <v>546</v>
      </c>
      <c r="F369" s="235" t="s">
        <v>547</v>
      </c>
      <c r="G369" s="234"/>
      <c r="H369" s="234"/>
      <c r="I369" s="234"/>
      <c r="J369" s="140" t="s">
        <v>395</v>
      </c>
      <c r="K369" s="141">
        <v>1</v>
      </c>
      <c r="L369" s="236">
        <v>0</v>
      </c>
      <c r="M369" s="234"/>
      <c r="N369" s="237">
        <f>ROUND($L$369*$K$369,2)</f>
        <v>0</v>
      </c>
      <c r="O369" s="234"/>
      <c r="P369" s="234"/>
      <c r="Q369" s="234"/>
      <c r="R369" s="25"/>
      <c r="T369" s="142"/>
      <c r="U369" s="31" t="s">
        <v>45</v>
      </c>
      <c r="V369" s="24"/>
      <c r="W369" s="143">
        <f>$V$369*$K$369</f>
        <v>0</v>
      </c>
      <c r="X369" s="143">
        <v>0</v>
      </c>
      <c r="Y369" s="143">
        <f>$X$369*$K$369</f>
        <v>0</v>
      </c>
      <c r="Z369" s="143">
        <v>0</v>
      </c>
      <c r="AA369" s="144">
        <f>$Z$369*$K$369</f>
        <v>0</v>
      </c>
      <c r="AR369" s="6" t="s">
        <v>472</v>
      </c>
      <c r="AT369" s="6" t="s">
        <v>147</v>
      </c>
      <c r="AU369" s="6" t="s">
        <v>95</v>
      </c>
      <c r="AY369" s="6" t="s">
        <v>146</v>
      </c>
      <c r="BE369" s="87">
        <f>IF($U$369="základní",$N$369,0)</f>
        <v>0</v>
      </c>
      <c r="BF369" s="87">
        <f>IF($U$369="snížená",$N$369,0)</f>
        <v>0</v>
      </c>
      <c r="BG369" s="87">
        <f>IF($U$369="zákl. přenesená",$N$369,0)</f>
        <v>0</v>
      </c>
      <c r="BH369" s="87">
        <f>IF($U$369="sníž. přenesená",$N$369,0)</f>
        <v>0</v>
      </c>
      <c r="BI369" s="87">
        <f>IF($U$369="nulová",$N$369,0)</f>
        <v>0</v>
      </c>
      <c r="BJ369" s="6" t="s">
        <v>22</v>
      </c>
      <c r="BK369" s="87">
        <f>ROUND($L$369*$K$369,2)</f>
        <v>0</v>
      </c>
      <c r="BL369" s="6" t="s">
        <v>472</v>
      </c>
      <c r="BM369" s="6" t="s">
        <v>548</v>
      </c>
    </row>
    <row r="370" spans="2:65" s="6" customFormat="1" ht="27" customHeight="1">
      <c r="B370" s="23"/>
      <c r="C370" s="172" t="s">
        <v>549</v>
      </c>
      <c r="D370" s="172" t="s">
        <v>256</v>
      </c>
      <c r="E370" s="173" t="s">
        <v>550</v>
      </c>
      <c r="F370" s="230" t="s">
        <v>551</v>
      </c>
      <c r="G370" s="231"/>
      <c r="H370" s="231"/>
      <c r="I370" s="231"/>
      <c r="J370" s="174" t="s">
        <v>395</v>
      </c>
      <c r="K370" s="175">
        <v>1</v>
      </c>
      <c r="L370" s="232">
        <v>0</v>
      </c>
      <c r="M370" s="231"/>
      <c r="N370" s="233">
        <f>ROUND($L$370*$K$370,2)</f>
        <v>0</v>
      </c>
      <c r="O370" s="234"/>
      <c r="P370" s="234"/>
      <c r="Q370" s="234"/>
      <c r="R370" s="25"/>
      <c r="T370" s="142"/>
      <c r="U370" s="31" t="s">
        <v>45</v>
      </c>
      <c r="V370" s="24"/>
      <c r="W370" s="143">
        <f>$V$370*$K$370</f>
        <v>0</v>
      </c>
      <c r="X370" s="143">
        <v>0</v>
      </c>
      <c r="Y370" s="143">
        <f>$X$370*$K$370</f>
        <v>0</v>
      </c>
      <c r="Z370" s="143">
        <v>0</v>
      </c>
      <c r="AA370" s="144">
        <f>$Z$370*$K$370</f>
        <v>0</v>
      </c>
      <c r="AR370" s="6" t="s">
        <v>552</v>
      </c>
      <c r="AT370" s="6" t="s">
        <v>256</v>
      </c>
      <c r="AU370" s="6" t="s">
        <v>95</v>
      </c>
      <c r="AY370" s="6" t="s">
        <v>146</v>
      </c>
      <c r="BE370" s="87">
        <f>IF($U$370="základní",$N$370,0)</f>
        <v>0</v>
      </c>
      <c r="BF370" s="87">
        <f>IF($U$370="snížená",$N$370,0)</f>
        <v>0</v>
      </c>
      <c r="BG370" s="87">
        <f>IF($U$370="zákl. přenesená",$N$370,0)</f>
        <v>0</v>
      </c>
      <c r="BH370" s="87">
        <f>IF($U$370="sníž. přenesená",$N$370,0)</f>
        <v>0</v>
      </c>
      <c r="BI370" s="87">
        <f>IF($U$370="nulová",$N$370,0)</f>
        <v>0</v>
      </c>
      <c r="BJ370" s="6" t="s">
        <v>22</v>
      </c>
      <c r="BK370" s="87">
        <f>ROUND($L$370*$K$370,2)</f>
        <v>0</v>
      </c>
      <c r="BL370" s="6" t="s">
        <v>552</v>
      </c>
      <c r="BM370" s="6" t="s">
        <v>553</v>
      </c>
    </row>
    <row r="371" spans="2:65" s="6" customFormat="1" ht="15.75" customHeight="1">
      <c r="B371" s="23"/>
      <c r="C371" s="138" t="s">
        <v>554</v>
      </c>
      <c r="D371" s="138" t="s">
        <v>147</v>
      </c>
      <c r="E371" s="139" t="s">
        <v>555</v>
      </c>
      <c r="F371" s="235" t="s">
        <v>556</v>
      </c>
      <c r="G371" s="234"/>
      <c r="H371" s="234"/>
      <c r="I371" s="234"/>
      <c r="J371" s="140" t="s">
        <v>395</v>
      </c>
      <c r="K371" s="141">
        <v>1</v>
      </c>
      <c r="L371" s="236">
        <v>0</v>
      </c>
      <c r="M371" s="234"/>
      <c r="N371" s="237">
        <f>ROUND($L$371*$K$371,2)</f>
        <v>0</v>
      </c>
      <c r="O371" s="234"/>
      <c r="P371" s="234"/>
      <c r="Q371" s="234"/>
      <c r="R371" s="25"/>
      <c r="T371" s="142"/>
      <c r="U371" s="31" t="s">
        <v>45</v>
      </c>
      <c r="V371" s="24"/>
      <c r="W371" s="143">
        <f>$V$371*$K$371</f>
        <v>0</v>
      </c>
      <c r="X371" s="143">
        <v>0</v>
      </c>
      <c r="Y371" s="143">
        <f>$X$371*$K$371</f>
        <v>0</v>
      </c>
      <c r="Z371" s="143">
        <v>0</v>
      </c>
      <c r="AA371" s="144">
        <f>$Z$371*$K$371</f>
        <v>0</v>
      </c>
      <c r="AR371" s="6" t="s">
        <v>557</v>
      </c>
      <c r="AT371" s="6" t="s">
        <v>147</v>
      </c>
      <c r="AU371" s="6" t="s">
        <v>95</v>
      </c>
      <c r="AY371" s="6" t="s">
        <v>146</v>
      </c>
      <c r="BE371" s="87">
        <f>IF($U$371="základní",$N$371,0)</f>
        <v>0</v>
      </c>
      <c r="BF371" s="87">
        <f>IF($U$371="snížená",$N$371,0)</f>
        <v>0</v>
      </c>
      <c r="BG371" s="87">
        <f>IF($U$371="zákl. přenesená",$N$371,0)</f>
        <v>0</v>
      </c>
      <c r="BH371" s="87">
        <f>IF($U$371="sníž. přenesená",$N$371,0)</f>
        <v>0</v>
      </c>
      <c r="BI371" s="87">
        <f>IF($U$371="nulová",$N$371,0)</f>
        <v>0</v>
      </c>
      <c r="BJ371" s="6" t="s">
        <v>22</v>
      </c>
      <c r="BK371" s="87">
        <f>ROUND($L$371*$K$371,2)</f>
        <v>0</v>
      </c>
      <c r="BL371" s="6" t="s">
        <v>557</v>
      </c>
      <c r="BM371" s="6" t="s">
        <v>558</v>
      </c>
    </row>
    <row r="372" spans="2:63" s="6" customFormat="1" ht="51" customHeight="1">
      <c r="B372" s="23"/>
      <c r="C372" s="24"/>
      <c r="D372" s="130" t="s">
        <v>559</v>
      </c>
      <c r="E372" s="24"/>
      <c r="F372" s="24"/>
      <c r="G372" s="24"/>
      <c r="H372" s="24"/>
      <c r="I372" s="24"/>
      <c r="J372" s="24"/>
      <c r="K372" s="24"/>
      <c r="L372" s="24"/>
      <c r="M372" s="24"/>
      <c r="N372" s="228">
        <f>$BK$372</f>
        <v>0</v>
      </c>
      <c r="O372" s="188"/>
      <c r="P372" s="188"/>
      <c r="Q372" s="188"/>
      <c r="R372" s="25"/>
      <c r="T372" s="176"/>
      <c r="U372" s="43"/>
      <c r="V372" s="43"/>
      <c r="W372" s="43"/>
      <c r="X372" s="43"/>
      <c r="Y372" s="43"/>
      <c r="Z372" s="43"/>
      <c r="AA372" s="45"/>
      <c r="AT372" s="6" t="s">
        <v>79</v>
      </c>
      <c r="AU372" s="6" t="s">
        <v>80</v>
      </c>
      <c r="AY372" s="6" t="s">
        <v>560</v>
      </c>
      <c r="BK372" s="87">
        <v>0</v>
      </c>
    </row>
    <row r="373" spans="2:18" s="6" customFormat="1" ht="7.5" customHeight="1">
      <c r="B373" s="46"/>
      <c r="C373" s="47"/>
      <c r="D373" s="47"/>
      <c r="E373" s="47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8"/>
    </row>
    <row r="374" s="2" customFormat="1" ht="14.25" customHeight="1"/>
  </sheetData>
  <sheetProtection password="CC35" sheet="1" objects="1" scenarios="1" formatColumns="0" formatRows="0" sort="0" autoFilter="0"/>
  <mergeCells count="481">
    <mergeCell ref="C2:Q2"/>
    <mergeCell ref="C4:Q4"/>
    <mergeCell ref="F6:P6"/>
    <mergeCell ref="O8:P8"/>
    <mergeCell ref="O10:P10"/>
    <mergeCell ref="O11:P11"/>
    <mergeCell ref="O13:P13"/>
    <mergeCell ref="E14:L14"/>
    <mergeCell ref="O14:P14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N89:Q89"/>
    <mergeCell ref="N90:Q90"/>
    <mergeCell ref="N91:Q91"/>
    <mergeCell ref="N92:Q92"/>
    <mergeCell ref="N93:Q93"/>
    <mergeCell ref="N94:Q94"/>
    <mergeCell ref="N95:Q95"/>
    <mergeCell ref="N96:Q96"/>
    <mergeCell ref="N97:Q97"/>
    <mergeCell ref="N98:Q98"/>
    <mergeCell ref="N99:Q99"/>
    <mergeCell ref="N100:Q100"/>
    <mergeCell ref="N101:Q101"/>
    <mergeCell ref="N102:Q102"/>
    <mergeCell ref="N103:Q103"/>
    <mergeCell ref="N104:Q104"/>
    <mergeCell ref="N105:Q105"/>
    <mergeCell ref="N106:Q106"/>
    <mergeCell ref="N108:Q108"/>
    <mergeCell ref="D109:H109"/>
    <mergeCell ref="N109:Q109"/>
    <mergeCell ref="D110:H110"/>
    <mergeCell ref="N110:Q110"/>
    <mergeCell ref="D111:H111"/>
    <mergeCell ref="N111:Q111"/>
    <mergeCell ref="D112:H112"/>
    <mergeCell ref="N112:Q112"/>
    <mergeCell ref="D113:H113"/>
    <mergeCell ref="N113:Q113"/>
    <mergeCell ref="N114:Q114"/>
    <mergeCell ref="L116:Q116"/>
    <mergeCell ref="C122:Q122"/>
    <mergeCell ref="F124:P124"/>
    <mergeCell ref="M126:P126"/>
    <mergeCell ref="M128:Q128"/>
    <mergeCell ref="M129:Q129"/>
    <mergeCell ref="F131:I131"/>
    <mergeCell ref="L131:M131"/>
    <mergeCell ref="N131:Q131"/>
    <mergeCell ref="F135:I135"/>
    <mergeCell ref="L135:M135"/>
    <mergeCell ref="N135:Q135"/>
    <mergeCell ref="F136:I136"/>
    <mergeCell ref="L136:M136"/>
    <mergeCell ref="N136:Q136"/>
    <mergeCell ref="F137:I137"/>
    <mergeCell ref="F138:I138"/>
    <mergeCell ref="F139:I139"/>
    <mergeCell ref="L139:M139"/>
    <mergeCell ref="N139:Q139"/>
    <mergeCell ref="F140:I140"/>
    <mergeCell ref="F141:I141"/>
    <mergeCell ref="F142:I142"/>
    <mergeCell ref="F143:I143"/>
    <mergeCell ref="F144:I144"/>
    <mergeCell ref="F145:I145"/>
    <mergeCell ref="L145:M145"/>
    <mergeCell ref="N145:Q145"/>
    <mergeCell ref="F146:I146"/>
    <mergeCell ref="F147:I147"/>
    <mergeCell ref="L147:M147"/>
    <mergeCell ref="N147:Q147"/>
    <mergeCell ref="F148:I148"/>
    <mergeCell ref="F150:I150"/>
    <mergeCell ref="L150:M150"/>
    <mergeCell ref="N150:Q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F164:I164"/>
    <mergeCell ref="F165:I165"/>
    <mergeCell ref="F166:I166"/>
    <mergeCell ref="F167:I167"/>
    <mergeCell ref="F168:I168"/>
    <mergeCell ref="F169:I169"/>
    <mergeCell ref="F170:I170"/>
    <mergeCell ref="F171:I171"/>
    <mergeCell ref="F172:I172"/>
    <mergeCell ref="F173:I173"/>
    <mergeCell ref="F174:I174"/>
    <mergeCell ref="F175:I175"/>
    <mergeCell ref="F176:I176"/>
    <mergeCell ref="L176:M176"/>
    <mergeCell ref="N176:Q176"/>
    <mergeCell ref="F177:I177"/>
    <mergeCell ref="F178:I178"/>
    <mergeCell ref="F179:I179"/>
    <mergeCell ref="F180:I180"/>
    <mergeCell ref="F181:I181"/>
    <mergeCell ref="F182:I182"/>
    <mergeCell ref="F183:I183"/>
    <mergeCell ref="F184:I184"/>
    <mergeCell ref="F185:I185"/>
    <mergeCell ref="F186:I186"/>
    <mergeCell ref="F187:I187"/>
    <mergeCell ref="L187:M187"/>
    <mergeCell ref="N187:Q187"/>
    <mergeCell ref="F188:I188"/>
    <mergeCell ref="F189:I189"/>
    <mergeCell ref="F190:I190"/>
    <mergeCell ref="F191:I191"/>
    <mergeCell ref="F192:I192"/>
    <mergeCell ref="F193:I193"/>
    <mergeCell ref="F194:I194"/>
    <mergeCell ref="F195:I195"/>
    <mergeCell ref="F196:I196"/>
    <mergeCell ref="F197:I197"/>
    <mergeCell ref="F198:I198"/>
    <mergeCell ref="F199:I199"/>
    <mergeCell ref="L199:M199"/>
    <mergeCell ref="N199:Q199"/>
    <mergeCell ref="F200:I200"/>
    <mergeCell ref="L200:M200"/>
    <mergeCell ref="N200:Q200"/>
    <mergeCell ref="F201:I201"/>
    <mergeCell ref="F202:I202"/>
    <mergeCell ref="L202:M202"/>
    <mergeCell ref="N202:Q202"/>
    <mergeCell ref="F203:I203"/>
    <mergeCell ref="F204:I204"/>
    <mergeCell ref="L204:M204"/>
    <mergeCell ref="N204:Q204"/>
    <mergeCell ref="F205:I205"/>
    <mergeCell ref="F206:I206"/>
    <mergeCell ref="F207:I207"/>
    <mergeCell ref="L207:M207"/>
    <mergeCell ref="N207:Q207"/>
    <mergeCell ref="F208:I208"/>
    <mergeCell ref="L208:M208"/>
    <mergeCell ref="N208:Q208"/>
    <mergeCell ref="F209:I209"/>
    <mergeCell ref="L209:M209"/>
    <mergeCell ref="N209:Q209"/>
    <mergeCell ref="F210:I210"/>
    <mergeCell ref="L210:M210"/>
    <mergeCell ref="N210:Q210"/>
    <mergeCell ref="F212:I212"/>
    <mergeCell ref="L212:M212"/>
    <mergeCell ref="N212:Q212"/>
    <mergeCell ref="F213:I213"/>
    <mergeCell ref="F214:I214"/>
    <mergeCell ref="F215:I215"/>
    <mergeCell ref="L215:M215"/>
    <mergeCell ref="N215:Q215"/>
    <mergeCell ref="F216:I216"/>
    <mergeCell ref="F217:I217"/>
    <mergeCell ref="L217:M217"/>
    <mergeCell ref="N217:Q217"/>
    <mergeCell ref="F218:I218"/>
    <mergeCell ref="L218:M218"/>
    <mergeCell ref="N218:Q218"/>
    <mergeCell ref="F219:I219"/>
    <mergeCell ref="L219:M219"/>
    <mergeCell ref="N219:Q219"/>
    <mergeCell ref="F220:I220"/>
    <mergeCell ref="L220:M220"/>
    <mergeCell ref="N220:Q220"/>
    <mergeCell ref="F221:I221"/>
    <mergeCell ref="L221:M221"/>
    <mergeCell ref="N221:Q221"/>
    <mergeCell ref="F222:I222"/>
    <mergeCell ref="L222:M222"/>
    <mergeCell ref="N222:Q222"/>
    <mergeCell ref="F224:I224"/>
    <mergeCell ref="L224:M224"/>
    <mergeCell ref="N224:Q224"/>
    <mergeCell ref="F225:I225"/>
    <mergeCell ref="F226:I226"/>
    <mergeCell ref="F227:I227"/>
    <mergeCell ref="F228:I228"/>
    <mergeCell ref="F229:I229"/>
    <mergeCell ref="F230:I230"/>
    <mergeCell ref="F231:I231"/>
    <mergeCell ref="L231:M231"/>
    <mergeCell ref="N231:Q231"/>
    <mergeCell ref="F232:I232"/>
    <mergeCell ref="F233:I233"/>
    <mergeCell ref="L233:M233"/>
    <mergeCell ref="N233:Q233"/>
    <mergeCell ref="F234:I234"/>
    <mergeCell ref="F235:I235"/>
    <mergeCell ref="L235:M235"/>
    <mergeCell ref="N235:Q235"/>
    <mergeCell ref="F236:I236"/>
    <mergeCell ref="F237:I237"/>
    <mergeCell ref="L237:M237"/>
    <mergeCell ref="N237:Q237"/>
    <mergeCell ref="F238:I238"/>
    <mergeCell ref="F239:I239"/>
    <mergeCell ref="F240:I240"/>
    <mergeCell ref="L240:M240"/>
    <mergeCell ref="N240:Q240"/>
    <mergeCell ref="F241:I241"/>
    <mergeCell ref="F242:I242"/>
    <mergeCell ref="F243:I243"/>
    <mergeCell ref="F244:I244"/>
    <mergeCell ref="L244:M244"/>
    <mergeCell ref="N244:Q244"/>
    <mergeCell ref="F245:I245"/>
    <mergeCell ref="F246:I246"/>
    <mergeCell ref="L246:M246"/>
    <mergeCell ref="N246:Q246"/>
    <mergeCell ref="F247:I247"/>
    <mergeCell ref="F248:I248"/>
    <mergeCell ref="F249:I249"/>
    <mergeCell ref="F250:I250"/>
    <mergeCell ref="F251:I251"/>
    <mergeCell ref="F252:I252"/>
    <mergeCell ref="F253:I253"/>
    <mergeCell ref="F254:I254"/>
    <mergeCell ref="F255:I255"/>
    <mergeCell ref="F256:I256"/>
    <mergeCell ref="F257:I257"/>
    <mergeCell ref="L257:M257"/>
    <mergeCell ref="N257:Q257"/>
    <mergeCell ref="F258:I258"/>
    <mergeCell ref="F259:I259"/>
    <mergeCell ref="F260:I260"/>
    <mergeCell ref="F261:I261"/>
    <mergeCell ref="F262:I262"/>
    <mergeCell ref="L262:M262"/>
    <mergeCell ref="N262:Q262"/>
    <mergeCell ref="F263:I263"/>
    <mergeCell ref="L263:M263"/>
    <mergeCell ref="N263:Q263"/>
    <mergeCell ref="F264:I264"/>
    <mergeCell ref="L264:M264"/>
    <mergeCell ref="N264:Q264"/>
    <mergeCell ref="F265:I265"/>
    <mergeCell ref="L265:M265"/>
    <mergeCell ref="N265:Q265"/>
    <mergeCell ref="F266:I266"/>
    <mergeCell ref="L266:M266"/>
    <mergeCell ref="N266:Q266"/>
    <mergeCell ref="F268:I268"/>
    <mergeCell ref="L268:M268"/>
    <mergeCell ref="N268:Q268"/>
    <mergeCell ref="F271:I271"/>
    <mergeCell ref="L271:M271"/>
    <mergeCell ref="N271:Q271"/>
    <mergeCell ref="F272:I272"/>
    <mergeCell ref="F273:I273"/>
    <mergeCell ref="F274:I274"/>
    <mergeCell ref="F275:I275"/>
    <mergeCell ref="L275:M275"/>
    <mergeCell ref="N275:Q275"/>
    <mergeCell ref="F276:I276"/>
    <mergeCell ref="F277:I277"/>
    <mergeCell ref="L277:M277"/>
    <mergeCell ref="N277:Q277"/>
    <mergeCell ref="F279:I279"/>
    <mergeCell ref="L279:M279"/>
    <mergeCell ref="N279:Q279"/>
    <mergeCell ref="F281:I281"/>
    <mergeCell ref="L281:M281"/>
    <mergeCell ref="N281:Q281"/>
    <mergeCell ref="F283:I283"/>
    <mergeCell ref="L283:M283"/>
    <mergeCell ref="N283:Q283"/>
    <mergeCell ref="F284:I284"/>
    <mergeCell ref="F285:I285"/>
    <mergeCell ref="F286:I286"/>
    <mergeCell ref="L286:M286"/>
    <mergeCell ref="N286:Q286"/>
    <mergeCell ref="F287:I287"/>
    <mergeCell ref="L287:M287"/>
    <mergeCell ref="N287:Q287"/>
    <mergeCell ref="F288:I288"/>
    <mergeCell ref="L288:M288"/>
    <mergeCell ref="N288:Q288"/>
    <mergeCell ref="F290:I290"/>
    <mergeCell ref="L290:M290"/>
    <mergeCell ref="N290:Q290"/>
    <mergeCell ref="N289:Q289"/>
    <mergeCell ref="F291:I291"/>
    <mergeCell ref="L291:M291"/>
    <mergeCell ref="N291:Q291"/>
    <mergeCell ref="F292:I292"/>
    <mergeCell ref="L292:M292"/>
    <mergeCell ref="N292:Q292"/>
    <mergeCell ref="F293:I293"/>
    <mergeCell ref="L293:M293"/>
    <mergeCell ref="N293:Q293"/>
    <mergeCell ref="F294:I294"/>
    <mergeCell ref="L294:M294"/>
    <mergeCell ref="N294:Q294"/>
    <mergeCell ref="F295:I295"/>
    <mergeCell ref="L295:M295"/>
    <mergeCell ref="N295:Q295"/>
    <mergeCell ref="F297:I297"/>
    <mergeCell ref="L297:M297"/>
    <mergeCell ref="N297:Q297"/>
    <mergeCell ref="N296:Q296"/>
    <mergeCell ref="F298:I298"/>
    <mergeCell ref="F299:I299"/>
    <mergeCell ref="F300:I300"/>
    <mergeCell ref="L300:M300"/>
    <mergeCell ref="N300:Q300"/>
    <mergeCell ref="F301:I301"/>
    <mergeCell ref="L301:M301"/>
    <mergeCell ref="N301:Q301"/>
    <mergeCell ref="F302:I302"/>
    <mergeCell ref="L302:M302"/>
    <mergeCell ref="N302:Q302"/>
    <mergeCell ref="F303:I303"/>
    <mergeCell ref="L303:M303"/>
    <mergeCell ref="N303:Q303"/>
    <mergeCell ref="F304:I304"/>
    <mergeCell ref="F305:I305"/>
    <mergeCell ref="L305:M305"/>
    <mergeCell ref="N305:Q305"/>
    <mergeCell ref="F307:I307"/>
    <mergeCell ref="L307:M307"/>
    <mergeCell ref="N307:Q307"/>
    <mergeCell ref="N306:Q306"/>
    <mergeCell ref="F308:I308"/>
    <mergeCell ref="F309:I309"/>
    <mergeCell ref="F310:I310"/>
    <mergeCell ref="L310:M310"/>
    <mergeCell ref="N310:Q310"/>
    <mergeCell ref="F311:I311"/>
    <mergeCell ref="L311:M311"/>
    <mergeCell ref="N311:Q311"/>
    <mergeCell ref="F312:I312"/>
    <mergeCell ref="L312:M312"/>
    <mergeCell ref="N312:Q312"/>
    <mergeCell ref="F313:I313"/>
    <mergeCell ref="L313:M313"/>
    <mergeCell ref="N313:Q313"/>
    <mergeCell ref="F314:I314"/>
    <mergeCell ref="F315:I315"/>
    <mergeCell ref="L315:M315"/>
    <mergeCell ref="N315:Q315"/>
    <mergeCell ref="F316:I316"/>
    <mergeCell ref="L316:M316"/>
    <mergeCell ref="N316:Q316"/>
    <mergeCell ref="F318:I318"/>
    <mergeCell ref="L318:M318"/>
    <mergeCell ref="N318:Q318"/>
    <mergeCell ref="F319:I319"/>
    <mergeCell ref="F320:I320"/>
    <mergeCell ref="F321:I321"/>
    <mergeCell ref="L332:M332"/>
    <mergeCell ref="F322:I322"/>
    <mergeCell ref="F323:I323"/>
    <mergeCell ref="F324:I324"/>
    <mergeCell ref="F325:I325"/>
    <mergeCell ref="F326:I326"/>
    <mergeCell ref="F327:I327"/>
    <mergeCell ref="F333:I333"/>
    <mergeCell ref="L333:M333"/>
    <mergeCell ref="N333:Q333"/>
    <mergeCell ref="F334:I334"/>
    <mergeCell ref="F335:I335"/>
    <mergeCell ref="F328:I328"/>
    <mergeCell ref="F329:I329"/>
    <mergeCell ref="F330:I330"/>
    <mergeCell ref="F331:I331"/>
    <mergeCell ref="F332:I332"/>
    <mergeCell ref="F336:I336"/>
    <mergeCell ref="F337:I337"/>
    <mergeCell ref="F338:I338"/>
    <mergeCell ref="F339:I339"/>
    <mergeCell ref="L339:M339"/>
    <mergeCell ref="N339:Q339"/>
    <mergeCell ref="F340:I340"/>
    <mergeCell ref="F341:I341"/>
    <mergeCell ref="L341:M341"/>
    <mergeCell ref="N341:Q341"/>
    <mergeCell ref="F342:I342"/>
    <mergeCell ref="F343:I343"/>
    <mergeCell ref="L343:M343"/>
    <mergeCell ref="N343:Q343"/>
    <mergeCell ref="F344:I344"/>
    <mergeCell ref="F345:I345"/>
    <mergeCell ref="F346:I346"/>
    <mergeCell ref="F347:I347"/>
    <mergeCell ref="F348:I348"/>
    <mergeCell ref="F349:I349"/>
    <mergeCell ref="F350:I350"/>
    <mergeCell ref="F351:I351"/>
    <mergeCell ref="F352:I352"/>
    <mergeCell ref="F353:I353"/>
    <mergeCell ref="F354:I354"/>
    <mergeCell ref="F355:I355"/>
    <mergeCell ref="L355:M355"/>
    <mergeCell ref="N355:Q355"/>
    <mergeCell ref="F357:I357"/>
    <mergeCell ref="L357:M357"/>
    <mergeCell ref="N357:Q357"/>
    <mergeCell ref="F358:I358"/>
    <mergeCell ref="F366:I366"/>
    <mergeCell ref="F369:I369"/>
    <mergeCell ref="L369:M369"/>
    <mergeCell ref="N369:Q369"/>
    <mergeCell ref="F359:I359"/>
    <mergeCell ref="F361:I361"/>
    <mergeCell ref="L361:M361"/>
    <mergeCell ref="N361:Q361"/>
    <mergeCell ref="F362:I362"/>
    <mergeCell ref="F363:I363"/>
    <mergeCell ref="N211:Q211"/>
    <mergeCell ref="N223:Q223"/>
    <mergeCell ref="F370:I370"/>
    <mergeCell ref="L370:M370"/>
    <mergeCell ref="N370:Q370"/>
    <mergeCell ref="F371:I371"/>
    <mergeCell ref="L371:M371"/>
    <mergeCell ref="N371:Q371"/>
    <mergeCell ref="F364:I364"/>
    <mergeCell ref="F365:I365"/>
    <mergeCell ref="N368:Q368"/>
    <mergeCell ref="N372:Q372"/>
    <mergeCell ref="N267:Q267"/>
    <mergeCell ref="N269:Q269"/>
    <mergeCell ref="N270:Q270"/>
    <mergeCell ref="N278:Q278"/>
    <mergeCell ref="N280:Q280"/>
    <mergeCell ref="N282:Q282"/>
    <mergeCell ref="N332:Q332"/>
    <mergeCell ref="H1:K1"/>
    <mergeCell ref="S2:AC2"/>
    <mergeCell ref="N317:Q317"/>
    <mergeCell ref="N356:Q356"/>
    <mergeCell ref="N360:Q360"/>
    <mergeCell ref="N367:Q367"/>
    <mergeCell ref="N132:Q132"/>
    <mergeCell ref="N133:Q133"/>
    <mergeCell ref="N134:Q134"/>
    <mergeCell ref="N149:Q149"/>
  </mergeCells>
  <hyperlinks>
    <hyperlink ref="F1:G1" location="C2" tooltip="Krycí list rozpočtu" display="1) Krycí list rozpočtu"/>
    <hyperlink ref="H1:K1" location="C85" tooltip="Rekapitulace rozpočtu" display="2) Rekapitulace rozpočtu"/>
    <hyperlink ref="L1" location="C131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208333730697632" bottom="0.4861111342906952" header="0" footer="0"/>
  <pageSetup blackAndWhite="1" fitToHeight="100" fitToWidth="1" orientation="portrait" paperSize="9" scale="98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osickal</cp:lastModifiedBy>
  <dcterms:modified xsi:type="dcterms:W3CDTF">2017-02-02T10:03:15Z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