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  <sheet name="PIP" sheetId="13" r:id="rId5"/>
  </sheets>
  <externalReferences>
    <externalReference r:id="rId6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Pol'!$A$1:$U$203</definedName>
    <definedName name="_xlnm.Print_Area" localSheetId="1">Stavba!$A$1:$J$68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89" i="13" l="1"/>
  <c r="F88" i="13"/>
  <c r="F87" i="13"/>
  <c r="F86" i="13"/>
  <c r="F85" i="13"/>
  <c r="F84" i="13"/>
  <c r="F83" i="13"/>
  <c r="F82" i="13"/>
  <c r="F81" i="13"/>
  <c r="F80" i="13"/>
  <c r="F79" i="13"/>
  <c r="F78" i="13"/>
  <c r="C77" i="13"/>
  <c r="F77" i="13" s="1"/>
  <c r="F76" i="13"/>
  <c r="C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90" i="13" s="1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" i="13"/>
  <c r="F3" i="13"/>
  <c r="F47" i="13" s="1"/>
  <c r="AC193" i="12" l="1"/>
  <c r="F39" i="1" s="1"/>
  <c r="AD193" i="12"/>
  <c r="G39" i="1" s="1"/>
  <c r="G40" i="1" s="1"/>
  <c r="G25" i="1" s="1"/>
  <c r="BA164" i="12"/>
  <c r="BA163" i="12"/>
  <c r="BA162" i="12"/>
  <c r="BA159" i="12"/>
  <c r="BA158" i="12"/>
  <c r="BA157" i="12"/>
  <c r="BA156" i="12"/>
  <c r="BA155" i="12"/>
  <c r="BA152" i="12"/>
  <c r="BA151" i="12"/>
  <c r="BA150" i="12"/>
  <c r="BA110" i="12"/>
  <c r="BA109" i="12"/>
  <c r="BA85" i="12"/>
  <c r="BA83" i="12"/>
  <c r="BA81" i="12"/>
  <c r="BA79" i="12"/>
  <c r="BA77" i="12"/>
  <c r="BA75" i="12"/>
  <c r="BA73" i="12"/>
  <c r="BA71" i="12"/>
  <c r="BA47" i="12"/>
  <c r="BA46" i="12"/>
  <c r="BA45" i="12"/>
  <c r="G9" i="12"/>
  <c r="I9" i="12"/>
  <c r="K9" i="12"/>
  <c r="M9" i="12"/>
  <c r="O9" i="12"/>
  <c r="Q9" i="12"/>
  <c r="U9" i="12"/>
  <c r="G11" i="12"/>
  <c r="M11" i="12" s="1"/>
  <c r="I11" i="12"/>
  <c r="K11" i="12"/>
  <c r="O11" i="12"/>
  <c r="Q11" i="12"/>
  <c r="U11" i="12"/>
  <c r="G12" i="12"/>
  <c r="M12" i="12" s="1"/>
  <c r="I12" i="12"/>
  <c r="K12" i="12"/>
  <c r="O12" i="12"/>
  <c r="Q12" i="12"/>
  <c r="U12" i="12"/>
  <c r="G14" i="12"/>
  <c r="M14" i="12" s="1"/>
  <c r="I14" i="12"/>
  <c r="K14" i="12"/>
  <c r="O14" i="12"/>
  <c r="Q14" i="12"/>
  <c r="U14" i="12"/>
  <c r="G15" i="12"/>
  <c r="I15" i="12"/>
  <c r="K15" i="12"/>
  <c r="M15" i="12"/>
  <c r="O15" i="12"/>
  <c r="Q15" i="12"/>
  <c r="U15" i="12"/>
  <c r="G16" i="12"/>
  <c r="M16" i="12" s="1"/>
  <c r="I16" i="12"/>
  <c r="K16" i="12"/>
  <c r="O16" i="12"/>
  <c r="Q16" i="12"/>
  <c r="U16" i="12"/>
  <c r="G17" i="12"/>
  <c r="M17" i="12" s="1"/>
  <c r="I17" i="12"/>
  <c r="K17" i="12"/>
  <c r="O17" i="12"/>
  <c r="Q17" i="12"/>
  <c r="U17" i="12"/>
  <c r="G18" i="12"/>
  <c r="M18" i="12" s="1"/>
  <c r="I18" i="12"/>
  <c r="K18" i="12"/>
  <c r="O18" i="12"/>
  <c r="Q18" i="12"/>
  <c r="U18" i="12"/>
  <c r="G19" i="12"/>
  <c r="I19" i="12"/>
  <c r="K19" i="12"/>
  <c r="M19" i="12"/>
  <c r="O19" i="12"/>
  <c r="Q19" i="12"/>
  <c r="U19" i="12"/>
  <c r="G20" i="12"/>
  <c r="M20" i="12" s="1"/>
  <c r="I20" i="12"/>
  <c r="K20" i="12"/>
  <c r="O20" i="12"/>
  <c r="Q20" i="12"/>
  <c r="U20" i="12"/>
  <c r="G24" i="12"/>
  <c r="M24" i="12" s="1"/>
  <c r="I24" i="12"/>
  <c r="K24" i="12"/>
  <c r="O24" i="12"/>
  <c r="Q24" i="12"/>
  <c r="U24" i="12"/>
  <c r="G26" i="12"/>
  <c r="I26" i="12"/>
  <c r="K26" i="12"/>
  <c r="M26" i="12"/>
  <c r="O26" i="12"/>
  <c r="Q26" i="12"/>
  <c r="U26" i="12"/>
  <c r="G27" i="12"/>
  <c r="I27" i="12"/>
  <c r="K27" i="12"/>
  <c r="M27" i="12"/>
  <c r="O27" i="12"/>
  <c r="Q27" i="12"/>
  <c r="U27" i="12"/>
  <c r="G29" i="12"/>
  <c r="M29" i="12" s="1"/>
  <c r="I29" i="12"/>
  <c r="K29" i="12"/>
  <c r="O29" i="12"/>
  <c r="Q29" i="12"/>
  <c r="U29" i="12"/>
  <c r="G30" i="12"/>
  <c r="M30" i="12" s="1"/>
  <c r="I30" i="12"/>
  <c r="K30" i="12"/>
  <c r="O30" i="12"/>
  <c r="Q30" i="12"/>
  <c r="U30" i="12"/>
  <c r="G31" i="12"/>
  <c r="M31" i="12" s="1"/>
  <c r="I31" i="12"/>
  <c r="K31" i="12"/>
  <c r="O31" i="12"/>
  <c r="Q31" i="12"/>
  <c r="U31" i="12"/>
  <c r="G32" i="12"/>
  <c r="I32" i="12"/>
  <c r="K32" i="12"/>
  <c r="M32" i="12"/>
  <c r="O32" i="12"/>
  <c r="Q32" i="12"/>
  <c r="U32" i="12"/>
  <c r="G33" i="12"/>
  <c r="M33" i="12" s="1"/>
  <c r="I33" i="12"/>
  <c r="K33" i="12"/>
  <c r="O33" i="12"/>
  <c r="Q33" i="12"/>
  <c r="U33" i="12"/>
  <c r="G35" i="12"/>
  <c r="M35" i="12" s="1"/>
  <c r="I35" i="12"/>
  <c r="K35" i="12"/>
  <c r="O35" i="12"/>
  <c r="Q35" i="12"/>
  <c r="U35" i="12"/>
  <c r="G37" i="12"/>
  <c r="G36" i="12" s="1"/>
  <c r="I53" i="1" s="1"/>
  <c r="I37" i="12"/>
  <c r="K37" i="12"/>
  <c r="K36" i="12" s="1"/>
  <c r="O37" i="12"/>
  <c r="O36" i="12" s="1"/>
  <c r="Q37" i="12"/>
  <c r="U37" i="12"/>
  <c r="U36" i="12" s="1"/>
  <c r="G38" i="12"/>
  <c r="M38" i="12" s="1"/>
  <c r="I38" i="12"/>
  <c r="I36" i="12" s="1"/>
  <c r="K38" i="12"/>
  <c r="O38" i="12"/>
  <c r="Q38" i="12"/>
  <c r="U38" i="12"/>
  <c r="Q39" i="12"/>
  <c r="G40" i="12"/>
  <c r="G39" i="12" s="1"/>
  <c r="I54" i="1" s="1"/>
  <c r="I40" i="12"/>
  <c r="I39" i="12" s="1"/>
  <c r="K40" i="12"/>
  <c r="K39" i="12" s="1"/>
  <c r="M40" i="12"/>
  <c r="M39" i="12" s="1"/>
  <c r="O40" i="12"/>
  <c r="O39" i="12" s="1"/>
  <c r="Q40" i="12"/>
  <c r="U40" i="12"/>
  <c r="U39" i="12" s="1"/>
  <c r="G41" i="12"/>
  <c r="I55" i="1" s="1"/>
  <c r="K41" i="12"/>
  <c r="O41" i="12"/>
  <c r="G42" i="12"/>
  <c r="M42" i="12" s="1"/>
  <c r="M41" i="12" s="1"/>
  <c r="I42" i="12"/>
  <c r="I41" i="12" s="1"/>
  <c r="K42" i="12"/>
  <c r="O42" i="12"/>
  <c r="Q42" i="12"/>
  <c r="Q41" i="12" s="1"/>
  <c r="U42" i="12"/>
  <c r="U41" i="12" s="1"/>
  <c r="K43" i="12"/>
  <c r="G44" i="12"/>
  <c r="G43" i="12" s="1"/>
  <c r="I56" i="1" s="1"/>
  <c r="I44" i="12"/>
  <c r="I43" i="12" s="1"/>
  <c r="K44" i="12"/>
  <c r="O44" i="12"/>
  <c r="O43" i="12" s="1"/>
  <c r="Q44" i="12"/>
  <c r="Q43" i="12" s="1"/>
  <c r="U44" i="12"/>
  <c r="U43" i="12" s="1"/>
  <c r="G49" i="12"/>
  <c r="M49" i="12" s="1"/>
  <c r="I49" i="12"/>
  <c r="K49" i="12"/>
  <c r="O49" i="12"/>
  <c r="Q49" i="12"/>
  <c r="U49" i="12"/>
  <c r="G50" i="12"/>
  <c r="M50" i="12" s="1"/>
  <c r="I50" i="12"/>
  <c r="K50" i="12"/>
  <c r="O50" i="12"/>
  <c r="Q50" i="12"/>
  <c r="U50" i="12"/>
  <c r="G51" i="12"/>
  <c r="I51" i="12"/>
  <c r="K51" i="12"/>
  <c r="M51" i="12"/>
  <c r="O51" i="12"/>
  <c r="Q51" i="12"/>
  <c r="U51" i="12"/>
  <c r="G52" i="12"/>
  <c r="M52" i="12" s="1"/>
  <c r="I52" i="12"/>
  <c r="K52" i="12"/>
  <c r="O52" i="12"/>
  <c r="Q52" i="12"/>
  <c r="U52" i="12"/>
  <c r="G53" i="12"/>
  <c r="M53" i="12" s="1"/>
  <c r="I53" i="12"/>
  <c r="K53" i="12"/>
  <c r="O53" i="12"/>
  <c r="Q53" i="12"/>
  <c r="U53" i="12"/>
  <c r="G54" i="12"/>
  <c r="M54" i="12" s="1"/>
  <c r="I54" i="12"/>
  <c r="K54" i="12"/>
  <c r="O54" i="12"/>
  <c r="Q54" i="12"/>
  <c r="U54" i="12"/>
  <c r="I55" i="12"/>
  <c r="G56" i="12"/>
  <c r="G55" i="12" s="1"/>
  <c r="I58" i="1" s="1"/>
  <c r="I56" i="12"/>
  <c r="K56" i="12"/>
  <c r="K55" i="12" s="1"/>
  <c r="O56" i="12"/>
  <c r="O55" i="12" s="1"/>
  <c r="Q56" i="12"/>
  <c r="Q55" i="12" s="1"/>
  <c r="U56" i="12"/>
  <c r="U55" i="12" s="1"/>
  <c r="G58" i="12"/>
  <c r="M58" i="12" s="1"/>
  <c r="I58" i="12"/>
  <c r="K58" i="12"/>
  <c r="O58" i="12"/>
  <c r="Q58" i="12"/>
  <c r="U58" i="12"/>
  <c r="G59" i="12"/>
  <c r="M59" i="12" s="1"/>
  <c r="I59" i="12"/>
  <c r="K59" i="12"/>
  <c r="O59" i="12"/>
  <c r="Q59" i="12"/>
  <c r="U59" i="12"/>
  <c r="G60" i="12"/>
  <c r="I60" i="12"/>
  <c r="K60" i="12"/>
  <c r="M60" i="12"/>
  <c r="O60" i="12"/>
  <c r="Q60" i="12"/>
  <c r="U60" i="12"/>
  <c r="G61" i="12"/>
  <c r="M61" i="12" s="1"/>
  <c r="I61" i="12"/>
  <c r="K61" i="12"/>
  <c r="O61" i="12"/>
  <c r="Q61" i="12"/>
  <c r="U61" i="12"/>
  <c r="G62" i="12"/>
  <c r="M62" i="12" s="1"/>
  <c r="I62" i="12"/>
  <c r="K62" i="12"/>
  <c r="O62" i="12"/>
  <c r="Q62" i="12"/>
  <c r="U62" i="12"/>
  <c r="G63" i="12"/>
  <c r="M63" i="12" s="1"/>
  <c r="I63" i="12"/>
  <c r="K63" i="12"/>
  <c r="O63" i="12"/>
  <c r="Q63" i="12"/>
  <c r="U63" i="12"/>
  <c r="G65" i="12"/>
  <c r="M65" i="12" s="1"/>
  <c r="I65" i="12"/>
  <c r="K65" i="12"/>
  <c r="O65" i="12"/>
  <c r="O64" i="12" s="1"/>
  <c r="Q65" i="12"/>
  <c r="U65" i="12"/>
  <c r="G66" i="12"/>
  <c r="M66" i="12" s="1"/>
  <c r="I66" i="12"/>
  <c r="K66" i="12"/>
  <c r="K64" i="12" s="1"/>
  <c r="O66" i="12"/>
  <c r="Q66" i="12"/>
  <c r="U66" i="12"/>
  <c r="U64" i="12" s="1"/>
  <c r="G67" i="12"/>
  <c r="I67" i="12"/>
  <c r="K67" i="12"/>
  <c r="M67" i="12"/>
  <c r="O67" i="12"/>
  <c r="Q67" i="12"/>
  <c r="U67" i="12"/>
  <c r="G69" i="12"/>
  <c r="M69" i="12" s="1"/>
  <c r="I69" i="12"/>
  <c r="K69" i="12"/>
  <c r="O69" i="12"/>
  <c r="Q69" i="12"/>
  <c r="U69" i="12"/>
  <c r="G70" i="12"/>
  <c r="M70" i="12" s="1"/>
  <c r="I70" i="12"/>
  <c r="K70" i="12"/>
  <c r="O70" i="12"/>
  <c r="Q70" i="12"/>
  <c r="U70" i="12"/>
  <c r="G72" i="12"/>
  <c r="M72" i="12" s="1"/>
  <c r="I72" i="12"/>
  <c r="K72" i="12"/>
  <c r="O72" i="12"/>
  <c r="Q72" i="12"/>
  <c r="U72" i="12"/>
  <c r="G74" i="12"/>
  <c r="I74" i="12"/>
  <c r="K74" i="12"/>
  <c r="M74" i="12"/>
  <c r="O74" i="12"/>
  <c r="Q74" i="12"/>
  <c r="U74" i="12"/>
  <c r="G76" i="12"/>
  <c r="M76" i="12" s="1"/>
  <c r="I76" i="12"/>
  <c r="K76" i="12"/>
  <c r="O76" i="12"/>
  <c r="Q76" i="12"/>
  <c r="U76" i="12"/>
  <c r="G78" i="12"/>
  <c r="M78" i="12" s="1"/>
  <c r="I78" i="12"/>
  <c r="K78" i="12"/>
  <c r="O78" i="12"/>
  <c r="Q78" i="12"/>
  <c r="U78" i="12"/>
  <c r="G80" i="12"/>
  <c r="M80" i="12" s="1"/>
  <c r="I80" i="12"/>
  <c r="K80" i="12"/>
  <c r="O80" i="12"/>
  <c r="Q80" i="12"/>
  <c r="U80" i="12"/>
  <c r="G82" i="12"/>
  <c r="I82" i="12"/>
  <c r="K82" i="12"/>
  <c r="M82" i="12"/>
  <c r="O82" i="12"/>
  <c r="Q82" i="12"/>
  <c r="U82" i="12"/>
  <c r="G84" i="12"/>
  <c r="M84" i="12" s="1"/>
  <c r="I84" i="12"/>
  <c r="K84" i="12"/>
  <c r="O84" i="12"/>
  <c r="Q84" i="12"/>
  <c r="U84" i="12"/>
  <c r="G87" i="12"/>
  <c r="M87" i="12" s="1"/>
  <c r="I87" i="12"/>
  <c r="K87" i="12"/>
  <c r="O87" i="12"/>
  <c r="Q87" i="12"/>
  <c r="U87" i="12"/>
  <c r="G88" i="12"/>
  <c r="I88" i="12"/>
  <c r="K88" i="12"/>
  <c r="M88" i="12"/>
  <c r="O88" i="12"/>
  <c r="Q88" i="12"/>
  <c r="U88" i="12"/>
  <c r="G89" i="12"/>
  <c r="M89" i="12" s="1"/>
  <c r="I89" i="12"/>
  <c r="K89" i="12"/>
  <c r="O89" i="12"/>
  <c r="Q89" i="12"/>
  <c r="U89" i="12"/>
  <c r="G90" i="12"/>
  <c r="M90" i="12" s="1"/>
  <c r="I90" i="12"/>
  <c r="K90" i="12"/>
  <c r="O90" i="12"/>
  <c r="Q90" i="12"/>
  <c r="U90" i="12"/>
  <c r="G91" i="12"/>
  <c r="M91" i="12" s="1"/>
  <c r="I91" i="12"/>
  <c r="K91" i="12"/>
  <c r="O91" i="12"/>
  <c r="Q91" i="12"/>
  <c r="U91" i="12"/>
  <c r="G92" i="12"/>
  <c r="I92" i="12"/>
  <c r="K92" i="12"/>
  <c r="M92" i="12"/>
  <c r="O92" i="12"/>
  <c r="Q92" i="12"/>
  <c r="U92" i="12"/>
  <c r="G93" i="12"/>
  <c r="M93" i="12" s="1"/>
  <c r="I93" i="12"/>
  <c r="K93" i="12"/>
  <c r="O93" i="12"/>
  <c r="Q93" i="12"/>
  <c r="U93" i="12"/>
  <c r="G94" i="12"/>
  <c r="M94" i="12" s="1"/>
  <c r="I94" i="12"/>
  <c r="K94" i="12"/>
  <c r="O94" i="12"/>
  <c r="Q94" i="12"/>
  <c r="U94" i="12"/>
  <c r="G95" i="12"/>
  <c r="I95" i="12"/>
  <c r="K95" i="12"/>
  <c r="M95" i="12"/>
  <c r="O95" i="12"/>
  <c r="Q95" i="12"/>
  <c r="U95" i="12"/>
  <c r="G96" i="12"/>
  <c r="I96" i="12"/>
  <c r="K96" i="12"/>
  <c r="M96" i="12"/>
  <c r="O96" i="12"/>
  <c r="Q96" i="12"/>
  <c r="U96" i="12"/>
  <c r="G97" i="12"/>
  <c r="M97" i="12" s="1"/>
  <c r="I97" i="12"/>
  <c r="K97" i="12"/>
  <c r="O97" i="12"/>
  <c r="Q97" i="12"/>
  <c r="U97" i="12"/>
  <c r="G98" i="12"/>
  <c r="M98" i="12" s="1"/>
  <c r="I98" i="12"/>
  <c r="K98" i="12"/>
  <c r="O98" i="12"/>
  <c r="Q98" i="12"/>
  <c r="U98" i="12"/>
  <c r="G100" i="12"/>
  <c r="I100" i="12"/>
  <c r="K100" i="12"/>
  <c r="O100" i="12"/>
  <c r="Q100" i="12"/>
  <c r="U100" i="12"/>
  <c r="G101" i="12"/>
  <c r="M101" i="12" s="1"/>
  <c r="I101" i="12"/>
  <c r="K101" i="12"/>
  <c r="O101" i="12"/>
  <c r="Q101" i="12"/>
  <c r="U101" i="12"/>
  <c r="G102" i="12"/>
  <c r="M102" i="12" s="1"/>
  <c r="I102" i="12"/>
  <c r="K102" i="12"/>
  <c r="O102" i="12"/>
  <c r="Q102" i="12"/>
  <c r="U102" i="12"/>
  <c r="G103" i="12"/>
  <c r="I103" i="12"/>
  <c r="K103" i="12"/>
  <c r="M103" i="12"/>
  <c r="O103" i="12"/>
  <c r="Q103" i="12"/>
  <c r="U103" i="12"/>
  <c r="G104" i="12"/>
  <c r="I104" i="12"/>
  <c r="K104" i="12"/>
  <c r="M104" i="12"/>
  <c r="O104" i="12"/>
  <c r="Q104" i="12"/>
  <c r="U104" i="12"/>
  <c r="G105" i="12"/>
  <c r="M105" i="12" s="1"/>
  <c r="I105" i="12"/>
  <c r="K105" i="12"/>
  <c r="O105" i="12"/>
  <c r="Q105" i="12"/>
  <c r="U105" i="12"/>
  <c r="G106" i="12"/>
  <c r="M106" i="12" s="1"/>
  <c r="I106" i="12"/>
  <c r="K106" i="12"/>
  <c r="O106" i="12"/>
  <c r="Q106" i="12"/>
  <c r="U106" i="12"/>
  <c r="G107" i="12"/>
  <c r="I107" i="12"/>
  <c r="K107" i="12"/>
  <c r="M107" i="12"/>
  <c r="O107" i="12"/>
  <c r="Q107" i="12"/>
  <c r="U107" i="12"/>
  <c r="G108" i="12"/>
  <c r="M108" i="12" s="1"/>
  <c r="I108" i="12"/>
  <c r="K108" i="12"/>
  <c r="O108" i="12"/>
  <c r="Q108" i="12"/>
  <c r="U108" i="12"/>
  <c r="G111" i="12"/>
  <c r="M111" i="12" s="1"/>
  <c r="I111" i="12"/>
  <c r="K111" i="12"/>
  <c r="O111" i="12"/>
  <c r="Q111" i="12"/>
  <c r="U111" i="12"/>
  <c r="G112" i="12"/>
  <c r="M112" i="12" s="1"/>
  <c r="I112" i="12"/>
  <c r="K112" i="12"/>
  <c r="O112" i="12"/>
  <c r="Q112" i="12"/>
  <c r="U112" i="12"/>
  <c r="G113" i="12"/>
  <c r="I113" i="12"/>
  <c r="K113" i="12"/>
  <c r="M113" i="12"/>
  <c r="O113" i="12"/>
  <c r="Q113" i="12"/>
  <c r="U113" i="12"/>
  <c r="G114" i="12"/>
  <c r="I114" i="12"/>
  <c r="K114" i="12"/>
  <c r="M114" i="12"/>
  <c r="O114" i="12"/>
  <c r="Q114" i="12"/>
  <c r="U114" i="12"/>
  <c r="G115" i="12"/>
  <c r="M115" i="12" s="1"/>
  <c r="I115" i="12"/>
  <c r="K115" i="12"/>
  <c r="O115" i="12"/>
  <c r="Q115" i="12"/>
  <c r="U115" i="12"/>
  <c r="G116" i="12"/>
  <c r="M116" i="12" s="1"/>
  <c r="I116" i="12"/>
  <c r="K116" i="12"/>
  <c r="O116" i="12"/>
  <c r="Q116" i="12"/>
  <c r="U116" i="12"/>
  <c r="G117" i="12"/>
  <c r="I117" i="12"/>
  <c r="K117" i="12"/>
  <c r="M117" i="12"/>
  <c r="O117" i="12"/>
  <c r="Q117" i="12"/>
  <c r="U117" i="12"/>
  <c r="G119" i="12"/>
  <c r="M119" i="12" s="1"/>
  <c r="I119" i="12"/>
  <c r="K119" i="12"/>
  <c r="O119" i="12"/>
  <c r="Q119" i="12"/>
  <c r="U119" i="12"/>
  <c r="G120" i="12"/>
  <c r="M120" i="12" s="1"/>
  <c r="I120" i="12"/>
  <c r="K120" i="12"/>
  <c r="O120" i="12"/>
  <c r="Q120" i="12"/>
  <c r="U120" i="12"/>
  <c r="G121" i="12"/>
  <c r="M121" i="12" s="1"/>
  <c r="I121" i="12"/>
  <c r="K121" i="12"/>
  <c r="O121" i="12"/>
  <c r="Q121" i="12"/>
  <c r="U121" i="12"/>
  <c r="G122" i="12"/>
  <c r="M122" i="12" s="1"/>
  <c r="I122" i="12"/>
  <c r="K122" i="12"/>
  <c r="O122" i="12"/>
  <c r="Q122" i="12"/>
  <c r="U122" i="12"/>
  <c r="G123" i="12"/>
  <c r="M123" i="12" s="1"/>
  <c r="I123" i="12"/>
  <c r="K123" i="12"/>
  <c r="O123" i="12"/>
  <c r="Q123" i="12"/>
  <c r="U123" i="12"/>
  <c r="G124" i="12"/>
  <c r="M124" i="12" s="1"/>
  <c r="I124" i="12"/>
  <c r="K124" i="12"/>
  <c r="O124" i="12"/>
  <c r="Q124" i="12"/>
  <c r="U124" i="12"/>
  <c r="G125" i="12"/>
  <c r="I125" i="12"/>
  <c r="K125" i="12"/>
  <c r="M125" i="12"/>
  <c r="O125" i="12"/>
  <c r="Q125" i="12"/>
  <c r="U125" i="12"/>
  <c r="G126" i="12"/>
  <c r="M126" i="12" s="1"/>
  <c r="I126" i="12"/>
  <c r="K126" i="12"/>
  <c r="O126" i="12"/>
  <c r="Q126" i="12"/>
  <c r="U126" i="12"/>
  <c r="G127" i="12"/>
  <c r="M127" i="12" s="1"/>
  <c r="I127" i="12"/>
  <c r="K127" i="12"/>
  <c r="O127" i="12"/>
  <c r="Q127" i="12"/>
  <c r="U127" i="12"/>
  <c r="G128" i="12"/>
  <c r="M128" i="12" s="1"/>
  <c r="I128" i="12"/>
  <c r="K128" i="12"/>
  <c r="O128" i="12"/>
  <c r="Q128" i="12"/>
  <c r="U128" i="12"/>
  <c r="G130" i="12"/>
  <c r="I130" i="12"/>
  <c r="K130" i="12"/>
  <c r="O130" i="12"/>
  <c r="Q130" i="12"/>
  <c r="U130" i="12"/>
  <c r="G131" i="12"/>
  <c r="M131" i="12" s="1"/>
  <c r="I131" i="12"/>
  <c r="I129" i="12" s="1"/>
  <c r="K131" i="12"/>
  <c r="O131" i="12"/>
  <c r="Q131" i="12"/>
  <c r="Q129" i="12" s="1"/>
  <c r="U131" i="12"/>
  <c r="G132" i="12"/>
  <c r="M132" i="12" s="1"/>
  <c r="I132" i="12"/>
  <c r="K132" i="12"/>
  <c r="K129" i="12" s="1"/>
  <c r="O132" i="12"/>
  <c r="Q132" i="12"/>
  <c r="U132" i="12"/>
  <c r="G134" i="12"/>
  <c r="I134" i="12"/>
  <c r="K134" i="12"/>
  <c r="O134" i="12"/>
  <c r="Q134" i="12"/>
  <c r="U134" i="12"/>
  <c r="G135" i="12"/>
  <c r="M135" i="12" s="1"/>
  <c r="I135" i="12"/>
  <c r="K135" i="12"/>
  <c r="O135" i="12"/>
  <c r="Q135" i="12"/>
  <c r="U135" i="12"/>
  <c r="G136" i="12"/>
  <c r="M136" i="12" s="1"/>
  <c r="I136" i="12"/>
  <c r="K136" i="12"/>
  <c r="O136" i="12"/>
  <c r="Q136" i="12"/>
  <c r="U136" i="12"/>
  <c r="G138" i="12"/>
  <c r="I138" i="12"/>
  <c r="K138" i="12"/>
  <c r="M138" i="12"/>
  <c r="O138" i="12"/>
  <c r="Q138" i="12"/>
  <c r="U138" i="12"/>
  <c r="G140" i="12"/>
  <c r="M140" i="12" s="1"/>
  <c r="I140" i="12"/>
  <c r="K140" i="12"/>
  <c r="O140" i="12"/>
  <c r="Q140" i="12"/>
  <c r="U140" i="12"/>
  <c r="G142" i="12"/>
  <c r="M142" i="12" s="1"/>
  <c r="I142" i="12"/>
  <c r="K142" i="12"/>
  <c r="O142" i="12"/>
  <c r="Q142" i="12"/>
  <c r="U142" i="12"/>
  <c r="G144" i="12"/>
  <c r="M144" i="12" s="1"/>
  <c r="I144" i="12"/>
  <c r="K144" i="12"/>
  <c r="O144" i="12"/>
  <c r="Q144" i="12"/>
  <c r="U144" i="12"/>
  <c r="G145" i="12"/>
  <c r="I145" i="12"/>
  <c r="K145" i="12"/>
  <c r="M145" i="12"/>
  <c r="O145" i="12"/>
  <c r="Q145" i="12"/>
  <c r="U145" i="12"/>
  <c r="G146" i="12"/>
  <c r="M146" i="12" s="1"/>
  <c r="I146" i="12"/>
  <c r="K146" i="12"/>
  <c r="O146" i="12"/>
  <c r="Q146" i="12"/>
  <c r="U146" i="12"/>
  <c r="G147" i="12"/>
  <c r="M147" i="12" s="1"/>
  <c r="I147" i="12"/>
  <c r="K147" i="12"/>
  <c r="O147" i="12"/>
  <c r="Q147" i="12"/>
  <c r="U147" i="12"/>
  <c r="G148" i="12"/>
  <c r="M148" i="12" s="1"/>
  <c r="I148" i="12"/>
  <c r="K148" i="12"/>
  <c r="O148" i="12"/>
  <c r="Q148" i="12"/>
  <c r="U148" i="12"/>
  <c r="G149" i="12"/>
  <c r="M149" i="12" s="1"/>
  <c r="I149" i="12"/>
  <c r="K149" i="12"/>
  <c r="O149" i="12"/>
  <c r="Q149" i="12"/>
  <c r="U149" i="12"/>
  <c r="G154" i="12"/>
  <c r="M154" i="12" s="1"/>
  <c r="I154" i="12"/>
  <c r="K154" i="12"/>
  <c r="O154" i="12"/>
  <c r="Q154" i="12"/>
  <c r="U154" i="12"/>
  <c r="G161" i="12"/>
  <c r="M161" i="12" s="1"/>
  <c r="I161" i="12"/>
  <c r="K161" i="12"/>
  <c r="O161" i="12"/>
  <c r="Q161" i="12"/>
  <c r="U161" i="12"/>
  <c r="G165" i="12"/>
  <c r="M165" i="12" s="1"/>
  <c r="I165" i="12"/>
  <c r="K165" i="12"/>
  <c r="O165" i="12"/>
  <c r="Q165" i="12"/>
  <c r="U165" i="12"/>
  <c r="G166" i="12"/>
  <c r="I166" i="12"/>
  <c r="K166" i="12"/>
  <c r="M166" i="12"/>
  <c r="O166" i="12"/>
  <c r="Q166" i="12"/>
  <c r="U166" i="12"/>
  <c r="G167" i="12"/>
  <c r="M167" i="12" s="1"/>
  <c r="I167" i="12"/>
  <c r="K167" i="12"/>
  <c r="O167" i="12"/>
  <c r="Q167" i="12"/>
  <c r="U167" i="12"/>
  <c r="G168" i="12"/>
  <c r="M168" i="12" s="1"/>
  <c r="I168" i="12"/>
  <c r="K168" i="12"/>
  <c r="O168" i="12"/>
  <c r="Q168" i="12"/>
  <c r="U168" i="12"/>
  <c r="G169" i="12"/>
  <c r="M169" i="12" s="1"/>
  <c r="I169" i="12"/>
  <c r="K169" i="12"/>
  <c r="O169" i="12"/>
  <c r="Q169" i="12"/>
  <c r="U169" i="12"/>
  <c r="G170" i="12"/>
  <c r="I170" i="12"/>
  <c r="K170" i="12"/>
  <c r="M170" i="12"/>
  <c r="O170" i="12"/>
  <c r="Q170" i="12"/>
  <c r="U170" i="12"/>
  <c r="G171" i="12"/>
  <c r="M171" i="12" s="1"/>
  <c r="I171" i="12"/>
  <c r="K171" i="12"/>
  <c r="O171" i="12"/>
  <c r="Q171" i="12"/>
  <c r="U171" i="12"/>
  <c r="G172" i="12"/>
  <c r="M172" i="12" s="1"/>
  <c r="I172" i="12"/>
  <c r="K172" i="12"/>
  <c r="O172" i="12"/>
  <c r="Q172" i="12"/>
  <c r="U172" i="12"/>
  <c r="G173" i="12"/>
  <c r="M173" i="12" s="1"/>
  <c r="I173" i="12"/>
  <c r="K173" i="12"/>
  <c r="O173" i="12"/>
  <c r="Q173" i="12"/>
  <c r="U173" i="12"/>
  <c r="G174" i="12"/>
  <c r="I174" i="12"/>
  <c r="K174" i="12"/>
  <c r="M174" i="12"/>
  <c r="O174" i="12"/>
  <c r="Q174" i="12"/>
  <c r="U174" i="12"/>
  <c r="G175" i="12"/>
  <c r="M175" i="12" s="1"/>
  <c r="I175" i="12"/>
  <c r="K175" i="12"/>
  <c r="O175" i="12"/>
  <c r="Q175" i="12"/>
  <c r="U175" i="12"/>
  <c r="G176" i="12"/>
  <c r="M176" i="12" s="1"/>
  <c r="I176" i="12"/>
  <c r="K176" i="12"/>
  <c r="O176" i="12"/>
  <c r="Q176" i="12"/>
  <c r="U176" i="12"/>
  <c r="G177" i="12"/>
  <c r="M177" i="12" s="1"/>
  <c r="I177" i="12"/>
  <c r="K177" i="12"/>
  <c r="O177" i="12"/>
  <c r="Q177" i="12"/>
  <c r="U177" i="12"/>
  <c r="G178" i="12"/>
  <c r="M178" i="12" s="1"/>
  <c r="I178" i="12"/>
  <c r="K178" i="12"/>
  <c r="O178" i="12"/>
  <c r="Q178" i="12"/>
  <c r="U178" i="12"/>
  <c r="G179" i="12"/>
  <c r="M179" i="12" s="1"/>
  <c r="I179" i="12"/>
  <c r="K179" i="12"/>
  <c r="O179" i="12"/>
  <c r="Q179" i="12"/>
  <c r="U179" i="12"/>
  <c r="G180" i="12"/>
  <c r="M180" i="12" s="1"/>
  <c r="I180" i="12"/>
  <c r="K180" i="12"/>
  <c r="O180" i="12"/>
  <c r="Q180" i="12"/>
  <c r="U180" i="12"/>
  <c r="G181" i="12"/>
  <c r="M181" i="12" s="1"/>
  <c r="I181" i="12"/>
  <c r="K181" i="12"/>
  <c r="O181" i="12"/>
  <c r="Q181" i="12"/>
  <c r="U181" i="12"/>
  <c r="G182" i="12"/>
  <c r="I182" i="12"/>
  <c r="K182" i="12"/>
  <c r="M182" i="12"/>
  <c r="O182" i="12"/>
  <c r="Q182" i="12"/>
  <c r="U182" i="12"/>
  <c r="G183" i="12"/>
  <c r="M183" i="12" s="1"/>
  <c r="I183" i="12"/>
  <c r="K183" i="12"/>
  <c r="O183" i="12"/>
  <c r="Q183" i="12"/>
  <c r="U183" i="12"/>
  <c r="G184" i="12"/>
  <c r="M184" i="12" s="1"/>
  <c r="I184" i="12"/>
  <c r="K184" i="12"/>
  <c r="O184" i="12"/>
  <c r="Q184" i="12"/>
  <c r="U184" i="12"/>
  <c r="G185" i="12"/>
  <c r="M185" i="12" s="1"/>
  <c r="I185" i="12"/>
  <c r="K185" i="12"/>
  <c r="O185" i="12"/>
  <c r="Q185" i="12"/>
  <c r="U185" i="12"/>
  <c r="G186" i="12"/>
  <c r="I186" i="12"/>
  <c r="K186" i="12"/>
  <c r="M186" i="12"/>
  <c r="O186" i="12"/>
  <c r="Q186" i="12"/>
  <c r="U186" i="12"/>
  <c r="G188" i="12"/>
  <c r="M188" i="12" s="1"/>
  <c r="I188" i="12"/>
  <c r="K188" i="12"/>
  <c r="O188" i="12"/>
  <c r="Q188" i="12"/>
  <c r="U188" i="12"/>
  <c r="G189" i="12"/>
  <c r="M189" i="12" s="1"/>
  <c r="I189" i="12"/>
  <c r="K189" i="12"/>
  <c r="O189" i="12"/>
  <c r="Q189" i="12"/>
  <c r="U189" i="12"/>
  <c r="G190" i="12"/>
  <c r="I190" i="12"/>
  <c r="K190" i="12"/>
  <c r="M190" i="12"/>
  <c r="O190" i="12"/>
  <c r="Q190" i="12"/>
  <c r="U190" i="12"/>
  <c r="G191" i="12"/>
  <c r="M191" i="12" s="1"/>
  <c r="I191" i="12"/>
  <c r="K191" i="12"/>
  <c r="O191" i="12"/>
  <c r="O187" i="12" s="1"/>
  <c r="Q191" i="12"/>
  <c r="U191" i="12"/>
  <c r="I20" i="1"/>
  <c r="I19" i="1"/>
  <c r="AZ46" i="1"/>
  <c r="AZ45" i="1"/>
  <c r="AZ44" i="1"/>
  <c r="AZ43" i="1"/>
  <c r="G27" i="1"/>
  <c r="H40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F40" i="1" l="1"/>
  <c r="G23" i="1" s="1"/>
  <c r="I39" i="1"/>
  <c r="I40" i="1" s="1"/>
  <c r="J39" i="1" s="1"/>
  <c r="J40" i="1" s="1"/>
  <c r="G133" i="12"/>
  <c r="I66" i="1" s="1"/>
  <c r="I18" i="1" s="1"/>
  <c r="Q118" i="12"/>
  <c r="G99" i="12"/>
  <c r="I63" i="1" s="1"/>
  <c r="K86" i="12"/>
  <c r="K68" i="12"/>
  <c r="I48" i="12"/>
  <c r="U187" i="12"/>
  <c r="G187" i="12"/>
  <c r="I67" i="1" s="1"/>
  <c r="U133" i="12"/>
  <c r="O129" i="12"/>
  <c r="I118" i="12"/>
  <c r="O86" i="12"/>
  <c r="G86" i="12"/>
  <c r="I62" i="1" s="1"/>
  <c r="I68" i="12"/>
  <c r="Q64" i="12"/>
  <c r="M64" i="12"/>
  <c r="O57" i="12"/>
  <c r="O48" i="12"/>
  <c r="K118" i="12"/>
  <c r="I99" i="12"/>
  <c r="Q68" i="12"/>
  <c r="U8" i="12"/>
  <c r="K8" i="12"/>
  <c r="I187" i="12"/>
  <c r="I133" i="12"/>
  <c r="O133" i="12"/>
  <c r="U129" i="12"/>
  <c r="U118" i="12"/>
  <c r="K99" i="12"/>
  <c r="Q99" i="12"/>
  <c r="M100" i="12"/>
  <c r="I86" i="12"/>
  <c r="U68" i="12"/>
  <c r="O68" i="12"/>
  <c r="U57" i="12"/>
  <c r="I57" i="12"/>
  <c r="K48" i="12"/>
  <c r="Q48" i="12"/>
  <c r="M44" i="12"/>
  <c r="M43" i="12" s="1"/>
  <c r="Q36" i="12"/>
  <c r="M37" i="12"/>
  <c r="I8" i="12"/>
  <c r="O8" i="12"/>
  <c r="G8" i="12"/>
  <c r="O99" i="12"/>
  <c r="U86" i="12"/>
  <c r="K57" i="12"/>
  <c r="K187" i="12"/>
  <c r="Q187" i="12"/>
  <c r="M187" i="12"/>
  <c r="K133" i="12"/>
  <c r="Q133" i="12"/>
  <c r="G129" i="12"/>
  <c r="I65" i="1" s="1"/>
  <c r="O118" i="12"/>
  <c r="U99" i="12"/>
  <c r="Q86" i="12"/>
  <c r="I64" i="12"/>
  <c r="Q57" i="12"/>
  <c r="U48" i="12"/>
  <c r="Q8" i="12"/>
  <c r="G29" i="1"/>
  <c r="M57" i="12"/>
  <c r="M8" i="12"/>
  <c r="M86" i="12"/>
  <c r="M118" i="12"/>
  <c r="M68" i="12"/>
  <c r="M99" i="12"/>
  <c r="M48" i="12"/>
  <c r="M36" i="12"/>
  <c r="G118" i="12"/>
  <c r="I64" i="1" s="1"/>
  <c r="G68" i="12"/>
  <c r="I61" i="1" s="1"/>
  <c r="I17" i="1" s="1"/>
  <c r="G64" i="12"/>
  <c r="I60" i="1" s="1"/>
  <c r="G48" i="12"/>
  <c r="I57" i="1" s="1"/>
  <c r="M134" i="12"/>
  <c r="M133" i="12" s="1"/>
  <c r="G57" i="12"/>
  <c r="I59" i="1" s="1"/>
  <c r="M56" i="12"/>
  <c r="M55" i="12" s="1"/>
  <c r="M130" i="12"/>
  <c r="M129" i="12" s="1"/>
  <c r="G28" i="1" l="1"/>
  <c r="G193" i="12"/>
  <c r="I52" i="1"/>
  <c r="I16" i="1" l="1"/>
  <c r="I21" i="1" s="1"/>
  <c r="I68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<sst xmlns="http://schemas.openxmlformats.org/spreadsheetml/2006/main" count="1090" uniqueCount="525">
  <si>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</si>
  <si>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</si>
  <si>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</si>
  <si>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</si>
  <si>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</si>
  <si>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</si>
  <si>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</si>
  <si>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</si>
  <si>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</si>
  <si>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</si>
  <si>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</si>
  <si>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</si>
  <si>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</si>
  <si>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</si>
  <si>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</si>
  <si>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</si>
  <si>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</si>
  <si>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</si>
  <si>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</si>
  <si>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</si>
  <si>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</si>
  <si>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</si>
  <si>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</si>
  <si>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</si>
  <si>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</si>
  <si>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</si>
  <si>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</si>
  <si>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</si>
  <si>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</si>
  <si>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</si>
  <si>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</si>
  <si>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</si>
  <si>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</si>
  <si>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</si>
  <si>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</si>
  <si>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</si>
  <si>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</si>
  <si>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</si>
  <si>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</si>
  <si>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</si>
  <si>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</si>
  <si>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</si>
  <si>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</si>
  <si>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Turnov</t>
  </si>
  <si>
    <t>Rozpočet:</t>
  </si>
  <si>
    <t>Misto</t>
  </si>
  <si>
    <t>Rekonstrukce teplovodu Výšinka; D1 - Teplovod - 1. etapa</t>
  </si>
  <si>
    <t>Rozpočet</t>
  </si>
  <si>
    <t>Celkem za stavbu</t>
  </si>
  <si>
    <t>CZK</t>
  </si>
  <si>
    <t xml:space="preserve">Popis rozpočtu:  - </t>
  </si>
  <si>
    <t>"827-41, 827-42</t>
  </si>
  <si>
    <t>Sítě teplovodní a horkovodní"</t>
  </si>
  <si>
    <t>"4-14-222</t>
  </si>
  <si>
    <t>Vedení místní trubní"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</si>
  <si>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</si>
  <si>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</si>
  <si>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</si>
  <si>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</si>
  <si>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</si>
  <si>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</si>
  <si>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</si>
  <si>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</si>
  <si>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4</t>
  </si>
  <si>
    <t>Vodorovné konstrukce</t>
  </si>
  <si>
    <t>5</t>
  </si>
  <si>
    <t>Komunikace</t>
  </si>
  <si>
    <t>8</t>
  </si>
  <si>
    <t>Trubní vedení</t>
  </si>
  <si>
    <t>96</t>
  </si>
  <si>
    <t>Bourání konstrukcí</t>
  </si>
  <si>
    <t>97</t>
  </si>
  <si>
    <t>Prorážení otvorů</t>
  </si>
  <si>
    <t>99</t>
  </si>
  <si>
    <t>Staveništní přesun hmot</t>
  </si>
  <si>
    <t>713</t>
  </si>
  <si>
    <t>Izolace tepelné</t>
  </si>
  <si>
    <t>722</t>
  </si>
  <si>
    <t>Vnitřní vodovod</t>
  </si>
  <si>
    <t>733</t>
  </si>
  <si>
    <t>Rozvod potrubí</t>
  </si>
  <si>
    <t>734</t>
  </si>
  <si>
    <t>Armatury</t>
  </si>
  <si>
    <t>783</t>
  </si>
  <si>
    <t>Nátěry</t>
  </si>
  <si>
    <t>M23</t>
  </si>
  <si>
    <t>Montáže potrubí</t>
  </si>
  <si>
    <t>M46</t>
  </si>
  <si>
    <t>Zemní práce při montážích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</si>
  <si>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</si>
  <si>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</si>
  <si>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</si>
  <si>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</si>
  <si>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</si>
  <si>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</si>
  <si>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</si>
  <si>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</si>
  <si>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</si>
  <si>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</si>
  <si>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</si>
  <si>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</si>
  <si>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</si>
  <si>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</si>
  <si>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</si>
  <si>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</si>
  <si>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</si>
  <si>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</si>
  <si>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</si>
  <si>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</si>
  <si>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</si>
  <si>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</si>
  <si>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</si>
  <si>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</si>
  <si>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</si>
  <si>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</si>
  <si>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</si>
  <si>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</si>
  <si>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</si>
  <si>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151101101R00</t>
  </si>
  <si>
    <t>Pažení a rozepření stěn rýh - příložné - hl.do 2 m</t>
  </si>
  <si>
    <t>m2</t>
  </si>
  <si>
    <t>POL1_0</t>
  </si>
  <si>
    <t>469*2</t>
  </si>
  <si>
    <t>VV</t>
  </si>
  <si>
    <t>151101111R00</t>
  </si>
  <si>
    <t>Odstranění pažení stěn rýh - příložné - hl. do 2 m</t>
  </si>
  <si>
    <t>132200012RAD</t>
  </si>
  <si>
    <t>Hloubení nezapaž.rýh šířky do 200 cm v hornině 1-4, odvoz do 15 km, uložení na skládku</t>
  </si>
  <si>
    <t>m3</t>
  </si>
  <si>
    <t>POL2_0</t>
  </si>
  <si>
    <t>478*1,5</t>
  </si>
  <si>
    <t>131201209R00</t>
  </si>
  <si>
    <t>Příplatek za lepivost - hloubení zapaž.jam v hor.3</t>
  </si>
  <si>
    <t>161101102R00</t>
  </si>
  <si>
    <t>Svislé přemístění výkopku z hor.1-4 do 4,0 m</t>
  </si>
  <si>
    <t>171201201R00</t>
  </si>
  <si>
    <t>Uložení sypaniny na skládku</t>
  </si>
  <si>
    <t>119000001RA0</t>
  </si>
  <si>
    <t>Dočasné zajištění potrubí ve výkopu</t>
  </si>
  <si>
    <t>m</t>
  </si>
  <si>
    <t>113107845R00</t>
  </si>
  <si>
    <t>Odstranění podkladu nad 50 m2,drc.+štět tl. 45 cm</t>
  </si>
  <si>
    <t>113107835R00</t>
  </si>
  <si>
    <t>Odstranění podkladu nad 50 m2,drc.+štět tl. 35 cm</t>
  </si>
  <si>
    <t>175101101RT2</t>
  </si>
  <si>
    <t>Obsyp potrubí bez prohození sypaniny, s dodáním štěrkopísku frakce 0 - 4mm</t>
  </si>
  <si>
    <t>469*0,2</t>
  </si>
  <si>
    <t>496*0,15</t>
  </si>
  <si>
    <t>496*0,2</t>
  </si>
  <si>
    <t>174100010RAF</t>
  </si>
  <si>
    <t>Zásyp jam, rýh a šachet sypaninou, dovoz sypaniny ze vzdálenosti 15 km</t>
  </si>
  <si>
    <t>717-267,4</t>
  </si>
  <si>
    <t>113201111R00</t>
  </si>
  <si>
    <t>Vytrhání obrubníků chodníkových a parkových</t>
  </si>
  <si>
    <t>120001101R00</t>
  </si>
  <si>
    <t>Příplatek za ztížení vykopávky v blízkosti vedení</t>
  </si>
  <si>
    <t>717*0,03</t>
  </si>
  <si>
    <t>199000002R00</t>
  </si>
  <si>
    <t>Poplatek za skládku horniny 1- 4</t>
  </si>
  <si>
    <t>167101102R00</t>
  </si>
  <si>
    <t>Nakládání výkopku z hor.1-4 v množství nad 100 m3</t>
  </si>
  <si>
    <t>113108405R00</t>
  </si>
  <si>
    <t>Odstranění asfaltové vrstvy pl.nad 50 m2, tl. 5 cm</t>
  </si>
  <si>
    <t>119001422R00</t>
  </si>
  <si>
    <t>Dočasné zajištění kabelů - v počtu 3 - 6 kabelů</t>
  </si>
  <si>
    <t>139601102R00</t>
  </si>
  <si>
    <t>Ruční výkop jam, rýh a šachet v hornině tř. 3</t>
  </si>
  <si>
    <t>717*0,05</t>
  </si>
  <si>
    <t>184201114RA0</t>
  </si>
  <si>
    <t>Výsadba stromu s balem, v rovině, výšky do 200 cm, (přemístění stromů nad stávajícím topným kanálem)</t>
  </si>
  <si>
    <t>kus</t>
  </si>
  <si>
    <t>215901101R00</t>
  </si>
  <si>
    <t>Zhutnění podloží z hornin nesoudržných do 92% PS</t>
  </si>
  <si>
    <t>274310010RA0</t>
  </si>
  <si>
    <t>Základový pas z betonu C 8/10, vč. bednění</t>
  </si>
  <si>
    <t>310237251RT1</t>
  </si>
  <si>
    <t>Zazdívka otvorů pl. 0,25 m2 cihlami, tl. zdi 45 cm, s použitím suché maltové směsi</t>
  </si>
  <si>
    <t>411387531R00</t>
  </si>
  <si>
    <t>Zabetonování otvorů 0,25 m2 v podlaze a prostupů</t>
  </si>
  <si>
    <t>564952111R</t>
  </si>
  <si>
    <t>Konstrukční vrstvy komunikací a chodníku</t>
  </si>
  <si>
    <t>Pokládka vrstev pod komunikace a chodníky - součást akce regenerace sídliště Výšinka.</t>
  </si>
  <si>
    <t>POP</t>
  </si>
  <si>
    <t>Osazení obrubníků</t>
  </si>
  <si>
    <t>Nezahrnuto do rozpočtu stavby</t>
  </si>
  <si>
    <t>894401211RT2</t>
  </si>
  <si>
    <t>Osazení betonových skruží rovných 29/100/9, včetně dodávky skruže TBS-Q 100/25 PS 100/250/90</t>
  </si>
  <si>
    <t>894403011R00</t>
  </si>
  <si>
    <t>Osazení betonových stropních dílců jakýchkoliv</t>
  </si>
  <si>
    <t>899101111R00</t>
  </si>
  <si>
    <t>Osazení poklopu s rámem do 50 kg</t>
  </si>
  <si>
    <t>59221170R</t>
  </si>
  <si>
    <t>Deska zákrytová TZP 1-100  DN 100x7 cm</t>
  </si>
  <si>
    <t>POL3_0</t>
  </si>
  <si>
    <t>28697412R</t>
  </si>
  <si>
    <t>Poklop šachtový kompozitový B125 - d600</t>
  </si>
  <si>
    <t>28697420R</t>
  </si>
  <si>
    <t>Poklop šachtový kompozitový D400-d600</t>
  </si>
  <si>
    <t>963200021RA0</t>
  </si>
  <si>
    <t>Bourání stropů z panelů ŽB š. nad 30 cm, tl. 19 cm</t>
  </si>
  <si>
    <t>979084219R00</t>
  </si>
  <si>
    <t>Příplatek k dopravě vybour.hmot za dalších 5 km</t>
  </si>
  <si>
    <t>t</t>
  </si>
  <si>
    <t>979084216R00</t>
  </si>
  <si>
    <t>Vodorovná doprava vybour. hmot po suchu do 5 km</t>
  </si>
  <si>
    <t>979087213R00</t>
  </si>
  <si>
    <t>Nakládání vybouraných hmot na dopravní prostředky</t>
  </si>
  <si>
    <t>979990108R00</t>
  </si>
  <si>
    <t>Poplatek za skládku suti - železobeton</t>
  </si>
  <si>
    <t>979990112R00</t>
  </si>
  <si>
    <t>Poplatek za skládku suti-obal.kam.-asfalt do 30x30</t>
  </si>
  <si>
    <t>979990144R00</t>
  </si>
  <si>
    <t>Poplatek za skládku suti - minerální vata</t>
  </si>
  <si>
    <t>998225111R00</t>
  </si>
  <si>
    <t>Přesun hmot, pozemní komunikace, kryt živičný</t>
  </si>
  <si>
    <t>998225194R00</t>
  </si>
  <si>
    <t>Přesun hmot, komunikace živičné, příplatek do 5 km</t>
  </si>
  <si>
    <t>998225195R00</t>
  </si>
  <si>
    <t>Přesun hmot, komunik. živičné, přípl. dalších 5 km</t>
  </si>
  <si>
    <t>713400821R00</t>
  </si>
  <si>
    <t>Odstranění izolačních pásů  potrubí</t>
  </si>
  <si>
    <t>R</t>
  </si>
  <si>
    <t>Izolace potrubí a kolen DN100, Potr. izol. pouzdro, s úpravou z Al fólie, 65kg/m3, tl.60mm</t>
  </si>
  <si>
    <t>Dodávka, montáž</t>
  </si>
  <si>
    <t>Izolace potrubí a kolen DN65, Potr. izol. pouzdro, s úpravou z Al fólie, 65kg/m3, tl.40mm</t>
  </si>
  <si>
    <t>Izolace potrubí a kolen DN50, Potr. izol. pouzdro, s úpravou z Al fólie, 65kg/m3, tl.40mm</t>
  </si>
  <si>
    <t>Izolace potrubí a kolen DN40, Potr. izol. pouzdro, s úpravou z Al fólie, 65kg/m3, tl.40mm</t>
  </si>
  <si>
    <t>Izolace potrubí a kolen d63, Potr. izol. pouzdro, s úpravou z Al fólie, 65kg/m3, tl.40mm</t>
  </si>
  <si>
    <t>Izolace potrubí a kolen d50, Potr. izol. pouzdro, s úpravou z Al fólie, 65kg/m3, tl.40mm</t>
  </si>
  <si>
    <t>Izolace potrubí a kolen d40, Potr. izol. pouzdro, s úpravou z Al fólie, 65kg/m3, tl.40mm</t>
  </si>
  <si>
    <t>Izolace potrubí a kolen d40, Potr. izol. pouzdro, s úpravou z Al fólie, 65kg/m3, tl.32mm</t>
  </si>
  <si>
    <t>722202414R00</t>
  </si>
  <si>
    <t>Kohout kulový nerozebíratelný PP-R INSTAPLAST D 32</t>
  </si>
  <si>
    <t>722202415R00</t>
  </si>
  <si>
    <t>Kohout kulový nerozebíratelný PP-R INSTAPLAST D 40</t>
  </si>
  <si>
    <t>722202416R00</t>
  </si>
  <si>
    <t>Kohout kulový nerozebíratelný PP-R INSTAPLAST D 50</t>
  </si>
  <si>
    <t>722202417R00</t>
  </si>
  <si>
    <t>Kohout kulový nerozebíratelný PP-R INSTAPLAST D 63</t>
  </si>
  <si>
    <t>722172333R00</t>
  </si>
  <si>
    <t>Potrubí z PPR, teplá, D 32x5,4 mm, vč. zed. výpom.</t>
  </si>
  <si>
    <t>722172334R00</t>
  </si>
  <si>
    <t>Potrubí z PPR, teplá, D 40x6,7 mm, vč. zed. výpom.</t>
  </si>
  <si>
    <t>722172335R00</t>
  </si>
  <si>
    <t>Potrubí z PPR, teplá, D 50x8,3 mm, vč. zed. výpom.</t>
  </si>
  <si>
    <t>722172336R00</t>
  </si>
  <si>
    <t>Potrubí z PPR, teplá, D 63x10,5 mm, vč .zed.výpom.</t>
  </si>
  <si>
    <t>722176114R00</t>
  </si>
  <si>
    <t>Montáž rozvodů z plastů polyfúz. svařováním D 32mm, (potrubí včetně tvarovek)</t>
  </si>
  <si>
    <t>722176115R00</t>
  </si>
  <si>
    <t>Montáž rozvodů z plastů polyfúz. svařováním D 40mm, (potrubí včetně tvarovek)</t>
  </si>
  <si>
    <t>722176116R00</t>
  </si>
  <si>
    <t>Montáž rozvodů z plastů polyfúz. svařováním D 50mm, (potrubí včetně tvarovek)</t>
  </si>
  <si>
    <t>722176117R00</t>
  </si>
  <si>
    <t>Montáž rozvodů z plastů polyfúz. svařováním D 63mm, (potrubí včetně tvarovek)</t>
  </si>
  <si>
    <t>733120839R00</t>
  </si>
  <si>
    <t>Demontáž potrubí z hladkých trubek D 219</t>
  </si>
  <si>
    <t>733120832R00</t>
  </si>
  <si>
    <t>Demontáž potrubí z hladkých trubek D 100</t>
  </si>
  <si>
    <t>733120826R00</t>
  </si>
  <si>
    <t>Demontáž potrubí z hladkých trubek D 89</t>
  </si>
  <si>
    <t>Demontáž potrubí z hladkých trubek D 76</t>
  </si>
  <si>
    <t>733110810R00</t>
  </si>
  <si>
    <t>Demontáž potrubí ocelového závitového do DN 50-80</t>
  </si>
  <si>
    <t>733110808R00</t>
  </si>
  <si>
    <t>Demontáž potrubí ocelového závitového do DN 32-50</t>
  </si>
  <si>
    <t>733193820R00</t>
  </si>
  <si>
    <t>Rozřezání konzol pro potrubí z úhel.L 80x80x8 mm</t>
  </si>
  <si>
    <t>733890801R00</t>
  </si>
  <si>
    <t>Přemístění vybouraných hmot - potrubí, H do 6 m</t>
  </si>
  <si>
    <t>733120819R00</t>
  </si>
  <si>
    <t>Demontáž potrubí z hladkých trubek D 60,3</t>
  </si>
  <si>
    <t>Demontáž potrubí cca 10m/1vstup</t>
  </si>
  <si>
    <t>vč. izolace a uložení</t>
  </si>
  <si>
    <t>733121128R00</t>
  </si>
  <si>
    <t>Potrubí hladké bezešvé nízkotlaké D 114 x 4,0 mm, D+M</t>
  </si>
  <si>
    <t>31630533.AR</t>
  </si>
  <si>
    <t>Oblouk K3 90° 11353.1 d 114,3 x 4 mm</t>
  </si>
  <si>
    <t>Redukce centrická EN 10253-2, mat P235GH, O114,3x4,0 O219,1x6,3</t>
  </si>
  <si>
    <t>733121117R00</t>
  </si>
  <si>
    <t>Potrubí hladké bezešvé nízkotlaké D 48 x 2,6 mm</t>
  </si>
  <si>
    <t>733121119R00</t>
  </si>
  <si>
    <t>Potrubí hladké bezešvé nízkotlaké D 60,3 x 2,9 mm</t>
  </si>
  <si>
    <t>733121122R00</t>
  </si>
  <si>
    <t>Potrubí hladké bezešvé nízkotlaké D 76 x 3,2 mm</t>
  </si>
  <si>
    <t>998733101R00</t>
  </si>
  <si>
    <t>Přesun hmot pro rozvody potrubí, výšky do 6 m</t>
  </si>
  <si>
    <t>Kulový kohout přívařovací, DN 40; PN6</t>
  </si>
  <si>
    <t>Kulový kohout přívařovací, DN 50; PN6</t>
  </si>
  <si>
    <t>734314119R00</t>
  </si>
  <si>
    <t>Kulový kohout přivařovací, DN 65; PN6</t>
  </si>
  <si>
    <t>998734201R00</t>
  </si>
  <si>
    <t>Přesun hmot pro armatury, výšky do 6 m</t>
  </si>
  <si>
    <t>31630515.AR</t>
  </si>
  <si>
    <t>Oblouk K3 90° 11353.1 d 48,3 x 2,6 mm</t>
  </si>
  <si>
    <t>31630519R</t>
  </si>
  <si>
    <t>Oblouk K3 90° 11353.1 d 60,3 x 2,9 mm</t>
  </si>
  <si>
    <t>31630525R</t>
  </si>
  <si>
    <t>Oblouk K3 90° 11353.1 d 76,1 x 2,9 mm</t>
  </si>
  <si>
    <t>Redukce centrická DN80/DN65</t>
  </si>
  <si>
    <t>Redukce centrická DN80/DN50</t>
  </si>
  <si>
    <t>Redukce centrická DN65/DN40</t>
  </si>
  <si>
    <t>783425150R00</t>
  </si>
  <si>
    <t>Nátěr syntetický potrubí do DN 100 mm  Z + 2x</t>
  </si>
  <si>
    <t>631547425R</t>
  </si>
  <si>
    <t>Pouzdro potrubní izolační ROCKWOOL 800 114/60 mm, kamenná vlna s polepem Al fólií vyztuženou skleněnou mřížkou</t>
  </si>
  <si>
    <t>230OCEL</t>
  </si>
  <si>
    <t>kpl</t>
  </si>
  <si>
    <t>230PEX</t>
  </si>
  <si>
    <t>Dodávka  předizol.potrubí PEX, nab.cena</t>
  </si>
  <si>
    <t>8*12+6*2</t>
  </si>
  <si>
    <t>20*12+2*6</t>
  </si>
  <si>
    <t>2*12+2*6</t>
  </si>
  <si>
    <t>6*12+3*6</t>
  </si>
  <si>
    <t>230011067R00</t>
  </si>
  <si>
    <t>Montáž trubky ocelové 114,3 x 4</t>
  </si>
  <si>
    <t>230011048R00</t>
  </si>
  <si>
    <t>Montáž trubky ocelové 76 x 3,2</t>
  </si>
  <si>
    <t>230011040R00</t>
  </si>
  <si>
    <t>Montáž trubky ocelové 60,3 x 2,9</t>
  </si>
  <si>
    <t>230011037R00</t>
  </si>
  <si>
    <t>Montáž trubky ocelové 48,3 x 2,6</t>
  </si>
  <si>
    <t>230024057R00</t>
  </si>
  <si>
    <t>Montáž trub.dílů přivař.do 50 kg tř.11-13, 89x3,6</t>
  </si>
  <si>
    <t>230024048R00</t>
  </si>
  <si>
    <t>Montáž trub.dílů přivař.do 50 kg tř.11-13, 76x3,6</t>
  </si>
  <si>
    <t>Ohyb předizolovaný 90°</t>
  </si>
  <si>
    <t>- montáž</t>
  </si>
  <si>
    <t>4+24</t>
  </si>
  <si>
    <t>230024045R00</t>
  </si>
  <si>
    <t>Montáž trub.dílů přivař.do 50 kg tř.11-13,60,3x2,9</t>
  </si>
  <si>
    <t>Etážová odbočka (T-kus 45°)</t>
  </si>
  <si>
    <t>Kulový kohout jednorázový</t>
  </si>
  <si>
    <t>2+12+2+2</t>
  </si>
  <si>
    <t>230024037R00</t>
  </si>
  <si>
    <t>Montáž trub.dílů přivař.do 50 kg tř.11-13,48,3x2,6</t>
  </si>
  <si>
    <t>230180022R00</t>
  </si>
  <si>
    <t>Montáž trub z plastických hmot PE, PP, 63 x 5,7</t>
  </si>
  <si>
    <t>230180018R00</t>
  </si>
  <si>
    <t>Montáž trub z plastických hmot PE, PP, 50 x 4,5</t>
  </si>
  <si>
    <t>230180014R00</t>
  </si>
  <si>
    <t>Montáž trub z plastických hmot PE, PP, 40 x 3,6</t>
  </si>
  <si>
    <t>230180011R00</t>
  </si>
  <si>
    <t>Montáž trub z plastických hmot PE, PP, 32 x 3,4</t>
  </si>
  <si>
    <t>230180069R00</t>
  </si>
  <si>
    <t>Montáž trubních dílů PE, PP, D 63</t>
  </si>
  <si>
    <t>230180067R00</t>
  </si>
  <si>
    <t>Montáž trubních dílů PE, PP, D 40</t>
  </si>
  <si>
    <t>230180066R00</t>
  </si>
  <si>
    <t>Montáž trubních dílů PE, PP, D 32</t>
  </si>
  <si>
    <t>230023037R00</t>
  </si>
  <si>
    <t>Montáž trub.dílů přivař.do 10 kg tř.11-13, 51x2,6</t>
  </si>
  <si>
    <t>230023045R00</t>
  </si>
  <si>
    <t>Montáž trub.dílů přivař.do 10 kg tř.11-13,60,3x2,9</t>
  </si>
  <si>
    <t>230023048R00</t>
  </si>
  <si>
    <t>Montáž trub.dílů přivař.do 10 kg tř.11-13, 76x3,6</t>
  </si>
  <si>
    <t>Vizuální kontrola</t>
  </si>
  <si>
    <t>hod</t>
  </si>
  <si>
    <t>Kontrola svarů MT dle ČSN EN  ISO 17 638 st.</t>
  </si>
  <si>
    <t xml:space="preserve">Kontrola svarů UT-PA,  dle ČSN ISO 17 640 st. </t>
  </si>
  <si>
    <t>230014061R00</t>
  </si>
  <si>
    <t>230014051R00</t>
  </si>
  <si>
    <t>Spojka předizolovaného potrubí DN 40/D125 mm</t>
  </si>
  <si>
    <t>Spojka předizolovaného potrubí dn75/D140 mm</t>
  </si>
  <si>
    <t>Spojka předizolovaného potrubí dn63/D125 mm</t>
  </si>
  <si>
    <t>230014041R00</t>
  </si>
  <si>
    <t>Spojka předizolovaného potrubí DN50/D110 mm</t>
  </si>
  <si>
    <t>Spojka předizolovaného potrubí dn40/D90 mm</t>
  </si>
  <si>
    <t>230014022R00</t>
  </si>
  <si>
    <t>Spojka předizolovaného potrubí DN32/D77 mm</t>
  </si>
  <si>
    <t>460110001R00</t>
  </si>
  <si>
    <t>Sonda pro vyhledání kabelů - výkop</t>
  </si>
  <si>
    <t>460110101R00</t>
  </si>
  <si>
    <t>Sonda pro vyhledání kabelů - zához</t>
  </si>
  <si>
    <t>460030081RT2</t>
  </si>
  <si>
    <t>Řezání spáry v asfaltu nebo betonu, v tloušťce vrstvy do 5-8 cm</t>
  </si>
  <si>
    <t>1000-3</t>
  </si>
  <si>
    <t>Jeřáby</t>
  </si>
  <si>
    <t>den</t>
  </si>
  <si>
    <t>Uzavírací armatura předizolovaná, kombinovaná oboustranná</t>
  </si>
  <si>
    <t/>
  </si>
  <si>
    <t>SUM</t>
  </si>
  <si>
    <t>POPUZIV</t>
  </si>
  <si>
    <t>END</t>
  </si>
  <si>
    <t>Turnov Výšinka 1 etapa ocel</t>
  </si>
  <si>
    <t>Množství</t>
  </si>
  <si>
    <t>Cena / MJ</t>
  </si>
  <si>
    <t>Základ daně</t>
  </si>
  <si>
    <t>6</t>
  </si>
  <si>
    <t>7</t>
  </si>
  <si>
    <t>9</t>
  </si>
  <si>
    <t>ks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</si>
  <si>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</si>
  <si>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</si>
  <si>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</si>
  <si>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</si>
  <si>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</si>
  <si>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</si>
  <si>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</si>
  <si>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</si>
  <si>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</si>
  <si>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</si>
  <si>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</si>
  <si>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</si>
  <si>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</si>
  <si>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</si>
  <si>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</si>
  <si>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</si>
  <si>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</si>
  <si>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</si>
  <si>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</si>
  <si>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</si>
  <si>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</si>
  <si>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Těsnící kruh pr.140</t>
  </si>
  <si>
    <t>31</t>
  </si>
  <si>
    <t>Těsnící kruh pr.125</t>
  </si>
  <si>
    <t>32</t>
  </si>
  <si>
    <t>33</t>
  </si>
  <si>
    <t>Smršťovací víčko 140</t>
  </si>
  <si>
    <t>34</t>
  </si>
  <si>
    <t>Smršťovací víčko 125</t>
  </si>
  <si>
    <t>35</t>
  </si>
  <si>
    <t>36</t>
  </si>
  <si>
    <t>CANUSA smršt. víko Simplex CSS-90 145-68/240-145</t>
  </si>
  <si>
    <t>37</t>
  </si>
  <si>
    <t>Jednorázový KK 60,3</t>
  </si>
  <si>
    <t>38</t>
  </si>
  <si>
    <t>39</t>
  </si>
  <si>
    <t>Dno klenuté 60,3</t>
  </si>
  <si>
    <t>40</t>
  </si>
  <si>
    <t>Dilatační polštář 1000*120*40</t>
  </si>
  <si>
    <t>41</t>
  </si>
  <si>
    <t>Výstražná folie síťovaná zelená š.25cm Polynet 238</t>
  </si>
  <si>
    <t>42</t>
  </si>
  <si>
    <t>Balné</t>
  </si>
  <si>
    <t>43</t>
  </si>
  <si>
    <t>44</t>
  </si>
  <si>
    <t>Doprava na staveniště</t>
  </si>
  <si>
    <t>Celková cena v Kč bez DPH</t>
  </si>
  <si>
    <t>Turnov Výšinka 1 etapa pex</t>
  </si>
  <si>
    <t>PEX potrubí v roli S 75/140</t>
  </si>
  <si>
    <t>PEX potrubí v roli S 63/125</t>
  </si>
  <si>
    <t>PEX potrubí v roli S 50/110</t>
  </si>
  <si>
    <t>PEX potrubí v roli S 40/90</t>
  </si>
  <si>
    <t>PEX potrubí v roli S 32/75</t>
  </si>
  <si>
    <t>PEX T kus klemový ST 75x63x63 mosaz 10bar</t>
  </si>
  <si>
    <t>PEX T kus lis. S 63/50/50 mosaz</t>
  </si>
  <si>
    <t>PEX T kus lis. S 63/63/63 mosaz</t>
  </si>
  <si>
    <t>PEX T kus lis. S 50/40/40 mosaz</t>
  </si>
  <si>
    <t>PEX T kus lis. S 40/32/32 mosaz</t>
  </si>
  <si>
    <t>Pex T obj. dělená 140-160/110-125/140-160</t>
  </si>
  <si>
    <t>Pex T obj. dělená 110-125/110-125/110-125</t>
  </si>
  <si>
    <t>Pex T obj. dělená 110-125/75-90/110-125</t>
  </si>
  <si>
    <t>Pex T obj. dělená 75-90/75-90/75-90</t>
  </si>
  <si>
    <t>PEX redukční kruh 140/125 mm</t>
  </si>
  <si>
    <t>PEX redukční kruh 110/90 mm</t>
  </si>
  <si>
    <t>PEX-klemový přechod S-mosaz, vnější závit KAAG-75x2 1/2"</t>
  </si>
  <si>
    <t>PEX-ocel lis. přechod S 63x8,7-2" vnější záv. mosaz</t>
  </si>
  <si>
    <t>PEX-ocel lis. přechod S 50x6,9-1,1/2"vněj. záv. mosaz</t>
  </si>
  <si>
    <t>PEX-ocel lis. přechod S 40x5,5-1,1/4"vněj. záv. mosaz</t>
  </si>
  <si>
    <t>PEX-ocel lis. přechod S 32x4,4-1" vnější záv. mosaz</t>
  </si>
  <si>
    <t>PEX přesuvný lis.kroužek 63x8,7 S mosaz</t>
  </si>
  <si>
    <t>PEX přesuvný lis.kroužek 50x6,9 S mosaz</t>
  </si>
  <si>
    <t>PEX přesuvný lis.kroužek 40x5,5 S mosaz</t>
  </si>
  <si>
    <t>PEX přesuvný lis.kroužek 32x4,4 S mosaz</t>
  </si>
  <si>
    <t>PEX těsnící kruh pr. 140</t>
  </si>
  <si>
    <t>PEX těsnící kruh pr. 125</t>
  </si>
  <si>
    <t>PEX těsnící kruh pr. 110</t>
  </si>
  <si>
    <t>PEX těsnící kruh pr. 90</t>
  </si>
  <si>
    <t>PEX těsnící kruh pr. 75</t>
  </si>
  <si>
    <t>PEX DHEC smršt. víko 75/140</t>
  </si>
  <si>
    <t>PEX DHEC smršt. víko 63/125</t>
  </si>
  <si>
    <t>PEX DHEC smršt. víko 50/110</t>
  </si>
  <si>
    <t>PEX DHEC smršt. víko 40/90</t>
  </si>
  <si>
    <t>PEX DHEC smršt. víko 32/75</t>
  </si>
  <si>
    <t>Doprava na staveniště z Hohenbergu - PEX</t>
  </si>
  <si>
    <t>Trubka 12m 114,3*3,6/225 IPS</t>
  </si>
  <si>
    <t>Trubka 6m 114,3*3,6/225 (P235GH) Disc. IPS</t>
  </si>
  <si>
    <t>Trubka 12m 76,1*3,2/160 IPS</t>
  </si>
  <si>
    <t>Trubka 6m 76,1*3,2/160 (P235GH) Disc. IPS</t>
  </si>
  <si>
    <t>Trubka 12m 60,3*3,2/140 IPS</t>
  </si>
  <si>
    <t>Trubka 6m 60,3*3,2/140 Disc. IPS</t>
  </si>
  <si>
    <t>Trubka 12m 48,3*3,2/125 IPS</t>
  </si>
  <si>
    <t>Trubka 6m 48,3*3,2/125 Disc. IPS</t>
  </si>
  <si>
    <t>Ohyb 90° v1 76,1*3,2/160 - 1*1,5 BA5 IPS</t>
  </si>
  <si>
    <t>Ohyb 90° v1 76,1*3,2/160 - 1*1 BA5 IPS</t>
  </si>
  <si>
    <t>Ohyb 90° v1 76,1*3,2/160 - 1,5*1,5 BA5 IPS</t>
  </si>
  <si>
    <t>Ohyb 90° v1 60,3*3,2/140 - 1*1 BA5 IPS</t>
  </si>
  <si>
    <t>Ohyb 90° v1 60,3*3,2/140 - 1,5*1,5 BA5 IPS</t>
  </si>
  <si>
    <t>Ohyb 90° v1 60,3*3,2/140 - 1,5*1 BA5 IPS</t>
  </si>
  <si>
    <t>Ohyb 90° v1 48,3*3,2/125 - 1*1,5 BA5 IPS</t>
  </si>
  <si>
    <t>Odbočka paralel. 114,3*3,6/225-76,1*3,2/160 IPS</t>
  </si>
  <si>
    <t>Odbočka paralel. 76,1*3,2/160-76,1*3,2/160 IPS</t>
  </si>
  <si>
    <t>Odbočka paralel. 76,1*3,2/160-60,3*3,2/140 IPS</t>
  </si>
  <si>
    <t>Odbočka etáž. 60,3*3,2/140-60,3*3,2/140 IPS</t>
  </si>
  <si>
    <t>Redukce 114,3*3,6/225-76,1*3,2/160 IPS</t>
  </si>
  <si>
    <t>Redukce 76,1*3,2/160-48,3*3,2/125 IPS</t>
  </si>
  <si>
    <t>Kul.uz. DeV 2*o/v DeV 76,1*3,2/160-33,7*3,2/110 L=1,5 IPS</t>
  </si>
  <si>
    <t>Kul.uz. DeV 2*o/v DeV 60,3*3,2/140-33,7*3,2/110 L=1,5 IPS</t>
  </si>
  <si>
    <t>Kul.uz. DeV 2*o/v DeV 48,3*3,2/125-33,7*3,2/110 L=1,5 IPS</t>
  </si>
  <si>
    <t>PE smršťovací objímka komplet 114,3/225 L=0,7m</t>
  </si>
  <si>
    <t>PE smršťovací objímka komplet 76,1/160 L=0,7m</t>
  </si>
  <si>
    <t>PE smršťovací objímka komplet 60,3/140 L=0,7m</t>
  </si>
  <si>
    <t>PE smršťovací objímka komplet 48,3/125 L=0,7m</t>
  </si>
  <si>
    <t>Těsnící kruh pr.225</t>
  </si>
  <si>
    <t>Těsnící kruh pr.160</t>
  </si>
  <si>
    <t>Smršťovací víčko 160</t>
  </si>
  <si>
    <t>PE smr.konc.obj.red.komp 60,3/160-48,3/140 L=1m jednoráz.k.u</t>
  </si>
  <si>
    <t xml:space="preserve">Doprava na staveniště </t>
  </si>
  <si>
    <t>Dodávka ocelového předizolovaného potrub, tř.izolace 2. dle EN 253, Tmax=150°C, nab.cena</t>
  </si>
  <si>
    <t>230 01-3362.R00</t>
  </si>
  <si>
    <t>Mont.předizol. potr.DN 65 mm,D 160 mm,spoj po 12 m</t>
  </si>
  <si>
    <t>230 01-3352.R00</t>
  </si>
  <si>
    <t>Mont.předizol. potr.DN 50 mm,D 140 mm,spoj po 12 m</t>
  </si>
  <si>
    <t>230 01-3042.R00</t>
  </si>
  <si>
    <t>Mont.předizol. potr.DN 40 mm,D 125 mm,spoj po 6 m</t>
  </si>
  <si>
    <t>230 01-3382.R00</t>
  </si>
  <si>
    <t>Mont.předizol.potr.DN 100 mm,D 225 mm,spoj po 12 m</t>
  </si>
  <si>
    <t>230 01-4082.R00</t>
  </si>
  <si>
    <t>Spojka předizolovaného potrubí DN 100/D225 mm</t>
  </si>
  <si>
    <t>230 01-4062.R00</t>
  </si>
  <si>
    <t>Spojka předizolovaného potrubí DN 65/D160 mm</t>
  </si>
  <si>
    <t>230 01-4051.R00</t>
  </si>
  <si>
    <t>Spojka předizolovaného potrubí DN 50/D140 mm</t>
  </si>
  <si>
    <t>230 01-4042.R00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</si>
</sst>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6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7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sz val="11"/>
      <name val="Arial CE"/>
      <family val="2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9"/>
      <color indexed="72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72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5" borderId="6" xfId="0" applyNumberFormat="1" applyFont="1" applyFill="1" applyBorder="1" applyAlignment="1">
      <alignment wrapText="1" shrinkToFit="1"/>
    </xf>
    <xf numFmtId="3" fontId="15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NumberFormat="1" applyFont="1" applyAlignment="1">
      <alignment wrapText="1"/>
    </xf>
    <xf numFmtId="0" fontId="4" fillId="0" borderId="0" xfId="0" applyFont="1"/>
    <xf numFmtId="0" fontId="17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/>
    </xf>
    <xf numFmtId="0" fontId="17" fillId="3" borderId="32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3" fillId="5" borderId="10" xfId="0" applyFont="1" applyFill="1" applyBorder="1"/>
    <xf numFmtId="0" fontId="3" fillId="5" borderId="6" xfId="0" applyFont="1" applyFill="1" applyBorder="1"/>
    <xf numFmtId="0" fontId="17" fillId="3" borderId="31" xfId="0" applyFont="1" applyFill="1" applyBorder="1" applyAlignment="1">
      <alignment horizontal="center" vertical="center" wrapText="1"/>
    </xf>
    <xf numFmtId="49" fontId="3" fillId="0" borderId="32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" fontId="3" fillId="0" borderId="31" xfId="0" applyNumberFormat="1" applyFont="1" applyBorder="1" applyAlignment="1">
      <alignment horizontal="center" vertical="center"/>
    </xf>
    <xf numFmtId="4" fontId="3" fillId="0" borderId="31" xfId="0" applyNumberFormat="1" applyFont="1" applyBorder="1" applyAlignment="1">
      <alignment vertical="center"/>
    </xf>
    <xf numFmtId="4" fontId="3" fillId="0" borderId="34" xfId="0" applyNumberFormat="1" applyFont="1" applyBorder="1" applyAlignment="1">
      <alignment horizontal="center" vertical="center"/>
    </xf>
    <xf numFmtId="4" fontId="3" fillId="0" borderId="34" xfId="0" applyNumberFormat="1" applyFont="1" applyBorder="1" applyAlignment="1">
      <alignment vertical="center"/>
    </xf>
    <xf numFmtId="4" fontId="3" fillId="0" borderId="38" xfId="0" applyNumberFormat="1" applyFont="1" applyBorder="1" applyAlignment="1">
      <alignment horizontal="center" vertical="center"/>
    </xf>
    <xf numFmtId="4" fontId="3" fillId="0" borderId="38" xfId="0" applyNumberFormat="1" applyFont="1" applyBorder="1" applyAlignment="1">
      <alignment vertical="center"/>
    </xf>
    <xf numFmtId="4" fontId="3" fillId="5" borderId="38" xfId="0" applyNumberFormat="1" applyFont="1" applyFill="1" applyBorder="1" applyAlignment="1">
      <alignment horizontal="center"/>
    </xf>
    <xf numFmtId="4" fontId="3" fillId="5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2" xfId="0" applyFill="1" applyBorder="1"/>
    <xf numFmtId="0" fontId="18" fillId="0" borderId="0" xfId="0" applyFont="1"/>
    <xf numFmtId="0" fontId="18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21" fillId="0" borderId="0" xfId="0" applyNumberFormat="1" applyFont="1" applyAlignment="1">
      <alignment wrapText="1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8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8" fillId="0" borderId="34" xfId="0" applyFont="1" applyBorder="1" applyAlignment="1">
      <alignment vertical="top" shrinkToFit="1"/>
    </xf>
    <xf numFmtId="0" fontId="18" fillId="0" borderId="26" xfId="0" applyFont="1" applyBorder="1" applyAlignment="1">
      <alignment vertical="top" shrinkToFit="1"/>
    </xf>
    <xf numFmtId="0" fontId="19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8" fillId="0" borderId="34" xfId="0" applyNumberFormat="1" applyFont="1" applyBorder="1" applyAlignment="1">
      <alignment vertical="top" shrinkToFit="1"/>
    </xf>
    <xf numFmtId="164" fontId="19" fillId="0" borderId="34" xfId="0" applyNumberFormat="1" applyFont="1" applyBorder="1" applyAlignment="1">
      <alignment vertical="top" wrapText="1" shrinkToFit="1"/>
    </xf>
    <xf numFmtId="164" fontId="0" fillId="3" borderId="38" xfId="0" applyNumberFormat="1" applyFill="1" applyBorder="1" applyAlignment="1">
      <alignment vertical="top" shrinkToFit="1"/>
    </xf>
    <xf numFmtId="4" fontId="18" fillId="4" borderId="34" xfId="0" applyNumberFormat="1" applyFont="1" applyFill="1" applyBorder="1" applyAlignment="1" applyProtection="1">
      <alignment vertical="top" shrinkToFit="1"/>
      <protection locked="0"/>
    </xf>
    <xf numFmtId="4" fontId="18" fillId="0" borderId="34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8" fillId="0" borderId="10" xfId="0" applyFont="1" applyBorder="1" applyAlignment="1">
      <alignment vertical="top"/>
    </xf>
    <xf numFmtId="0" fontId="18" fillId="0" borderId="10" xfId="0" applyNumberFormat="1" applyFont="1" applyBorder="1" applyAlignment="1">
      <alignment vertical="top"/>
    </xf>
    <xf numFmtId="0" fontId="18" fillId="0" borderId="38" xfId="0" applyFont="1" applyBorder="1" applyAlignment="1">
      <alignment vertical="top" shrinkToFit="1"/>
    </xf>
    <xf numFmtId="164" fontId="18" fillId="0" borderId="38" xfId="0" applyNumberFormat="1" applyFont="1" applyBorder="1" applyAlignment="1">
      <alignment vertical="top" shrinkToFit="1"/>
    </xf>
    <xf numFmtId="4" fontId="18" fillId="4" borderId="38" xfId="0" applyNumberFormat="1" applyFont="1" applyFill="1" applyBorder="1" applyAlignment="1" applyProtection="1">
      <alignment vertical="top" shrinkToFit="1"/>
      <protection locked="0"/>
    </xf>
    <xf numFmtId="4" fontId="18" fillId="0" borderId="38" xfId="0" applyNumberFormat="1" applyFont="1" applyBorder="1" applyAlignment="1">
      <alignment vertical="top" shrinkToFit="1"/>
    </xf>
    <xf numFmtId="0" fontId="18" fillId="0" borderId="10" xfId="0" applyFont="1" applyBorder="1" applyAlignment="1">
      <alignment vertical="top" shrinkToFit="1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vertical="top"/>
    </xf>
    <xf numFmtId="4" fontId="5" fillId="3" borderId="22" xfId="0" applyNumberFormat="1" applyFont="1" applyFill="1" applyBorder="1" applyAlignment="1">
      <alignment vertical="top"/>
    </xf>
    <xf numFmtId="0" fontId="18" fillId="0" borderId="34" xfId="0" applyNumberFormat="1" applyFont="1" applyBorder="1" applyAlignment="1">
      <alignment horizontal="left" vertical="top" wrapText="1"/>
    </xf>
    <xf numFmtId="0" fontId="19" fillId="0" borderId="34" xfId="0" quotePrefix="1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8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2" fillId="0" borderId="48" xfId="0" applyFont="1" applyBorder="1" applyAlignment="1">
      <alignment horizontal="left" vertical="top"/>
    </xf>
    <xf numFmtId="0" fontId="23" fillId="0" borderId="48" xfId="0" applyFont="1" applyBorder="1"/>
    <xf numFmtId="0" fontId="22" fillId="2" borderId="48" xfId="0" applyFont="1" applyFill="1" applyBorder="1" applyAlignment="1">
      <alignment horizontal="left" vertical="center"/>
    </xf>
    <xf numFmtId="0" fontId="22" fillId="2" borderId="48" xfId="0" applyFont="1" applyFill="1" applyBorder="1" applyAlignment="1">
      <alignment horizontal="right" vertical="center"/>
    </xf>
    <xf numFmtId="4" fontId="22" fillId="0" borderId="48" xfId="0" applyNumberFormat="1" applyFont="1" applyBorder="1" applyAlignment="1">
      <alignment horizontal="right" vertical="top"/>
    </xf>
    <xf numFmtId="0" fontId="24" fillId="6" borderId="48" xfId="0" applyFont="1" applyFill="1" applyBorder="1" applyAlignment="1">
      <alignment horizontal="left" vertical="top"/>
    </xf>
    <xf numFmtId="0" fontId="25" fillId="6" borderId="48" xfId="0" applyFont="1" applyFill="1" applyBorder="1"/>
    <xf numFmtId="4" fontId="24" fillId="6" borderId="48" xfId="0" applyNumberFormat="1" applyFont="1" applyFill="1" applyBorder="1" applyAlignment="1">
      <alignment horizontal="right" vertical="top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" fontId="3" fillId="0" borderId="34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3" xfId="0" applyNumberFormat="1" applyFill="1" applyBorder="1"/>
    <xf numFmtId="3" fontId="0" fillId="5" borderId="12" xfId="0" applyNumberFormat="1" applyFill="1" applyBorder="1"/>
    <xf numFmtId="0" fontId="0" fillId="0" borderId="0" xfId="0" applyNumberFormat="1" applyAlignment="1">
      <alignment wrapText="1"/>
    </xf>
    <xf numFmtId="0" fontId="17" fillId="3" borderId="31" xfId="0" applyFont="1" applyFill="1" applyBorder="1" applyAlignment="1">
      <alignment horizontal="center" vertical="center" wrapText="1"/>
    </xf>
    <xf numFmtId="4" fontId="3" fillId="0" borderId="31" xfId="0" applyNumberFormat="1" applyFont="1" applyBorder="1" applyAlignment="1">
      <alignment vertical="center"/>
    </xf>
    <xf numFmtId="49" fontId="3" fillId="0" borderId="32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" fontId="3" fillId="0" borderId="38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" fontId="3" fillId="5" borderId="38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20" fillId="0" borderId="26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4" fontId="20" fillId="0" borderId="0" xfId="0" applyNumberFormat="1" applyFont="1" applyBorder="1" applyAlignment="1">
      <alignment vertical="top" wrapText="1" shrinkToFit="1"/>
    </xf>
    <xf numFmtId="4" fontId="20" fillId="0" borderId="35" xfId="0" applyNumberFormat="1" applyFont="1" applyBorder="1" applyAlignment="1">
      <alignment vertical="top" wrapText="1" shrinkToFit="1"/>
    </xf>
    <xf numFmtId="0" fontId="4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J49" sqref="J49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11" t="s">
        <v>39</v>
      </c>
      <c r="B2" s="211"/>
      <c r="C2" s="211"/>
      <c r="D2" s="211"/>
      <c r="E2" s="211"/>
      <c r="F2" s="211"/>
      <c r="G2" s="21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71"/>
  <sheetViews>
    <sheetView showGridLines="0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3" t="s">
        <v>36</v>
      </c>
      <c r="B1" s="212" t="s">
        <v>42</v>
      </c>
      <c r="C1" s="213"/>
      <c r="D1" s="213"/>
      <c r="E1" s="213"/>
      <c r="F1" s="213"/>
      <c r="G1" s="213"/>
      <c r="H1" s="213"/>
      <c r="I1" s="213"/>
      <c r="J1" s="214"/>
    </row>
    <row r="2" spans="1:15" ht="23.25" customHeight="1" x14ac:dyDescent="0.2">
      <c r="A2" s="4"/>
      <c r="B2" s="81" t="s">
        <v>40</v>
      </c>
      <c r="C2" s="82"/>
      <c r="D2" s="238" t="s">
        <v>46</v>
      </c>
      <c r="E2" s="239"/>
      <c r="F2" s="239"/>
      <c r="G2" s="239"/>
      <c r="H2" s="239"/>
      <c r="I2" s="239"/>
      <c r="J2" s="240"/>
      <c r="O2" s="2"/>
    </row>
    <row r="3" spans="1:15" ht="23.25" customHeight="1" x14ac:dyDescent="0.2">
      <c r="A3" s="4"/>
      <c r="B3" s="83" t="s">
        <v>45</v>
      </c>
      <c r="C3" s="84"/>
      <c r="D3" s="231" t="s">
        <v>43</v>
      </c>
      <c r="E3" s="232"/>
      <c r="F3" s="232"/>
      <c r="G3" s="232"/>
      <c r="H3" s="232"/>
      <c r="I3" s="232"/>
      <c r="J3" s="233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/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/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42"/>
      <c r="E11" s="242"/>
      <c r="F11" s="242"/>
      <c r="G11" s="242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29"/>
      <c r="E12" s="229"/>
      <c r="F12" s="229"/>
      <c r="G12" s="229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30"/>
      <c r="E13" s="230"/>
      <c r="F13" s="230"/>
      <c r="G13" s="230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41"/>
      <c r="F15" s="241"/>
      <c r="G15" s="226"/>
      <c r="H15" s="226"/>
      <c r="I15" s="226" t="s">
        <v>28</v>
      </c>
      <c r="J15" s="227"/>
    </row>
    <row r="16" spans="1:15" ht="23.25" customHeight="1" x14ac:dyDescent="0.2">
      <c r="A16" s="145" t="s">
        <v>23</v>
      </c>
      <c r="B16" s="146" t="s">
        <v>23</v>
      </c>
      <c r="C16" s="58"/>
      <c r="D16" s="59"/>
      <c r="E16" s="221"/>
      <c r="F16" s="228"/>
      <c r="G16" s="221"/>
      <c r="H16" s="228"/>
      <c r="I16" s="221">
        <f>SUMIF(F52:F67,A16,I52:I67)+SUMIF(F52:F67,"PSU",I52:I67)</f>
        <v>0</v>
      </c>
      <c r="J16" s="222"/>
    </row>
    <row r="17" spans="1:10" ht="23.25" customHeight="1" x14ac:dyDescent="0.2">
      <c r="A17" s="145" t="s">
        <v>24</v>
      </c>
      <c r="B17" s="146" t="s">
        <v>24</v>
      </c>
      <c r="C17" s="58"/>
      <c r="D17" s="59"/>
      <c r="E17" s="221"/>
      <c r="F17" s="228"/>
      <c r="G17" s="221"/>
      <c r="H17" s="228"/>
      <c r="I17" s="221">
        <f>SUMIF(F52:F67,A17,I52:I67)</f>
        <v>0</v>
      </c>
      <c r="J17" s="222"/>
    </row>
    <row r="18" spans="1:10" ht="23.25" customHeight="1" x14ac:dyDescent="0.2">
      <c r="A18" s="145" t="s">
        <v>25</v>
      </c>
      <c r="B18" s="146" t="s">
        <v>25</v>
      </c>
      <c r="C18" s="58"/>
      <c r="D18" s="59"/>
      <c r="E18" s="221"/>
      <c r="F18" s="228"/>
      <c r="G18" s="221"/>
      <c r="H18" s="228"/>
      <c r="I18" s="221">
        <f>SUMIF(F52:F67,A18,I52:I67)</f>
        <v>0</v>
      </c>
      <c r="J18" s="222"/>
    </row>
    <row r="19" spans="1:10" ht="23.25" customHeight="1" x14ac:dyDescent="0.2">
      <c r="A19" s="145" t="s">
        <v>89</v>
      </c>
      <c r="B19" s="146" t="s">
        <v>26</v>
      </c>
      <c r="C19" s="58"/>
      <c r="D19" s="59"/>
      <c r="E19" s="221"/>
      <c r="F19" s="228"/>
      <c r="G19" s="221"/>
      <c r="H19" s="228"/>
      <c r="I19" s="221">
        <f>SUMIF(F52:F67,A19,I52:I67)</f>
        <v>0</v>
      </c>
      <c r="J19" s="222"/>
    </row>
    <row r="20" spans="1:10" ht="23.25" customHeight="1" x14ac:dyDescent="0.2">
      <c r="A20" s="145" t="s">
        <v>90</v>
      </c>
      <c r="B20" s="146" t="s">
        <v>27</v>
      </c>
      <c r="C20" s="58"/>
      <c r="D20" s="59"/>
      <c r="E20" s="221"/>
      <c r="F20" s="228"/>
      <c r="G20" s="221"/>
      <c r="H20" s="228"/>
      <c r="I20" s="221">
        <f>SUMIF(F52:F67,A20,I52:I67)</f>
        <v>0</v>
      </c>
      <c r="J20" s="222"/>
    </row>
    <row r="21" spans="1:10" ht="23.25" customHeight="1" x14ac:dyDescent="0.2">
      <c r="A21" s="4"/>
      <c r="B21" s="74" t="s">
        <v>28</v>
      </c>
      <c r="C21" s="75"/>
      <c r="D21" s="76"/>
      <c r="E21" s="223"/>
      <c r="F21" s="224"/>
      <c r="G21" s="223"/>
      <c r="H21" s="224"/>
      <c r="I21" s="223">
        <f>SUM(I16:J20)</f>
        <v>0</v>
      </c>
      <c r="J21" s="237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19">
        <f>ZakladDPHSniVypocet</f>
        <v>0</v>
      </c>
      <c r="H23" s="220"/>
      <c r="I23" s="220"/>
      <c r="J23" s="62" t="str">
        <f t="shared" ref="J23:J28" si="0">Mena</f>
        <v>CZK</v>
      </c>
    </row>
    <row r="24" spans="1:10" ht="23.25" hidden="1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5">
        <f>I23*E23/100</f>
        <v>0</v>
      </c>
      <c r="H24" s="236"/>
      <c r="I24" s="236"/>
      <c r="J24" s="62" t="str">
        <f t="shared" si="0"/>
        <v>CZK</v>
      </c>
    </row>
    <row r="25" spans="1:10" ht="23.25" customHeight="1" thickBot="1" x14ac:dyDescent="0.25">
      <c r="A25" s="4"/>
      <c r="B25" s="57" t="s">
        <v>13</v>
      </c>
      <c r="C25" s="58"/>
      <c r="D25" s="59"/>
      <c r="E25" s="60">
        <v>21</v>
      </c>
      <c r="F25" s="61" t="s">
        <v>0</v>
      </c>
      <c r="G25" s="219">
        <f>ZakladDPHZaklVypocet</f>
        <v>0</v>
      </c>
      <c r="H25" s="220"/>
      <c r="I25" s="220"/>
      <c r="J25" s="62" t="str">
        <f t="shared" si="0"/>
        <v>CZK</v>
      </c>
    </row>
    <row r="26" spans="1:10" ht="23.25" hidden="1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15">
        <f>I25*E25/100</f>
        <v>0</v>
      </c>
      <c r="H26" s="216"/>
      <c r="I26" s="216"/>
      <c r="J26" s="56" t="str">
        <f t="shared" si="0"/>
        <v>CZK</v>
      </c>
    </row>
    <row r="27" spans="1:10" ht="23.25" hidden="1" customHeight="1" thickBot="1" x14ac:dyDescent="0.25">
      <c r="A27" s="4"/>
      <c r="B27" s="48" t="s">
        <v>4</v>
      </c>
      <c r="C27" s="20"/>
      <c r="D27" s="23"/>
      <c r="E27" s="20"/>
      <c r="F27" s="21"/>
      <c r="G27" s="217">
        <f>0</f>
        <v>0</v>
      </c>
      <c r="H27" s="217"/>
      <c r="I27" s="217"/>
      <c r="J27" s="63" t="str">
        <f t="shared" si="0"/>
        <v>CZK</v>
      </c>
    </row>
    <row r="28" spans="1:10" ht="27.75" customHeight="1" thickBot="1" x14ac:dyDescent="0.25">
      <c r="A28" s="4"/>
      <c r="B28" s="116" t="s">
        <v>22</v>
      </c>
      <c r="C28" s="117"/>
      <c r="D28" s="117"/>
      <c r="E28" s="118"/>
      <c r="F28" s="119"/>
      <c r="G28" s="225">
        <f>ZakladDPHSniVypocet+ZakladDPHZaklVypocet</f>
        <v>0</v>
      </c>
      <c r="H28" s="225"/>
      <c r="I28" s="225"/>
      <c r="J28" s="120" t="str">
        <f t="shared" si="0"/>
        <v>CZK</v>
      </c>
    </row>
    <row r="29" spans="1:10" ht="27.75" hidden="1" customHeight="1" thickBot="1" x14ac:dyDescent="0.25">
      <c r="A29" s="4"/>
      <c r="B29" s="116" t="s">
        <v>35</v>
      </c>
      <c r="C29" s="121"/>
      <c r="D29" s="121"/>
      <c r="E29" s="121"/>
      <c r="F29" s="121"/>
      <c r="G29" s="218">
        <f>ZakladDPHSni+DPHSni+ZakladDPHZakl+DPHZakl+Zaokrouhleni</f>
        <v>0</v>
      </c>
      <c r="H29" s="218"/>
      <c r="I29" s="218"/>
      <c r="J29" s="122" t="s">
        <v>49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45139</v>
      </c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234" t="s">
        <v>2</v>
      </c>
      <c r="E35" s="234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52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8" t="s">
        <v>1</v>
      </c>
      <c r="J38" s="102" t="s">
        <v>0</v>
      </c>
    </row>
    <row r="39" spans="1:52" ht="25.5" hidden="1" customHeight="1" x14ac:dyDescent="0.2">
      <c r="A39" s="97">
        <v>1</v>
      </c>
      <c r="B39" s="103" t="s">
        <v>47</v>
      </c>
      <c r="C39" s="246" t="s">
        <v>46</v>
      </c>
      <c r="D39" s="247"/>
      <c r="E39" s="247"/>
      <c r="F39" s="109">
        <f>'Rozpočet Pol'!AC193</f>
        <v>0</v>
      </c>
      <c r="G39" s="110">
        <f>'Rozpočet Pol'!AD193</f>
        <v>0</v>
      </c>
      <c r="H39" s="111"/>
      <c r="I39" s="112">
        <f>F39+G39+H39</f>
        <v>0</v>
      </c>
      <c r="J39" s="104" t="str">
        <f>IF(CenaCelkemVypocet=0,"",I39/CenaCelkemVypocet*100)</f>
        <v/>
      </c>
    </row>
    <row r="40" spans="1:52" ht="25.5" hidden="1" customHeight="1" x14ac:dyDescent="0.2">
      <c r="A40" s="97"/>
      <c r="B40" s="248" t="s">
        <v>48</v>
      </c>
      <c r="C40" s="249"/>
      <c r="D40" s="249"/>
      <c r="E40" s="249"/>
      <c r="F40" s="113">
        <f>SUMIF(A39:A39,"=1",F39:F39)</f>
        <v>0</v>
      </c>
      <c r="G40" s="114">
        <f>SUMIF(A39:A39,"=1",G39:G39)</f>
        <v>0</v>
      </c>
      <c r="H40" s="114">
        <f>SUMIF(A39:A39,"=1",H39:H39)</f>
        <v>0</v>
      </c>
      <c r="I40" s="115">
        <f>SUMIF(A39:A39,"=1",I39:I39)</f>
        <v>0</v>
      </c>
      <c r="J40" s="98">
        <f>SUMIF(A39:A39,"=1",J39:J39)</f>
        <v>0</v>
      </c>
    </row>
    <row r="42" spans="1:52" x14ac:dyDescent="0.2">
      <c r="B42" t="s">
        <v>50</v>
      </c>
    </row>
    <row r="43" spans="1:52" x14ac:dyDescent="0.2">
      <c r="B43" s="250" t="s">
        <v>51</v>
      </c>
      <c r="C43" s="250"/>
      <c r="D43" s="250"/>
      <c r="E43" s="250"/>
      <c r="F43" s="250"/>
      <c r="G43" s="250"/>
      <c r="H43" s="250"/>
      <c r="I43" s="250"/>
      <c r="J43" s="250"/>
      <c r="AZ43" s="123" t="str">
        <f>B43</f>
        <v>"827-41, 827-42</v>
      </c>
    </row>
    <row r="44" spans="1:52" x14ac:dyDescent="0.2">
      <c r="B44" s="250" t="s">
        <v>52</v>
      </c>
      <c r="C44" s="250"/>
      <c r="D44" s="250"/>
      <c r="E44" s="250"/>
      <c r="F44" s="250"/>
      <c r="G44" s="250"/>
      <c r="H44" s="250"/>
      <c r="I44" s="250"/>
      <c r="J44" s="250"/>
      <c r="AZ44" s="123" t="str">
        <f>B44</f>
        <v>Sítě teplovodní a horkovodní"</v>
      </c>
    </row>
    <row r="45" spans="1:52" x14ac:dyDescent="0.2">
      <c r="B45" s="250" t="s">
        <v>53</v>
      </c>
      <c r="C45" s="250"/>
      <c r="D45" s="250"/>
      <c r="E45" s="250"/>
      <c r="F45" s="250"/>
      <c r="G45" s="250"/>
      <c r="H45" s="250"/>
      <c r="I45" s="250"/>
      <c r="J45" s="250"/>
      <c r="AZ45" s="123" t="str">
        <f>B45</f>
        <v>"4-14-222</v>
      </c>
    </row>
    <row r="46" spans="1:52" x14ac:dyDescent="0.2">
      <c r="B46" s="250" t="s">
        <v>54</v>
      </c>
      <c r="C46" s="250"/>
      <c r="D46" s="250"/>
      <c r="E46" s="250"/>
      <c r="F46" s="250"/>
      <c r="G46" s="250"/>
      <c r="H46" s="250"/>
      <c r="I46" s="250"/>
      <c r="J46" s="250"/>
      <c r="AZ46" s="123" t="str">
        <f>B46</f>
        <v>Vedení místní trubní"</v>
      </c>
    </row>
    <row r="49" spans="1:10" ht="15.75" x14ac:dyDescent="0.25">
      <c r="B49" s="124" t="s">
        <v>55</v>
      </c>
    </row>
    <row r="51" spans="1:10" ht="25.5" customHeight="1" x14ac:dyDescent="0.2">
      <c r="A51" s="125"/>
      <c r="B51" s="129" t="s">
        <v>16</v>
      </c>
      <c r="C51" s="129" t="s">
        <v>5</v>
      </c>
      <c r="D51" s="130"/>
      <c r="E51" s="130"/>
      <c r="F51" s="133" t="s">
        <v>56</v>
      </c>
      <c r="G51" s="133"/>
      <c r="H51" s="133"/>
      <c r="I51" s="251" t="s">
        <v>28</v>
      </c>
      <c r="J51" s="251"/>
    </row>
    <row r="52" spans="1:10" ht="25.5" customHeight="1" x14ac:dyDescent="0.2">
      <c r="A52" s="126"/>
      <c r="B52" s="134" t="s">
        <v>57</v>
      </c>
      <c r="C52" s="253" t="s">
        <v>58</v>
      </c>
      <c r="D52" s="254"/>
      <c r="E52" s="254"/>
      <c r="F52" s="136" t="s">
        <v>23</v>
      </c>
      <c r="G52" s="137"/>
      <c r="H52" s="137"/>
      <c r="I52" s="252">
        <f>'Rozpočet Pol'!G8</f>
        <v>0</v>
      </c>
      <c r="J52" s="252"/>
    </row>
    <row r="53" spans="1:10" ht="25.5" customHeight="1" x14ac:dyDescent="0.2">
      <c r="A53" s="126"/>
      <c r="B53" s="128" t="s">
        <v>59</v>
      </c>
      <c r="C53" s="244" t="s">
        <v>60</v>
      </c>
      <c r="D53" s="245"/>
      <c r="E53" s="245"/>
      <c r="F53" s="138" t="s">
        <v>23</v>
      </c>
      <c r="G53" s="139"/>
      <c r="H53" s="139"/>
      <c r="I53" s="243">
        <f>'Rozpočet Pol'!G36</f>
        <v>0</v>
      </c>
      <c r="J53" s="243"/>
    </row>
    <row r="54" spans="1:10" ht="25.5" customHeight="1" x14ac:dyDescent="0.2">
      <c r="A54" s="126"/>
      <c r="B54" s="128" t="s">
        <v>61</v>
      </c>
      <c r="C54" s="244" t="s">
        <v>62</v>
      </c>
      <c r="D54" s="245"/>
      <c r="E54" s="245"/>
      <c r="F54" s="138" t="s">
        <v>23</v>
      </c>
      <c r="G54" s="139"/>
      <c r="H54" s="139"/>
      <c r="I54" s="243">
        <f>'Rozpočet Pol'!G39</f>
        <v>0</v>
      </c>
      <c r="J54" s="243"/>
    </row>
    <row r="55" spans="1:10" ht="25.5" customHeight="1" x14ac:dyDescent="0.2">
      <c r="A55" s="126"/>
      <c r="B55" s="128" t="s">
        <v>63</v>
      </c>
      <c r="C55" s="244" t="s">
        <v>64</v>
      </c>
      <c r="D55" s="245"/>
      <c r="E55" s="245"/>
      <c r="F55" s="138" t="s">
        <v>23</v>
      </c>
      <c r="G55" s="139"/>
      <c r="H55" s="139"/>
      <c r="I55" s="243">
        <f>'Rozpočet Pol'!G41</f>
        <v>0</v>
      </c>
      <c r="J55" s="243"/>
    </row>
    <row r="56" spans="1:10" ht="25.5" customHeight="1" x14ac:dyDescent="0.2">
      <c r="A56" s="126"/>
      <c r="B56" s="128" t="s">
        <v>65</v>
      </c>
      <c r="C56" s="244" t="s">
        <v>66</v>
      </c>
      <c r="D56" s="245"/>
      <c r="E56" s="245"/>
      <c r="F56" s="138" t="s">
        <v>23</v>
      </c>
      <c r="G56" s="139"/>
      <c r="H56" s="139"/>
      <c r="I56" s="243">
        <f>'Rozpočet Pol'!G43</f>
        <v>0</v>
      </c>
      <c r="J56" s="243"/>
    </row>
    <row r="57" spans="1:10" ht="25.5" customHeight="1" x14ac:dyDescent="0.2">
      <c r="A57" s="126"/>
      <c r="B57" s="128" t="s">
        <v>67</v>
      </c>
      <c r="C57" s="244" t="s">
        <v>68</v>
      </c>
      <c r="D57" s="245"/>
      <c r="E57" s="245"/>
      <c r="F57" s="138" t="s">
        <v>23</v>
      </c>
      <c r="G57" s="139"/>
      <c r="H57" s="139"/>
      <c r="I57" s="243">
        <f>'Rozpočet Pol'!G48</f>
        <v>0</v>
      </c>
      <c r="J57" s="243"/>
    </row>
    <row r="58" spans="1:10" ht="25.5" customHeight="1" x14ac:dyDescent="0.2">
      <c r="A58" s="126"/>
      <c r="B58" s="128" t="s">
        <v>69</v>
      </c>
      <c r="C58" s="244" t="s">
        <v>70</v>
      </c>
      <c r="D58" s="245"/>
      <c r="E58" s="245"/>
      <c r="F58" s="138" t="s">
        <v>23</v>
      </c>
      <c r="G58" s="139"/>
      <c r="H58" s="139"/>
      <c r="I58" s="243">
        <f>'Rozpočet Pol'!G55</f>
        <v>0</v>
      </c>
      <c r="J58" s="243"/>
    </row>
    <row r="59" spans="1:10" ht="25.5" customHeight="1" x14ac:dyDescent="0.2">
      <c r="A59" s="126"/>
      <c r="B59" s="128" t="s">
        <v>71</v>
      </c>
      <c r="C59" s="244" t="s">
        <v>72</v>
      </c>
      <c r="D59" s="245"/>
      <c r="E59" s="245"/>
      <c r="F59" s="138" t="s">
        <v>23</v>
      </c>
      <c r="G59" s="139"/>
      <c r="H59" s="139"/>
      <c r="I59" s="243">
        <f>'Rozpočet Pol'!G57</f>
        <v>0</v>
      </c>
      <c r="J59" s="243"/>
    </row>
    <row r="60" spans="1:10" ht="25.5" customHeight="1" x14ac:dyDescent="0.2">
      <c r="A60" s="126"/>
      <c r="B60" s="128" t="s">
        <v>73</v>
      </c>
      <c r="C60" s="244" t="s">
        <v>74</v>
      </c>
      <c r="D60" s="245"/>
      <c r="E60" s="245"/>
      <c r="F60" s="138" t="s">
        <v>23</v>
      </c>
      <c r="G60" s="139"/>
      <c r="H60" s="139"/>
      <c r="I60" s="243">
        <f>'Rozpočet Pol'!G64</f>
        <v>0</v>
      </c>
      <c r="J60" s="243"/>
    </row>
    <row r="61" spans="1:10" ht="25.5" customHeight="1" x14ac:dyDescent="0.2">
      <c r="A61" s="126"/>
      <c r="B61" s="128" t="s">
        <v>75</v>
      </c>
      <c r="C61" s="244" t="s">
        <v>76</v>
      </c>
      <c r="D61" s="245"/>
      <c r="E61" s="245"/>
      <c r="F61" s="138" t="s">
        <v>24</v>
      </c>
      <c r="G61" s="139"/>
      <c r="H61" s="139"/>
      <c r="I61" s="243">
        <f>'Rozpočet Pol'!G68</f>
        <v>0</v>
      </c>
      <c r="J61" s="243"/>
    </row>
    <row r="62" spans="1:10" ht="25.5" customHeight="1" x14ac:dyDescent="0.2">
      <c r="A62" s="126"/>
      <c r="B62" s="128" t="s">
        <v>77</v>
      </c>
      <c r="C62" s="244" t="s">
        <v>78</v>
      </c>
      <c r="D62" s="245"/>
      <c r="E62" s="245"/>
      <c r="F62" s="138" t="s">
        <v>24</v>
      </c>
      <c r="G62" s="139"/>
      <c r="H62" s="139"/>
      <c r="I62" s="243">
        <f>'Rozpočet Pol'!G86</f>
        <v>0</v>
      </c>
      <c r="J62" s="243"/>
    </row>
    <row r="63" spans="1:10" ht="25.5" customHeight="1" x14ac:dyDescent="0.2">
      <c r="A63" s="126"/>
      <c r="B63" s="128" t="s">
        <v>79</v>
      </c>
      <c r="C63" s="244" t="s">
        <v>80</v>
      </c>
      <c r="D63" s="245"/>
      <c r="E63" s="245"/>
      <c r="F63" s="138" t="s">
        <v>24</v>
      </c>
      <c r="G63" s="139"/>
      <c r="H63" s="139"/>
      <c r="I63" s="243">
        <f>'Rozpočet Pol'!G99</f>
        <v>0</v>
      </c>
      <c r="J63" s="243"/>
    </row>
    <row r="64" spans="1:10" ht="25.5" customHeight="1" x14ac:dyDescent="0.2">
      <c r="A64" s="126"/>
      <c r="B64" s="128" t="s">
        <v>81</v>
      </c>
      <c r="C64" s="244" t="s">
        <v>82</v>
      </c>
      <c r="D64" s="245"/>
      <c r="E64" s="245"/>
      <c r="F64" s="138" t="s">
        <v>24</v>
      </c>
      <c r="G64" s="139"/>
      <c r="H64" s="139"/>
      <c r="I64" s="243">
        <f>'Rozpočet Pol'!G118</f>
        <v>0</v>
      </c>
      <c r="J64" s="243"/>
    </row>
    <row r="65" spans="1:10" ht="25.5" customHeight="1" x14ac:dyDescent="0.2">
      <c r="A65" s="126"/>
      <c r="B65" s="128" t="s">
        <v>83</v>
      </c>
      <c r="C65" s="244" t="s">
        <v>84</v>
      </c>
      <c r="D65" s="245"/>
      <c r="E65" s="245"/>
      <c r="F65" s="138" t="s">
        <v>24</v>
      </c>
      <c r="G65" s="139"/>
      <c r="H65" s="139"/>
      <c r="I65" s="243">
        <f>'Rozpočet Pol'!G129</f>
        <v>0</v>
      </c>
      <c r="J65" s="243"/>
    </row>
    <row r="66" spans="1:10" ht="25.5" customHeight="1" x14ac:dyDescent="0.2">
      <c r="A66" s="126"/>
      <c r="B66" s="128" t="s">
        <v>85</v>
      </c>
      <c r="C66" s="244" t="s">
        <v>86</v>
      </c>
      <c r="D66" s="245"/>
      <c r="E66" s="245"/>
      <c r="F66" s="138" t="s">
        <v>25</v>
      </c>
      <c r="G66" s="139"/>
      <c r="H66" s="139"/>
      <c r="I66" s="243">
        <f>'Rozpočet Pol'!G133</f>
        <v>0</v>
      </c>
      <c r="J66" s="243"/>
    </row>
    <row r="67" spans="1:10" ht="25.5" customHeight="1" x14ac:dyDescent="0.2">
      <c r="A67" s="126"/>
      <c r="B67" s="135" t="s">
        <v>87</v>
      </c>
      <c r="C67" s="256" t="s">
        <v>88</v>
      </c>
      <c r="D67" s="257"/>
      <c r="E67" s="257"/>
      <c r="F67" s="140" t="s">
        <v>25</v>
      </c>
      <c r="G67" s="141"/>
      <c r="H67" s="141"/>
      <c r="I67" s="255">
        <f>'Rozpočet Pol'!G187</f>
        <v>0</v>
      </c>
      <c r="J67" s="255"/>
    </row>
    <row r="68" spans="1:10" ht="25.5" customHeight="1" x14ac:dyDescent="0.2">
      <c r="A68" s="127"/>
      <c r="B68" s="131" t="s">
        <v>1</v>
      </c>
      <c r="C68" s="131"/>
      <c r="D68" s="132"/>
      <c r="E68" s="132"/>
      <c r="F68" s="142"/>
      <c r="G68" s="143"/>
      <c r="H68" s="143"/>
      <c r="I68" s="258">
        <f>SUM(I52:I67)</f>
        <v>0</v>
      </c>
      <c r="J68" s="258"/>
    </row>
    <row r="69" spans="1:10" x14ac:dyDescent="0.2">
      <c r="F69" s="144"/>
      <c r="G69" s="96"/>
      <c r="H69" s="144"/>
      <c r="I69" s="96"/>
      <c r="J69" s="96"/>
    </row>
    <row r="70" spans="1:10" x14ac:dyDescent="0.2">
      <c r="F70" s="144"/>
      <c r="G70" s="96"/>
      <c r="H70" s="144"/>
      <c r="I70" s="96"/>
      <c r="J70" s="96"/>
    </row>
    <row r="71" spans="1:10" x14ac:dyDescent="0.2">
      <c r="F71" s="144"/>
      <c r="G71" s="96"/>
      <c r="H71" s="144"/>
      <c r="I71" s="96"/>
      <c r="J71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5">
    <mergeCell ref="I67:J67"/>
    <mergeCell ref="C67:E67"/>
    <mergeCell ref="I68:J68"/>
    <mergeCell ref="I64:J64"/>
    <mergeCell ref="C64:E64"/>
    <mergeCell ref="I65:J65"/>
    <mergeCell ref="C65:E65"/>
    <mergeCell ref="I66:J66"/>
    <mergeCell ref="C66:E66"/>
    <mergeCell ref="I61:J61"/>
    <mergeCell ref="C61:E61"/>
    <mergeCell ref="I62:J62"/>
    <mergeCell ref="C62:E62"/>
    <mergeCell ref="I63:J63"/>
    <mergeCell ref="C63:E63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4:J54"/>
    <mergeCell ref="C54:E54"/>
    <mergeCell ref="C39:E39"/>
    <mergeCell ref="B40:E40"/>
    <mergeCell ref="B43:J43"/>
    <mergeCell ref="B44:J44"/>
    <mergeCell ref="B45:J45"/>
    <mergeCell ref="B46:J46"/>
    <mergeCell ref="I51:J51"/>
    <mergeCell ref="I52:J52"/>
    <mergeCell ref="C52:E52"/>
    <mergeCell ref="I53:J53"/>
    <mergeCell ref="C53:E53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9" t="s">
        <v>6</v>
      </c>
      <c r="B1" s="259"/>
      <c r="C1" s="260"/>
      <c r="D1" s="259"/>
      <c r="E1" s="259"/>
      <c r="F1" s="259"/>
      <c r="G1" s="259"/>
    </row>
    <row r="2" spans="1:7" ht="24.95" customHeight="1" x14ac:dyDescent="0.2">
      <c r="A2" s="79" t="s">
        <v>41</v>
      </c>
      <c r="B2" s="78"/>
      <c r="C2" s="261"/>
      <c r="D2" s="261"/>
      <c r="E2" s="261"/>
      <c r="F2" s="261"/>
      <c r="G2" s="262"/>
    </row>
    <row r="3" spans="1:7" ht="24.95" hidden="1" customHeight="1" x14ac:dyDescent="0.2">
      <c r="A3" s="79" t="s">
        <v>7</v>
      </c>
      <c r="B3" s="78"/>
      <c r="C3" s="261"/>
      <c r="D3" s="261"/>
      <c r="E3" s="261"/>
      <c r="F3" s="261"/>
      <c r="G3" s="262"/>
    </row>
    <row r="4" spans="1:7" ht="24.95" hidden="1" customHeight="1" x14ac:dyDescent="0.2">
      <c r="A4" s="79" t="s">
        <v>8</v>
      </c>
      <c r="B4" s="78"/>
      <c r="C4" s="261"/>
      <c r="D4" s="261"/>
      <c r="E4" s="261"/>
      <c r="F4" s="261"/>
      <c r="G4" s="262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203"/>
  <sheetViews>
    <sheetView tabSelected="1" topLeftCell="A141" workbookViewId="0">
      <selection activeCell="B178" sqref="B178:C181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68" t="s">
        <v>6</v>
      </c>
      <c r="B1" s="268"/>
      <c r="C1" s="268"/>
      <c r="D1" s="268"/>
      <c r="E1" s="268"/>
      <c r="F1" s="268"/>
      <c r="G1" s="268"/>
      <c r="AE1" t="s">
        <v>92</v>
      </c>
    </row>
    <row r="2" spans="1:60" ht="24.95" customHeight="1" x14ac:dyDescent="0.2">
      <c r="A2" s="149" t="s">
        <v>91</v>
      </c>
      <c r="B2" s="147"/>
      <c r="C2" s="269" t="s">
        <v>46</v>
      </c>
      <c r="D2" s="270"/>
      <c r="E2" s="270"/>
      <c r="F2" s="270"/>
      <c r="G2" s="271"/>
      <c r="AE2" t="s">
        <v>93</v>
      </c>
    </row>
    <row r="3" spans="1:60" ht="24.95" customHeight="1" x14ac:dyDescent="0.2">
      <c r="A3" s="150" t="s">
        <v>7</v>
      </c>
      <c r="B3" s="148"/>
      <c r="C3" s="272" t="s">
        <v>43</v>
      </c>
      <c r="D3" s="273"/>
      <c r="E3" s="273"/>
      <c r="F3" s="273"/>
      <c r="G3" s="274"/>
      <c r="AE3" t="s">
        <v>94</v>
      </c>
    </row>
    <row r="4" spans="1:60" ht="24.95" hidden="1" customHeight="1" x14ac:dyDescent="0.2">
      <c r="A4" s="150" t="s">
        <v>8</v>
      </c>
      <c r="B4" s="148"/>
      <c r="C4" s="272"/>
      <c r="D4" s="273"/>
      <c r="E4" s="273"/>
      <c r="F4" s="273"/>
      <c r="G4" s="274"/>
      <c r="AE4" t="s">
        <v>95</v>
      </c>
    </row>
    <row r="5" spans="1:60" hidden="1" x14ac:dyDescent="0.2">
      <c r="A5" s="151" t="s">
        <v>96</v>
      </c>
      <c r="B5" s="152"/>
      <c r="C5" s="153"/>
      <c r="D5" s="154"/>
      <c r="E5" s="154"/>
      <c r="F5" s="154"/>
      <c r="G5" s="155"/>
      <c r="AE5" t="s">
        <v>97</v>
      </c>
    </row>
    <row r="7" spans="1:60" ht="38.25" x14ac:dyDescent="0.2">
      <c r="A7" s="161" t="s">
        <v>98</v>
      </c>
      <c r="B7" s="162" t="s">
        <v>99</v>
      </c>
      <c r="C7" s="162" t="s">
        <v>100</v>
      </c>
      <c r="D7" s="161" t="s">
        <v>101</v>
      </c>
      <c r="E7" s="161" t="s">
        <v>102</v>
      </c>
      <c r="F7" s="156" t="s">
        <v>103</v>
      </c>
      <c r="G7" s="178" t="s">
        <v>28</v>
      </c>
      <c r="H7" s="179" t="s">
        <v>29</v>
      </c>
      <c r="I7" s="179" t="s">
        <v>104</v>
      </c>
      <c r="J7" s="179" t="s">
        <v>30</v>
      </c>
      <c r="K7" s="179" t="s">
        <v>105</v>
      </c>
      <c r="L7" s="179" t="s">
        <v>106</v>
      </c>
      <c r="M7" s="179" t="s">
        <v>107</v>
      </c>
      <c r="N7" s="179" t="s">
        <v>108</v>
      </c>
      <c r="O7" s="179" t="s">
        <v>109</v>
      </c>
      <c r="P7" s="179" t="s">
        <v>110</v>
      </c>
      <c r="Q7" s="179" t="s">
        <v>111</v>
      </c>
      <c r="R7" s="179" t="s">
        <v>112</v>
      </c>
      <c r="S7" s="179" t="s">
        <v>113</v>
      </c>
      <c r="T7" s="179" t="s">
        <v>114</v>
      </c>
      <c r="U7" s="164" t="s">
        <v>115</v>
      </c>
    </row>
    <row r="8" spans="1:60" x14ac:dyDescent="0.2">
      <c r="A8" s="180" t="s">
        <v>116</v>
      </c>
      <c r="B8" s="181" t="s">
        <v>57</v>
      </c>
      <c r="C8" s="182" t="s">
        <v>58</v>
      </c>
      <c r="D8" s="163"/>
      <c r="E8" s="183"/>
      <c r="F8" s="184"/>
      <c r="G8" s="184">
        <f>SUMIF(AE9:AE35,"&lt;&gt;NOR",G9:G35)</f>
        <v>0</v>
      </c>
      <c r="H8" s="184"/>
      <c r="I8" s="184">
        <f>SUM(I9:I35)</f>
        <v>0</v>
      </c>
      <c r="J8" s="184"/>
      <c r="K8" s="184">
        <f>SUM(K9:K35)</f>
        <v>0</v>
      </c>
      <c r="L8" s="184"/>
      <c r="M8" s="184">
        <f>SUM(M9:M35)</f>
        <v>0</v>
      </c>
      <c r="N8" s="163"/>
      <c r="O8" s="163">
        <f>SUM(O9:O35)</f>
        <v>462.00568999999996</v>
      </c>
      <c r="P8" s="163"/>
      <c r="Q8" s="163">
        <f>SUM(Q9:Q35)</f>
        <v>226.71</v>
      </c>
      <c r="R8" s="163"/>
      <c r="S8" s="163"/>
      <c r="T8" s="180"/>
      <c r="U8" s="163">
        <f>SUM(U9:U35)</f>
        <v>3312.36</v>
      </c>
      <c r="AE8" t="s">
        <v>117</v>
      </c>
    </row>
    <row r="9" spans="1:60" outlineLevel="1" x14ac:dyDescent="0.2">
      <c r="A9" s="158">
        <v>1</v>
      </c>
      <c r="B9" s="165" t="s">
        <v>118</v>
      </c>
      <c r="C9" s="196" t="s">
        <v>119</v>
      </c>
      <c r="D9" s="167" t="s">
        <v>120</v>
      </c>
      <c r="E9" s="172">
        <v>938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0</v>
      </c>
      <c r="M9" s="176">
        <f>G9*(1+L9/100)</f>
        <v>0</v>
      </c>
      <c r="N9" s="167">
        <v>9.8999999999999999E-4</v>
      </c>
      <c r="O9" s="167">
        <f>ROUND(E9*N9,5)</f>
        <v>0.92862</v>
      </c>
      <c r="P9" s="167">
        <v>0</v>
      </c>
      <c r="Q9" s="167">
        <f>ROUND(E9*P9,5)</f>
        <v>0</v>
      </c>
      <c r="R9" s="167"/>
      <c r="S9" s="167"/>
      <c r="T9" s="168">
        <v>0.23599999999999999</v>
      </c>
      <c r="U9" s="167">
        <f>ROUND(E9*T9,2)</f>
        <v>221.37</v>
      </c>
      <c r="V9" s="157"/>
      <c r="W9" s="157"/>
      <c r="X9" s="157"/>
      <c r="Y9" s="157"/>
      <c r="Z9" s="157"/>
      <c r="AA9" s="157"/>
      <c r="AB9" s="157"/>
      <c r="AC9" s="157"/>
      <c r="AD9" s="157"/>
      <c r="AE9" s="157" t="s">
        <v>121</v>
      </c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</row>
    <row r="10" spans="1:60" outlineLevel="1" x14ac:dyDescent="0.2">
      <c r="A10" s="158"/>
      <c r="B10" s="165"/>
      <c r="C10" s="197" t="s">
        <v>122</v>
      </c>
      <c r="D10" s="169"/>
      <c r="E10" s="173">
        <v>938</v>
      </c>
      <c r="F10" s="176"/>
      <c r="G10" s="176"/>
      <c r="H10" s="176"/>
      <c r="I10" s="176"/>
      <c r="J10" s="176"/>
      <c r="K10" s="176"/>
      <c r="L10" s="176"/>
      <c r="M10" s="176"/>
      <c r="N10" s="167"/>
      <c r="O10" s="167"/>
      <c r="P10" s="167"/>
      <c r="Q10" s="167"/>
      <c r="R10" s="167"/>
      <c r="S10" s="167"/>
      <c r="T10" s="168"/>
      <c r="U10" s="167"/>
      <c r="V10" s="157"/>
      <c r="W10" s="157"/>
      <c r="X10" s="157"/>
      <c r="Y10" s="157"/>
      <c r="Z10" s="157"/>
      <c r="AA10" s="157"/>
      <c r="AB10" s="157"/>
      <c r="AC10" s="157"/>
      <c r="AD10" s="157"/>
      <c r="AE10" s="157" t="s">
        <v>123</v>
      </c>
      <c r="AF10" s="157">
        <v>0</v>
      </c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</row>
    <row r="11" spans="1:60" outlineLevel="1" x14ac:dyDescent="0.2">
      <c r="A11" s="158">
        <v>2</v>
      </c>
      <c r="B11" s="165" t="s">
        <v>124</v>
      </c>
      <c r="C11" s="196" t="s">
        <v>125</v>
      </c>
      <c r="D11" s="167" t="s">
        <v>120</v>
      </c>
      <c r="E11" s="172">
        <v>938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0</v>
      </c>
      <c r="M11" s="176">
        <f>G11*(1+L11/100)</f>
        <v>0</v>
      </c>
      <c r="N11" s="167">
        <v>0</v>
      </c>
      <c r="O11" s="167">
        <f>ROUND(E11*N11,5)</f>
        <v>0</v>
      </c>
      <c r="P11" s="167">
        <v>0</v>
      </c>
      <c r="Q11" s="167">
        <f>ROUND(E11*P11,5)</f>
        <v>0</v>
      </c>
      <c r="R11" s="167"/>
      <c r="S11" s="167"/>
      <c r="T11" s="168">
        <v>7.0000000000000007E-2</v>
      </c>
      <c r="U11" s="167">
        <f>ROUND(E11*T11,2)</f>
        <v>65.66</v>
      </c>
      <c r="V11" s="157"/>
      <c r="W11" s="157"/>
      <c r="X11" s="157"/>
      <c r="Y11" s="157"/>
      <c r="Z11" s="157"/>
      <c r="AA11" s="157"/>
      <c r="AB11" s="157"/>
      <c r="AC11" s="157"/>
      <c r="AD11" s="157"/>
      <c r="AE11" s="157" t="s">
        <v>121</v>
      </c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</row>
    <row r="12" spans="1:60" ht="22.5" outlineLevel="1" x14ac:dyDescent="0.2">
      <c r="A12" s="158">
        <v>3</v>
      </c>
      <c r="B12" s="165" t="s">
        <v>126</v>
      </c>
      <c r="C12" s="196" t="s">
        <v>127</v>
      </c>
      <c r="D12" s="167" t="s">
        <v>128</v>
      </c>
      <c r="E12" s="172">
        <v>717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0</v>
      </c>
      <c r="M12" s="176">
        <f>G12*(1+L12/100)</f>
        <v>0</v>
      </c>
      <c r="N12" s="167">
        <v>0</v>
      </c>
      <c r="O12" s="167">
        <f>ROUND(E12*N12,5)</f>
        <v>0</v>
      </c>
      <c r="P12" s="167">
        <v>0</v>
      </c>
      <c r="Q12" s="167">
        <f>ROUND(E12*P12,5)</f>
        <v>0</v>
      </c>
      <c r="R12" s="167"/>
      <c r="S12" s="167"/>
      <c r="T12" s="168">
        <v>0.74229999999999996</v>
      </c>
      <c r="U12" s="167">
        <f>ROUND(E12*T12,2)</f>
        <v>532.23</v>
      </c>
      <c r="V12" s="157"/>
      <c r="W12" s="157"/>
      <c r="X12" s="157"/>
      <c r="Y12" s="157"/>
      <c r="Z12" s="157"/>
      <c r="AA12" s="157"/>
      <c r="AB12" s="157"/>
      <c r="AC12" s="157"/>
      <c r="AD12" s="157"/>
      <c r="AE12" s="157" t="s">
        <v>129</v>
      </c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</row>
    <row r="13" spans="1:60" outlineLevel="1" x14ac:dyDescent="0.2">
      <c r="A13" s="158"/>
      <c r="B13" s="165"/>
      <c r="C13" s="197" t="s">
        <v>130</v>
      </c>
      <c r="D13" s="169"/>
      <c r="E13" s="173">
        <v>717</v>
      </c>
      <c r="F13" s="176"/>
      <c r="G13" s="176"/>
      <c r="H13" s="176"/>
      <c r="I13" s="176"/>
      <c r="J13" s="176"/>
      <c r="K13" s="176"/>
      <c r="L13" s="176"/>
      <c r="M13" s="176"/>
      <c r="N13" s="167"/>
      <c r="O13" s="167"/>
      <c r="P13" s="167"/>
      <c r="Q13" s="167"/>
      <c r="R13" s="167"/>
      <c r="S13" s="167"/>
      <c r="T13" s="168"/>
      <c r="U13" s="167"/>
      <c r="V13" s="157"/>
      <c r="W13" s="157"/>
      <c r="X13" s="157"/>
      <c r="Y13" s="157"/>
      <c r="Z13" s="157"/>
      <c r="AA13" s="157"/>
      <c r="AB13" s="157"/>
      <c r="AC13" s="157"/>
      <c r="AD13" s="157"/>
      <c r="AE13" s="157" t="s">
        <v>123</v>
      </c>
      <c r="AF13" s="157">
        <v>0</v>
      </c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</row>
    <row r="14" spans="1:60" outlineLevel="1" x14ac:dyDescent="0.2">
      <c r="A14" s="158">
        <v>4</v>
      </c>
      <c r="B14" s="165" t="s">
        <v>131</v>
      </c>
      <c r="C14" s="196" t="s">
        <v>132</v>
      </c>
      <c r="D14" s="167" t="s">
        <v>128</v>
      </c>
      <c r="E14" s="172">
        <v>717</v>
      </c>
      <c r="F14" s="175"/>
      <c r="G14" s="176">
        <f t="shared" ref="G14:G20" si="0">ROUND(E14*F14,2)</f>
        <v>0</v>
      </c>
      <c r="H14" s="175"/>
      <c r="I14" s="176">
        <f t="shared" ref="I14:I20" si="1">ROUND(E14*H14,2)</f>
        <v>0</v>
      </c>
      <c r="J14" s="175"/>
      <c r="K14" s="176">
        <f t="shared" ref="K14:K20" si="2">ROUND(E14*J14,2)</f>
        <v>0</v>
      </c>
      <c r="L14" s="176">
        <v>0</v>
      </c>
      <c r="M14" s="176">
        <f t="shared" ref="M14:M20" si="3">G14*(1+L14/100)</f>
        <v>0</v>
      </c>
      <c r="N14" s="167">
        <v>0</v>
      </c>
      <c r="O14" s="167">
        <f t="shared" ref="O14:O20" si="4">ROUND(E14*N14,5)</f>
        <v>0</v>
      </c>
      <c r="P14" s="167">
        <v>0</v>
      </c>
      <c r="Q14" s="167">
        <f t="shared" ref="Q14:Q20" si="5">ROUND(E14*P14,5)</f>
        <v>0</v>
      </c>
      <c r="R14" s="167"/>
      <c r="S14" s="167"/>
      <c r="T14" s="168">
        <v>0.11</v>
      </c>
      <c r="U14" s="167">
        <f t="shared" ref="U14:U20" si="6">ROUND(E14*T14,2)</f>
        <v>78.87</v>
      </c>
      <c r="V14" s="157"/>
      <c r="W14" s="157"/>
      <c r="X14" s="157"/>
      <c r="Y14" s="157"/>
      <c r="Z14" s="157"/>
      <c r="AA14" s="157"/>
      <c r="AB14" s="157"/>
      <c r="AC14" s="157"/>
      <c r="AD14" s="157"/>
      <c r="AE14" s="157" t="s">
        <v>121</v>
      </c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</row>
    <row r="15" spans="1:60" outlineLevel="1" x14ac:dyDescent="0.2">
      <c r="A15" s="158">
        <v>5</v>
      </c>
      <c r="B15" s="165" t="s">
        <v>133</v>
      </c>
      <c r="C15" s="196" t="s">
        <v>134</v>
      </c>
      <c r="D15" s="167" t="s">
        <v>128</v>
      </c>
      <c r="E15" s="172">
        <v>717</v>
      </c>
      <c r="F15" s="175"/>
      <c r="G15" s="176">
        <f t="shared" si="0"/>
        <v>0</v>
      </c>
      <c r="H15" s="175"/>
      <c r="I15" s="176">
        <f t="shared" si="1"/>
        <v>0</v>
      </c>
      <c r="J15" s="175"/>
      <c r="K15" s="176">
        <f t="shared" si="2"/>
        <v>0</v>
      </c>
      <c r="L15" s="176">
        <v>0</v>
      </c>
      <c r="M15" s="176">
        <f t="shared" si="3"/>
        <v>0</v>
      </c>
      <c r="N15" s="167">
        <v>0</v>
      </c>
      <c r="O15" s="167">
        <f t="shared" si="4"/>
        <v>0</v>
      </c>
      <c r="P15" s="167">
        <v>0</v>
      </c>
      <c r="Q15" s="167">
        <f t="shared" si="5"/>
        <v>0</v>
      </c>
      <c r="R15" s="167"/>
      <c r="S15" s="167"/>
      <c r="T15" s="168">
        <v>0.52</v>
      </c>
      <c r="U15" s="167">
        <f t="shared" si="6"/>
        <v>372.84</v>
      </c>
      <c r="V15" s="157"/>
      <c r="W15" s="157"/>
      <c r="X15" s="157"/>
      <c r="Y15" s="157"/>
      <c r="Z15" s="157"/>
      <c r="AA15" s="157"/>
      <c r="AB15" s="157"/>
      <c r="AC15" s="157"/>
      <c r="AD15" s="157"/>
      <c r="AE15" s="157" t="s">
        <v>121</v>
      </c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</row>
    <row r="16" spans="1:60" outlineLevel="1" x14ac:dyDescent="0.2">
      <c r="A16" s="158">
        <v>6</v>
      </c>
      <c r="B16" s="165" t="s">
        <v>135</v>
      </c>
      <c r="C16" s="196" t="s">
        <v>136</v>
      </c>
      <c r="D16" s="167" t="s">
        <v>128</v>
      </c>
      <c r="E16" s="172">
        <v>717</v>
      </c>
      <c r="F16" s="175"/>
      <c r="G16" s="176">
        <f t="shared" si="0"/>
        <v>0</v>
      </c>
      <c r="H16" s="175"/>
      <c r="I16" s="176">
        <f t="shared" si="1"/>
        <v>0</v>
      </c>
      <c r="J16" s="175"/>
      <c r="K16" s="176">
        <f t="shared" si="2"/>
        <v>0</v>
      </c>
      <c r="L16" s="176">
        <v>0</v>
      </c>
      <c r="M16" s="176">
        <f t="shared" si="3"/>
        <v>0</v>
      </c>
      <c r="N16" s="167">
        <v>0</v>
      </c>
      <c r="O16" s="167">
        <f t="shared" si="4"/>
        <v>0</v>
      </c>
      <c r="P16" s="167">
        <v>0</v>
      </c>
      <c r="Q16" s="167">
        <f t="shared" si="5"/>
        <v>0</v>
      </c>
      <c r="R16" s="167"/>
      <c r="S16" s="167"/>
      <c r="T16" s="168">
        <v>0.01</v>
      </c>
      <c r="U16" s="167">
        <f t="shared" si="6"/>
        <v>7.17</v>
      </c>
      <c r="V16" s="157"/>
      <c r="W16" s="157"/>
      <c r="X16" s="157"/>
      <c r="Y16" s="157"/>
      <c r="Z16" s="157"/>
      <c r="AA16" s="157"/>
      <c r="AB16" s="157"/>
      <c r="AC16" s="157"/>
      <c r="AD16" s="157"/>
      <c r="AE16" s="157" t="s">
        <v>121</v>
      </c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</row>
    <row r="17" spans="1:60" outlineLevel="1" x14ac:dyDescent="0.2">
      <c r="A17" s="158">
        <v>7</v>
      </c>
      <c r="B17" s="165" t="s">
        <v>137</v>
      </c>
      <c r="C17" s="196" t="s">
        <v>138</v>
      </c>
      <c r="D17" s="167" t="s">
        <v>139</v>
      </c>
      <c r="E17" s="172">
        <v>232</v>
      </c>
      <c r="F17" s="175"/>
      <c r="G17" s="176">
        <f t="shared" si="0"/>
        <v>0</v>
      </c>
      <c r="H17" s="175"/>
      <c r="I17" s="176">
        <f t="shared" si="1"/>
        <v>0</v>
      </c>
      <c r="J17" s="175"/>
      <c r="K17" s="176">
        <f t="shared" si="2"/>
        <v>0</v>
      </c>
      <c r="L17" s="176">
        <v>0</v>
      </c>
      <c r="M17" s="176">
        <f t="shared" si="3"/>
        <v>0</v>
      </c>
      <c r="N17" s="167">
        <v>8.6899999999999998E-3</v>
      </c>
      <c r="O17" s="167">
        <f t="shared" si="4"/>
        <v>2.0160800000000001</v>
      </c>
      <c r="P17" s="167">
        <v>0</v>
      </c>
      <c r="Q17" s="167">
        <f t="shared" si="5"/>
        <v>0</v>
      </c>
      <c r="R17" s="167"/>
      <c r="S17" s="167"/>
      <c r="T17" s="168">
        <v>3.7989999999999999</v>
      </c>
      <c r="U17" s="167">
        <f t="shared" si="6"/>
        <v>881.37</v>
      </c>
      <c r="V17" s="157"/>
      <c r="W17" s="157"/>
      <c r="X17" s="157"/>
      <c r="Y17" s="157"/>
      <c r="Z17" s="157"/>
      <c r="AA17" s="157"/>
      <c r="AB17" s="157"/>
      <c r="AC17" s="157"/>
      <c r="AD17" s="157"/>
      <c r="AE17" s="157" t="s">
        <v>129</v>
      </c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</row>
    <row r="18" spans="1:60" outlineLevel="1" x14ac:dyDescent="0.2">
      <c r="A18" s="158">
        <v>8</v>
      </c>
      <c r="B18" s="165" t="s">
        <v>140</v>
      </c>
      <c r="C18" s="196" t="s">
        <v>141</v>
      </c>
      <c r="D18" s="167" t="s">
        <v>120</v>
      </c>
      <c r="E18" s="172">
        <v>111</v>
      </c>
      <c r="F18" s="175"/>
      <c r="G18" s="176">
        <f t="shared" si="0"/>
        <v>0</v>
      </c>
      <c r="H18" s="175"/>
      <c r="I18" s="176">
        <f t="shared" si="1"/>
        <v>0</v>
      </c>
      <c r="J18" s="175"/>
      <c r="K18" s="176">
        <f t="shared" si="2"/>
        <v>0</v>
      </c>
      <c r="L18" s="176">
        <v>0</v>
      </c>
      <c r="M18" s="176">
        <f t="shared" si="3"/>
        <v>0</v>
      </c>
      <c r="N18" s="167">
        <v>0</v>
      </c>
      <c r="O18" s="167">
        <f t="shared" si="4"/>
        <v>0</v>
      </c>
      <c r="P18" s="167">
        <v>0.99</v>
      </c>
      <c r="Q18" s="167">
        <f t="shared" si="5"/>
        <v>109.89</v>
      </c>
      <c r="R18" s="167"/>
      <c r="S18" s="167"/>
      <c r="T18" s="168">
        <v>0.14399999999999999</v>
      </c>
      <c r="U18" s="167">
        <f t="shared" si="6"/>
        <v>15.98</v>
      </c>
      <c r="V18" s="157"/>
      <c r="W18" s="157"/>
      <c r="X18" s="157"/>
      <c r="Y18" s="157"/>
      <c r="Z18" s="157"/>
      <c r="AA18" s="157"/>
      <c r="AB18" s="157"/>
      <c r="AC18" s="157"/>
      <c r="AD18" s="157"/>
      <c r="AE18" s="157" t="s">
        <v>121</v>
      </c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</row>
    <row r="19" spans="1:60" outlineLevel="1" x14ac:dyDescent="0.2">
      <c r="A19" s="158">
        <v>9</v>
      </c>
      <c r="B19" s="165" t="s">
        <v>142</v>
      </c>
      <c r="C19" s="196" t="s">
        <v>143</v>
      </c>
      <c r="D19" s="167" t="s">
        <v>120</v>
      </c>
      <c r="E19" s="172">
        <v>111</v>
      </c>
      <c r="F19" s="175"/>
      <c r="G19" s="176">
        <f t="shared" si="0"/>
        <v>0</v>
      </c>
      <c r="H19" s="175"/>
      <c r="I19" s="176">
        <f t="shared" si="1"/>
        <v>0</v>
      </c>
      <c r="J19" s="175"/>
      <c r="K19" s="176">
        <f t="shared" si="2"/>
        <v>0</v>
      </c>
      <c r="L19" s="176">
        <v>0</v>
      </c>
      <c r="M19" s="176">
        <f t="shared" si="3"/>
        <v>0</v>
      </c>
      <c r="N19" s="167">
        <v>0</v>
      </c>
      <c r="O19" s="167">
        <f t="shared" si="4"/>
        <v>0</v>
      </c>
      <c r="P19" s="167">
        <v>0.77</v>
      </c>
      <c r="Q19" s="167">
        <f t="shared" si="5"/>
        <v>85.47</v>
      </c>
      <c r="R19" s="167"/>
      <c r="S19" s="167"/>
      <c r="T19" s="168">
        <v>0.11144</v>
      </c>
      <c r="U19" s="167">
        <f t="shared" si="6"/>
        <v>12.37</v>
      </c>
      <c r="V19" s="157"/>
      <c r="W19" s="157"/>
      <c r="X19" s="157"/>
      <c r="Y19" s="157"/>
      <c r="Z19" s="157"/>
      <c r="AA19" s="157"/>
      <c r="AB19" s="157"/>
      <c r="AC19" s="157"/>
      <c r="AD19" s="157"/>
      <c r="AE19" s="157" t="s">
        <v>121</v>
      </c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</row>
    <row r="20" spans="1:60" ht="22.5" outlineLevel="1" x14ac:dyDescent="0.2">
      <c r="A20" s="158">
        <v>10</v>
      </c>
      <c r="B20" s="165" t="s">
        <v>144</v>
      </c>
      <c r="C20" s="196" t="s">
        <v>145</v>
      </c>
      <c r="D20" s="167" t="s">
        <v>128</v>
      </c>
      <c r="E20" s="172">
        <v>267.39999999999998</v>
      </c>
      <c r="F20" s="175"/>
      <c r="G20" s="176">
        <f t="shared" si="0"/>
        <v>0</v>
      </c>
      <c r="H20" s="175"/>
      <c r="I20" s="176">
        <f t="shared" si="1"/>
        <v>0</v>
      </c>
      <c r="J20" s="175"/>
      <c r="K20" s="176">
        <f t="shared" si="2"/>
        <v>0</v>
      </c>
      <c r="L20" s="176">
        <v>0</v>
      </c>
      <c r="M20" s="176">
        <f t="shared" si="3"/>
        <v>0</v>
      </c>
      <c r="N20" s="167">
        <v>1.7</v>
      </c>
      <c r="O20" s="167">
        <f t="shared" si="4"/>
        <v>454.58</v>
      </c>
      <c r="P20" s="167">
        <v>0</v>
      </c>
      <c r="Q20" s="167">
        <f t="shared" si="5"/>
        <v>0</v>
      </c>
      <c r="R20" s="167"/>
      <c r="S20" s="167"/>
      <c r="T20" s="168">
        <v>1.59</v>
      </c>
      <c r="U20" s="167">
        <f t="shared" si="6"/>
        <v>425.17</v>
      </c>
      <c r="V20" s="157"/>
      <c r="W20" s="157"/>
      <c r="X20" s="157"/>
      <c r="Y20" s="157"/>
      <c r="Z20" s="157"/>
      <c r="AA20" s="157"/>
      <c r="AB20" s="157"/>
      <c r="AC20" s="157"/>
      <c r="AD20" s="157"/>
      <c r="AE20" s="157" t="s">
        <v>121</v>
      </c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</row>
    <row r="21" spans="1:60" outlineLevel="1" x14ac:dyDescent="0.2">
      <c r="A21" s="158"/>
      <c r="B21" s="165"/>
      <c r="C21" s="197" t="s">
        <v>146</v>
      </c>
      <c r="D21" s="169"/>
      <c r="E21" s="173">
        <v>93.8</v>
      </c>
      <c r="F21" s="176"/>
      <c r="G21" s="176"/>
      <c r="H21" s="176"/>
      <c r="I21" s="176"/>
      <c r="J21" s="176"/>
      <c r="K21" s="176"/>
      <c r="L21" s="176"/>
      <c r="M21" s="176"/>
      <c r="N21" s="167"/>
      <c r="O21" s="167"/>
      <c r="P21" s="167"/>
      <c r="Q21" s="167"/>
      <c r="R21" s="167"/>
      <c r="S21" s="167"/>
      <c r="T21" s="168"/>
      <c r="U21" s="167"/>
      <c r="V21" s="157"/>
      <c r="W21" s="157"/>
      <c r="X21" s="157"/>
      <c r="Y21" s="157"/>
      <c r="Z21" s="157"/>
      <c r="AA21" s="157"/>
      <c r="AB21" s="157"/>
      <c r="AC21" s="157"/>
      <c r="AD21" s="157"/>
      <c r="AE21" s="157" t="s">
        <v>123</v>
      </c>
      <c r="AF21" s="157">
        <v>0</v>
      </c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</row>
    <row r="22" spans="1:60" outlineLevel="1" x14ac:dyDescent="0.2">
      <c r="A22" s="158"/>
      <c r="B22" s="165"/>
      <c r="C22" s="197" t="s">
        <v>147</v>
      </c>
      <c r="D22" s="169"/>
      <c r="E22" s="173">
        <v>74.400000000000006</v>
      </c>
      <c r="F22" s="176"/>
      <c r="G22" s="176"/>
      <c r="H22" s="176"/>
      <c r="I22" s="176"/>
      <c r="J22" s="176"/>
      <c r="K22" s="176"/>
      <c r="L22" s="176"/>
      <c r="M22" s="176"/>
      <c r="N22" s="167"/>
      <c r="O22" s="167"/>
      <c r="P22" s="167"/>
      <c r="Q22" s="167"/>
      <c r="R22" s="167"/>
      <c r="S22" s="167"/>
      <c r="T22" s="168"/>
      <c r="U22" s="167"/>
      <c r="V22" s="157"/>
      <c r="W22" s="157"/>
      <c r="X22" s="157"/>
      <c r="Y22" s="157"/>
      <c r="Z22" s="157"/>
      <c r="AA22" s="157"/>
      <c r="AB22" s="157"/>
      <c r="AC22" s="157"/>
      <c r="AD22" s="157"/>
      <c r="AE22" s="157" t="s">
        <v>123</v>
      </c>
      <c r="AF22" s="157">
        <v>0</v>
      </c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</row>
    <row r="23" spans="1:60" outlineLevel="1" x14ac:dyDescent="0.2">
      <c r="A23" s="158"/>
      <c r="B23" s="165"/>
      <c r="C23" s="197" t="s">
        <v>148</v>
      </c>
      <c r="D23" s="169"/>
      <c r="E23" s="173">
        <v>99.2</v>
      </c>
      <c r="F23" s="176"/>
      <c r="G23" s="176"/>
      <c r="H23" s="176"/>
      <c r="I23" s="176"/>
      <c r="J23" s="176"/>
      <c r="K23" s="176"/>
      <c r="L23" s="176"/>
      <c r="M23" s="176"/>
      <c r="N23" s="167"/>
      <c r="O23" s="167"/>
      <c r="P23" s="167"/>
      <c r="Q23" s="167"/>
      <c r="R23" s="167"/>
      <c r="S23" s="167"/>
      <c r="T23" s="168"/>
      <c r="U23" s="167"/>
      <c r="V23" s="157"/>
      <c r="W23" s="157"/>
      <c r="X23" s="157"/>
      <c r="Y23" s="157"/>
      <c r="Z23" s="157"/>
      <c r="AA23" s="157"/>
      <c r="AB23" s="157"/>
      <c r="AC23" s="157"/>
      <c r="AD23" s="157"/>
      <c r="AE23" s="157" t="s">
        <v>123</v>
      </c>
      <c r="AF23" s="157">
        <v>0</v>
      </c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</row>
    <row r="24" spans="1:60" ht="22.5" outlineLevel="1" x14ac:dyDescent="0.2">
      <c r="A24" s="158">
        <v>11</v>
      </c>
      <c r="B24" s="165" t="s">
        <v>149</v>
      </c>
      <c r="C24" s="196" t="s">
        <v>150</v>
      </c>
      <c r="D24" s="167" t="s">
        <v>128</v>
      </c>
      <c r="E24" s="172">
        <v>449.6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0</v>
      </c>
      <c r="M24" s="176">
        <f>G24*(1+L24/100)</f>
        <v>0</v>
      </c>
      <c r="N24" s="167">
        <v>0</v>
      </c>
      <c r="O24" s="167">
        <f>ROUND(E24*N24,5)</f>
        <v>0</v>
      </c>
      <c r="P24" s="167">
        <v>0</v>
      </c>
      <c r="Q24" s="167">
        <f>ROUND(E24*P24,5)</f>
        <v>0</v>
      </c>
      <c r="R24" s="167"/>
      <c r="S24" s="167"/>
      <c r="T24" s="168">
        <v>0.85</v>
      </c>
      <c r="U24" s="167">
        <f>ROUND(E24*T24,2)</f>
        <v>382.16</v>
      </c>
      <c r="V24" s="157"/>
      <c r="W24" s="157"/>
      <c r="X24" s="157"/>
      <c r="Y24" s="157"/>
      <c r="Z24" s="157"/>
      <c r="AA24" s="157"/>
      <c r="AB24" s="157"/>
      <c r="AC24" s="157"/>
      <c r="AD24" s="157"/>
      <c r="AE24" s="157" t="s">
        <v>129</v>
      </c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</row>
    <row r="25" spans="1:60" outlineLevel="1" x14ac:dyDescent="0.2">
      <c r="A25" s="158"/>
      <c r="B25" s="165"/>
      <c r="C25" s="197" t="s">
        <v>151</v>
      </c>
      <c r="D25" s="169"/>
      <c r="E25" s="173">
        <v>449.6</v>
      </c>
      <c r="F25" s="176"/>
      <c r="G25" s="176"/>
      <c r="H25" s="176"/>
      <c r="I25" s="176"/>
      <c r="J25" s="176"/>
      <c r="K25" s="176"/>
      <c r="L25" s="176"/>
      <c r="M25" s="176"/>
      <c r="N25" s="167"/>
      <c r="O25" s="167"/>
      <c r="P25" s="167"/>
      <c r="Q25" s="167"/>
      <c r="R25" s="167"/>
      <c r="S25" s="167"/>
      <c r="T25" s="168"/>
      <c r="U25" s="167"/>
      <c r="V25" s="157"/>
      <c r="W25" s="157"/>
      <c r="X25" s="157"/>
      <c r="Y25" s="157"/>
      <c r="Z25" s="157"/>
      <c r="AA25" s="157"/>
      <c r="AB25" s="157"/>
      <c r="AC25" s="157"/>
      <c r="AD25" s="157"/>
      <c r="AE25" s="157" t="s">
        <v>123</v>
      </c>
      <c r="AF25" s="157">
        <v>0</v>
      </c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</row>
    <row r="26" spans="1:60" outlineLevel="1" x14ac:dyDescent="0.2">
      <c r="A26" s="158">
        <v>12</v>
      </c>
      <c r="B26" s="165" t="s">
        <v>152</v>
      </c>
      <c r="C26" s="196" t="s">
        <v>153</v>
      </c>
      <c r="D26" s="167" t="s">
        <v>139</v>
      </c>
      <c r="E26" s="172">
        <v>87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0</v>
      </c>
      <c r="M26" s="176">
        <f>G26*(1+L26/100)</f>
        <v>0</v>
      </c>
      <c r="N26" s="167">
        <v>0</v>
      </c>
      <c r="O26" s="167">
        <f>ROUND(E26*N26,5)</f>
        <v>0</v>
      </c>
      <c r="P26" s="167">
        <v>0.22</v>
      </c>
      <c r="Q26" s="167">
        <f>ROUND(E26*P26,5)</f>
        <v>19.14</v>
      </c>
      <c r="R26" s="167"/>
      <c r="S26" s="167"/>
      <c r="T26" s="168">
        <v>0.14299999999999999</v>
      </c>
      <c r="U26" s="167">
        <f>ROUND(E26*T26,2)</f>
        <v>12.44</v>
      </c>
      <c r="V26" s="157"/>
      <c r="W26" s="157"/>
      <c r="X26" s="157"/>
      <c r="Y26" s="157"/>
      <c r="Z26" s="157"/>
      <c r="AA26" s="157"/>
      <c r="AB26" s="157"/>
      <c r="AC26" s="157"/>
      <c r="AD26" s="157"/>
      <c r="AE26" s="157" t="s">
        <v>121</v>
      </c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</row>
    <row r="27" spans="1:60" outlineLevel="1" x14ac:dyDescent="0.2">
      <c r="A27" s="158">
        <v>13</v>
      </c>
      <c r="B27" s="165" t="s">
        <v>154</v>
      </c>
      <c r="C27" s="196" t="s">
        <v>155</v>
      </c>
      <c r="D27" s="167" t="s">
        <v>128</v>
      </c>
      <c r="E27" s="172">
        <v>21.51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0</v>
      </c>
      <c r="M27" s="176">
        <f>G27*(1+L27/100)</f>
        <v>0</v>
      </c>
      <c r="N27" s="167">
        <v>0</v>
      </c>
      <c r="O27" s="167">
        <f>ROUND(E27*N27,5)</f>
        <v>0</v>
      </c>
      <c r="P27" s="167">
        <v>0</v>
      </c>
      <c r="Q27" s="167">
        <f>ROUND(E27*P27,5)</f>
        <v>0</v>
      </c>
      <c r="R27" s="167"/>
      <c r="S27" s="167"/>
      <c r="T27" s="168">
        <v>1.55</v>
      </c>
      <c r="U27" s="167">
        <f>ROUND(E27*T27,2)</f>
        <v>33.340000000000003</v>
      </c>
      <c r="V27" s="157"/>
      <c r="W27" s="157"/>
      <c r="X27" s="157"/>
      <c r="Y27" s="157"/>
      <c r="Z27" s="157"/>
      <c r="AA27" s="157"/>
      <c r="AB27" s="157"/>
      <c r="AC27" s="157"/>
      <c r="AD27" s="157"/>
      <c r="AE27" s="157" t="s">
        <v>121</v>
      </c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</row>
    <row r="28" spans="1:60" outlineLevel="1" x14ac:dyDescent="0.2">
      <c r="A28" s="158"/>
      <c r="B28" s="165"/>
      <c r="C28" s="197" t="s">
        <v>156</v>
      </c>
      <c r="D28" s="169"/>
      <c r="E28" s="173">
        <v>21.51</v>
      </c>
      <c r="F28" s="176"/>
      <c r="G28" s="176"/>
      <c r="H28" s="176"/>
      <c r="I28" s="176"/>
      <c r="J28" s="176"/>
      <c r="K28" s="176"/>
      <c r="L28" s="176"/>
      <c r="M28" s="176"/>
      <c r="N28" s="167"/>
      <c r="O28" s="167"/>
      <c r="P28" s="167"/>
      <c r="Q28" s="167"/>
      <c r="R28" s="167"/>
      <c r="S28" s="167"/>
      <c r="T28" s="168"/>
      <c r="U28" s="167"/>
      <c r="V28" s="157"/>
      <c r="W28" s="157"/>
      <c r="X28" s="157"/>
      <c r="Y28" s="157"/>
      <c r="Z28" s="157"/>
      <c r="AA28" s="157"/>
      <c r="AB28" s="157"/>
      <c r="AC28" s="157"/>
      <c r="AD28" s="157"/>
      <c r="AE28" s="157" t="s">
        <v>123</v>
      </c>
      <c r="AF28" s="157">
        <v>0</v>
      </c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</row>
    <row r="29" spans="1:60" outlineLevel="1" x14ac:dyDescent="0.2">
      <c r="A29" s="158">
        <v>14</v>
      </c>
      <c r="B29" s="165" t="s">
        <v>157</v>
      </c>
      <c r="C29" s="196" t="s">
        <v>158</v>
      </c>
      <c r="D29" s="167" t="s">
        <v>128</v>
      </c>
      <c r="E29" s="172">
        <v>717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0</v>
      </c>
      <c r="M29" s="176">
        <f>G29*(1+L29/100)</f>
        <v>0</v>
      </c>
      <c r="N29" s="167">
        <v>0</v>
      </c>
      <c r="O29" s="167">
        <f>ROUND(E29*N29,5)</f>
        <v>0</v>
      </c>
      <c r="P29" s="167">
        <v>0</v>
      </c>
      <c r="Q29" s="167">
        <f>ROUND(E29*P29,5)</f>
        <v>0</v>
      </c>
      <c r="R29" s="167"/>
      <c r="S29" s="167"/>
      <c r="T29" s="168">
        <v>0</v>
      </c>
      <c r="U29" s="167">
        <f>ROUND(E29*T29,2)</f>
        <v>0</v>
      </c>
      <c r="V29" s="157"/>
      <c r="W29" s="157"/>
      <c r="X29" s="157"/>
      <c r="Y29" s="157"/>
      <c r="Z29" s="157"/>
      <c r="AA29" s="157"/>
      <c r="AB29" s="157"/>
      <c r="AC29" s="157"/>
      <c r="AD29" s="157"/>
      <c r="AE29" s="157" t="s">
        <v>121</v>
      </c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</row>
    <row r="30" spans="1:60" outlineLevel="1" x14ac:dyDescent="0.2">
      <c r="A30" s="158">
        <v>15</v>
      </c>
      <c r="B30" s="165" t="s">
        <v>159</v>
      </c>
      <c r="C30" s="196" t="s">
        <v>160</v>
      </c>
      <c r="D30" s="167" t="s">
        <v>128</v>
      </c>
      <c r="E30" s="172">
        <v>717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0</v>
      </c>
      <c r="M30" s="176">
        <f>G30*(1+L30/100)</f>
        <v>0</v>
      </c>
      <c r="N30" s="167">
        <v>0</v>
      </c>
      <c r="O30" s="167">
        <f>ROUND(E30*N30,5)</f>
        <v>0</v>
      </c>
      <c r="P30" s="167">
        <v>0</v>
      </c>
      <c r="Q30" s="167">
        <f>ROUND(E30*P30,5)</f>
        <v>0</v>
      </c>
      <c r="R30" s="167"/>
      <c r="S30" s="167"/>
      <c r="T30" s="168">
        <v>5.2999999999999999E-2</v>
      </c>
      <c r="U30" s="167">
        <f>ROUND(E30*T30,2)</f>
        <v>38</v>
      </c>
      <c r="V30" s="157"/>
      <c r="W30" s="157"/>
      <c r="X30" s="157"/>
      <c r="Y30" s="157"/>
      <c r="Z30" s="157"/>
      <c r="AA30" s="157"/>
      <c r="AB30" s="157"/>
      <c r="AC30" s="157"/>
      <c r="AD30" s="157"/>
      <c r="AE30" s="157" t="s">
        <v>121</v>
      </c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</row>
    <row r="31" spans="1:60" outlineLevel="1" x14ac:dyDescent="0.2">
      <c r="A31" s="158">
        <v>16</v>
      </c>
      <c r="B31" s="165" t="s">
        <v>161</v>
      </c>
      <c r="C31" s="196" t="s">
        <v>162</v>
      </c>
      <c r="D31" s="167" t="s">
        <v>120</v>
      </c>
      <c r="E31" s="172">
        <v>111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0</v>
      </c>
      <c r="M31" s="176">
        <f>G31*(1+L31/100)</f>
        <v>0</v>
      </c>
      <c r="N31" s="167">
        <v>0</v>
      </c>
      <c r="O31" s="167">
        <f>ROUND(E31*N31,5)</f>
        <v>0</v>
      </c>
      <c r="P31" s="167">
        <v>0.11</v>
      </c>
      <c r="Q31" s="167">
        <f>ROUND(E31*P31,5)</f>
        <v>12.21</v>
      </c>
      <c r="R31" s="167"/>
      <c r="S31" s="167"/>
      <c r="T31" s="168">
        <v>4.2999999999999997E-2</v>
      </c>
      <c r="U31" s="167">
        <f>ROUND(E31*T31,2)</f>
        <v>4.7699999999999996</v>
      </c>
      <c r="V31" s="157"/>
      <c r="W31" s="157"/>
      <c r="X31" s="157"/>
      <c r="Y31" s="157"/>
      <c r="Z31" s="157"/>
      <c r="AA31" s="157"/>
      <c r="AB31" s="157"/>
      <c r="AC31" s="157"/>
      <c r="AD31" s="157"/>
      <c r="AE31" s="157" t="s">
        <v>121</v>
      </c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</row>
    <row r="32" spans="1:60" outlineLevel="1" x14ac:dyDescent="0.2">
      <c r="A32" s="158">
        <v>17</v>
      </c>
      <c r="B32" s="165" t="s">
        <v>163</v>
      </c>
      <c r="C32" s="196" t="s">
        <v>164</v>
      </c>
      <c r="D32" s="167" t="s">
        <v>139</v>
      </c>
      <c r="E32" s="172">
        <v>111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0</v>
      </c>
      <c r="M32" s="176">
        <f>G32*(1+L32/100)</f>
        <v>0</v>
      </c>
      <c r="N32" s="167">
        <v>3.9739999999999998E-2</v>
      </c>
      <c r="O32" s="167">
        <f>ROUND(E32*N32,5)</f>
        <v>4.4111399999999996</v>
      </c>
      <c r="P32" s="167">
        <v>0</v>
      </c>
      <c r="Q32" s="167">
        <f>ROUND(E32*P32,5)</f>
        <v>0</v>
      </c>
      <c r="R32" s="167"/>
      <c r="S32" s="167"/>
      <c r="T32" s="168">
        <v>0.753</v>
      </c>
      <c r="U32" s="167">
        <f>ROUND(E32*T32,2)</f>
        <v>83.58</v>
      </c>
      <c r="V32" s="157"/>
      <c r="W32" s="157"/>
      <c r="X32" s="157"/>
      <c r="Y32" s="157"/>
      <c r="Z32" s="157"/>
      <c r="AA32" s="157"/>
      <c r="AB32" s="157"/>
      <c r="AC32" s="157"/>
      <c r="AD32" s="157"/>
      <c r="AE32" s="157" t="s">
        <v>121</v>
      </c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</row>
    <row r="33" spans="1:60" outlineLevel="1" x14ac:dyDescent="0.2">
      <c r="A33" s="158">
        <v>18</v>
      </c>
      <c r="B33" s="165" t="s">
        <v>165</v>
      </c>
      <c r="C33" s="196" t="s">
        <v>166</v>
      </c>
      <c r="D33" s="167" t="s">
        <v>128</v>
      </c>
      <c r="E33" s="172">
        <v>35.85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0</v>
      </c>
      <c r="M33" s="176">
        <f>G33*(1+L33/100)</f>
        <v>0</v>
      </c>
      <c r="N33" s="167">
        <v>0</v>
      </c>
      <c r="O33" s="167">
        <f>ROUND(E33*N33,5)</f>
        <v>0</v>
      </c>
      <c r="P33" s="167">
        <v>0</v>
      </c>
      <c r="Q33" s="167">
        <f>ROUND(E33*P33,5)</f>
        <v>0</v>
      </c>
      <c r="R33" s="167"/>
      <c r="S33" s="167"/>
      <c r="T33" s="168">
        <v>3.5329999999999999</v>
      </c>
      <c r="U33" s="167">
        <f>ROUND(E33*T33,2)</f>
        <v>126.66</v>
      </c>
      <c r="V33" s="157"/>
      <c r="W33" s="157"/>
      <c r="X33" s="157"/>
      <c r="Y33" s="157"/>
      <c r="Z33" s="157"/>
      <c r="AA33" s="157"/>
      <c r="AB33" s="157"/>
      <c r="AC33" s="157"/>
      <c r="AD33" s="157"/>
      <c r="AE33" s="157" t="s">
        <v>121</v>
      </c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</row>
    <row r="34" spans="1:60" outlineLevel="1" x14ac:dyDescent="0.2">
      <c r="A34" s="158"/>
      <c r="B34" s="165"/>
      <c r="C34" s="197" t="s">
        <v>167</v>
      </c>
      <c r="D34" s="169"/>
      <c r="E34" s="173">
        <v>35.85</v>
      </c>
      <c r="F34" s="176"/>
      <c r="G34" s="176"/>
      <c r="H34" s="176"/>
      <c r="I34" s="176"/>
      <c r="J34" s="176"/>
      <c r="K34" s="176"/>
      <c r="L34" s="176"/>
      <c r="M34" s="176"/>
      <c r="N34" s="167"/>
      <c r="O34" s="167"/>
      <c r="P34" s="167"/>
      <c r="Q34" s="167"/>
      <c r="R34" s="167"/>
      <c r="S34" s="167"/>
      <c r="T34" s="168"/>
      <c r="U34" s="167"/>
      <c r="V34" s="157"/>
      <c r="W34" s="157"/>
      <c r="X34" s="157"/>
      <c r="Y34" s="157"/>
      <c r="Z34" s="157"/>
      <c r="AA34" s="157"/>
      <c r="AB34" s="157"/>
      <c r="AC34" s="157"/>
      <c r="AD34" s="157"/>
      <c r="AE34" s="157" t="s">
        <v>123</v>
      </c>
      <c r="AF34" s="157">
        <v>0</v>
      </c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</row>
    <row r="35" spans="1:60" ht="33.75" outlineLevel="1" x14ac:dyDescent="0.2">
      <c r="A35" s="158">
        <v>19</v>
      </c>
      <c r="B35" s="165" t="s">
        <v>168</v>
      </c>
      <c r="C35" s="196" t="s">
        <v>169</v>
      </c>
      <c r="D35" s="167" t="s">
        <v>170</v>
      </c>
      <c r="E35" s="172">
        <v>5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0</v>
      </c>
      <c r="M35" s="176">
        <f>G35*(1+L35/100)</f>
        <v>0</v>
      </c>
      <c r="N35" s="167">
        <v>1.397E-2</v>
      </c>
      <c r="O35" s="167">
        <f>ROUND(E35*N35,5)</f>
        <v>6.9849999999999995E-2</v>
      </c>
      <c r="P35" s="167">
        <v>0</v>
      </c>
      <c r="Q35" s="167">
        <f>ROUND(E35*P35,5)</f>
        <v>0</v>
      </c>
      <c r="R35" s="167"/>
      <c r="S35" s="167"/>
      <c r="T35" s="168">
        <v>3.6754199999999999</v>
      </c>
      <c r="U35" s="167">
        <f>ROUND(E35*T35,2)</f>
        <v>18.38</v>
      </c>
      <c r="V35" s="157"/>
      <c r="W35" s="157"/>
      <c r="X35" s="157"/>
      <c r="Y35" s="157"/>
      <c r="Z35" s="157"/>
      <c r="AA35" s="157"/>
      <c r="AB35" s="157"/>
      <c r="AC35" s="157"/>
      <c r="AD35" s="157"/>
      <c r="AE35" s="157" t="s">
        <v>129</v>
      </c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</row>
    <row r="36" spans="1:60" x14ac:dyDescent="0.2">
      <c r="A36" s="159" t="s">
        <v>116</v>
      </c>
      <c r="B36" s="166" t="s">
        <v>59</v>
      </c>
      <c r="C36" s="198" t="s">
        <v>60</v>
      </c>
      <c r="D36" s="170"/>
      <c r="E36" s="174"/>
      <c r="F36" s="177"/>
      <c r="G36" s="177">
        <f>SUMIF(AE37:AE38,"&lt;&gt;NOR",G37:G38)</f>
        <v>0</v>
      </c>
      <c r="H36" s="177"/>
      <c r="I36" s="177">
        <f>SUM(I37:I38)</f>
        <v>0</v>
      </c>
      <c r="J36" s="177"/>
      <c r="K36" s="177">
        <f>SUM(K37:K38)</f>
        <v>0</v>
      </c>
      <c r="L36" s="177"/>
      <c r="M36" s="177">
        <f>SUM(M37:M38)</f>
        <v>0</v>
      </c>
      <c r="N36" s="170"/>
      <c r="O36" s="170">
        <f>SUM(O37:O38)</f>
        <v>1.3729499999999999</v>
      </c>
      <c r="P36" s="170"/>
      <c r="Q36" s="170">
        <f>SUM(Q37:Q38)</f>
        <v>0</v>
      </c>
      <c r="R36" s="170"/>
      <c r="S36" s="170"/>
      <c r="T36" s="171"/>
      <c r="U36" s="170">
        <f>SUM(U37:U38)</f>
        <v>7.58</v>
      </c>
      <c r="AE36" t="s">
        <v>117</v>
      </c>
    </row>
    <row r="37" spans="1:60" outlineLevel="1" x14ac:dyDescent="0.2">
      <c r="A37" s="158">
        <v>20</v>
      </c>
      <c r="B37" s="165" t="s">
        <v>171</v>
      </c>
      <c r="C37" s="196" t="s">
        <v>172</v>
      </c>
      <c r="D37" s="167" t="s">
        <v>120</v>
      </c>
      <c r="E37" s="172">
        <v>478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0</v>
      </c>
      <c r="M37" s="176">
        <f>G37*(1+L37/100)</f>
        <v>0</v>
      </c>
      <c r="N37" s="167">
        <v>0</v>
      </c>
      <c r="O37" s="167">
        <f>ROUND(E37*N37,5)</f>
        <v>0</v>
      </c>
      <c r="P37" s="167">
        <v>0</v>
      </c>
      <c r="Q37" s="167">
        <f>ROUND(E37*P37,5)</f>
        <v>0</v>
      </c>
      <c r="R37" s="167"/>
      <c r="S37" s="167"/>
      <c r="T37" s="168">
        <v>0.01</v>
      </c>
      <c r="U37" s="167">
        <f>ROUND(E37*T37,2)</f>
        <v>4.78</v>
      </c>
      <c r="V37" s="157"/>
      <c r="W37" s="157"/>
      <c r="X37" s="157"/>
      <c r="Y37" s="157"/>
      <c r="Z37" s="157"/>
      <c r="AA37" s="157"/>
      <c r="AB37" s="157"/>
      <c r="AC37" s="157"/>
      <c r="AD37" s="157"/>
      <c r="AE37" s="157" t="s">
        <v>121</v>
      </c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</row>
    <row r="38" spans="1:60" outlineLevel="1" x14ac:dyDescent="0.2">
      <c r="A38" s="158">
        <v>21</v>
      </c>
      <c r="B38" s="165" t="s">
        <v>173</v>
      </c>
      <c r="C38" s="196" t="s">
        <v>174</v>
      </c>
      <c r="D38" s="167" t="s">
        <v>128</v>
      </c>
      <c r="E38" s="172">
        <v>0.48</v>
      </c>
      <c r="F38" s="175"/>
      <c r="G38" s="176">
        <f>ROUND(E38*F38,2)</f>
        <v>0</v>
      </c>
      <c r="H38" s="175"/>
      <c r="I38" s="176">
        <f>ROUND(E38*H38,2)</f>
        <v>0</v>
      </c>
      <c r="J38" s="175"/>
      <c r="K38" s="176">
        <f>ROUND(E38*J38,2)</f>
        <v>0</v>
      </c>
      <c r="L38" s="176">
        <v>0</v>
      </c>
      <c r="M38" s="176">
        <f>G38*(1+L38/100)</f>
        <v>0</v>
      </c>
      <c r="N38" s="167">
        <v>2.8603100000000001</v>
      </c>
      <c r="O38" s="167">
        <f>ROUND(E38*N38,5)</f>
        <v>1.3729499999999999</v>
      </c>
      <c r="P38" s="167">
        <v>0</v>
      </c>
      <c r="Q38" s="167">
        <f>ROUND(E38*P38,5)</f>
        <v>0</v>
      </c>
      <c r="R38" s="167"/>
      <c r="S38" s="167"/>
      <c r="T38" s="168">
        <v>5.8356199999999996</v>
      </c>
      <c r="U38" s="167">
        <f>ROUND(E38*T38,2)</f>
        <v>2.8</v>
      </c>
      <c r="V38" s="157"/>
      <c r="W38" s="157"/>
      <c r="X38" s="157"/>
      <c r="Y38" s="157"/>
      <c r="Z38" s="157"/>
      <c r="AA38" s="157"/>
      <c r="AB38" s="157"/>
      <c r="AC38" s="157"/>
      <c r="AD38" s="157"/>
      <c r="AE38" s="157" t="s">
        <v>129</v>
      </c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</row>
    <row r="39" spans="1:60" x14ac:dyDescent="0.2">
      <c r="A39" s="159" t="s">
        <v>116</v>
      </c>
      <c r="B39" s="166" t="s">
        <v>61</v>
      </c>
      <c r="C39" s="198" t="s">
        <v>62</v>
      </c>
      <c r="D39" s="170"/>
      <c r="E39" s="174"/>
      <c r="F39" s="177"/>
      <c r="G39" s="177">
        <f>SUMIF(AE40:AE40,"&lt;&gt;NOR",G40:G40)</f>
        <v>0</v>
      </c>
      <c r="H39" s="177"/>
      <c r="I39" s="177">
        <f>SUM(I40:I40)</f>
        <v>0</v>
      </c>
      <c r="J39" s="177"/>
      <c r="K39" s="177">
        <f>SUM(K40:K40)</f>
        <v>0</v>
      </c>
      <c r="L39" s="177"/>
      <c r="M39" s="177">
        <f>SUM(M40:M40)</f>
        <v>0</v>
      </c>
      <c r="N39" s="170"/>
      <c r="O39" s="170">
        <f>SUM(O40:O40)</f>
        <v>0.33606000000000003</v>
      </c>
      <c r="P39" s="170"/>
      <c r="Q39" s="170">
        <f>SUM(Q40:Q40)</f>
        <v>0</v>
      </c>
      <c r="R39" s="170"/>
      <c r="S39" s="170"/>
      <c r="T39" s="171"/>
      <c r="U39" s="170">
        <f>SUM(U40:U40)</f>
        <v>1.58</v>
      </c>
      <c r="AE39" t="s">
        <v>117</v>
      </c>
    </row>
    <row r="40" spans="1:60" ht="22.5" outlineLevel="1" x14ac:dyDescent="0.2">
      <c r="A40" s="158">
        <v>22</v>
      </c>
      <c r="B40" s="165" t="s">
        <v>175</v>
      </c>
      <c r="C40" s="196" t="s">
        <v>176</v>
      </c>
      <c r="D40" s="167" t="s">
        <v>170</v>
      </c>
      <c r="E40" s="172">
        <v>2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0</v>
      </c>
      <c r="M40" s="176">
        <f>G40*(1+L40/100)</f>
        <v>0</v>
      </c>
      <c r="N40" s="167">
        <v>0.16803000000000001</v>
      </c>
      <c r="O40" s="167">
        <f>ROUND(E40*N40,5)</f>
        <v>0.33606000000000003</v>
      </c>
      <c r="P40" s="167">
        <v>0</v>
      </c>
      <c r="Q40" s="167">
        <f>ROUND(E40*P40,5)</f>
        <v>0</v>
      </c>
      <c r="R40" s="167"/>
      <c r="S40" s="167"/>
      <c r="T40" s="168">
        <v>0.79025999999999996</v>
      </c>
      <c r="U40" s="167">
        <f>ROUND(E40*T40,2)</f>
        <v>1.58</v>
      </c>
      <c r="V40" s="157"/>
      <c r="W40" s="157"/>
      <c r="X40" s="157"/>
      <c r="Y40" s="157"/>
      <c r="Z40" s="157"/>
      <c r="AA40" s="157"/>
      <c r="AB40" s="157"/>
      <c r="AC40" s="157"/>
      <c r="AD40" s="157"/>
      <c r="AE40" s="157" t="s">
        <v>121</v>
      </c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</row>
    <row r="41" spans="1:60" x14ac:dyDescent="0.2">
      <c r="A41" s="159" t="s">
        <v>116</v>
      </c>
      <c r="B41" s="166" t="s">
        <v>63</v>
      </c>
      <c r="C41" s="198" t="s">
        <v>64</v>
      </c>
      <c r="D41" s="170"/>
      <c r="E41" s="174"/>
      <c r="F41" s="177"/>
      <c r="G41" s="177">
        <f>SUMIF(AE42:AE42,"&lt;&gt;NOR",G42:G42)</f>
        <v>0</v>
      </c>
      <c r="H41" s="177"/>
      <c r="I41" s="177">
        <f>SUM(I42:I42)</f>
        <v>0</v>
      </c>
      <c r="J41" s="177"/>
      <c r="K41" s="177">
        <f>SUM(K42:K42)</f>
        <v>0</v>
      </c>
      <c r="L41" s="177"/>
      <c r="M41" s="177">
        <f>SUM(M42:M42)</f>
        <v>0</v>
      </c>
      <c r="N41" s="170"/>
      <c r="O41" s="170">
        <f>SUM(O42:O42)</f>
        <v>0.20080000000000001</v>
      </c>
      <c r="P41" s="170"/>
      <c r="Q41" s="170">
        <f>SUM(Q42:Q42)</f>
        <v>0</v>
      </c>
      <c r="R41" s="170"/>
      <c r="S41" s="170"/>
      <c r="T41" s="171"/>
      <c r="U41" s="170">
        <f>SUM(U42:U42)</f>
        <v>3.08</v>
      </c>
      <c r="AE41" t="s">
        <v>117</v>
      </c>
    </row>
    <row r="42" spans="1:60" outlineLevel="1" x14ac:dyDescent="0.2">
      <c r="A42" s="158">
        <v>23</v>
      </c>
      <c r="B42" s="165" t="s">
        <v>177</v>
      </c>
      <c r="C42" s="196" t="s">
        <v>178</v>
      </c>
      <c r="D42" s="167" t="s">
        <v>170</v>
      </c>
      <c r="E42" s="172">
        <v>4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0</v>
      </c>
      <c r="M42" s="176">
        <f>G42*(1+L42/100)</f>
        <v>0</v>
      </c>
      <c r="N42" s="167">
        <v>5.0200000000000002E-2</v>
      </c>
      <c r="O42" s="167">
        <f>ROUND(E42*N42,5)</f>
        <v>0.20080000000000001</v>
      </c>
      <c r="P42" s="167">
        <v>0</v>
      </c>
      <c r="Q42" s="167">
        <f>ROUND(E42*P42,5)</f>
        <v>0</v>
      </c>
      <c r="R42" s="167"/>
      <c r="S42" s="167"/>
      <c r="T42" s="168">
        <v>0.77</v>
      </c>
      <c r="U42" s="167">
        <f>ROUND(E42*T42,2)</f>
        <v>3.08</v>
      </c>
      <c r="V42" s="157"/>
      <c r="W42" s="157"/>
      <c r="X42" s="157"/>
      <c r="Y42" s="157"/>
      <c r="Z42" s="157"/>
      <c r="AA42" s="157"/>
      <c r="AB42" s="157"/>
      <c r="AC42" s="157"/>
      <c r="AD42" s="157"/>
      <c r="AE42" s="157" t="s">
        <v>121</v>
      </c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</row>
    <row r="43" spans="1:60" x14ac:dyDescent="0.2">
      <c r="A43" s="159" t="s">
        <v>116</v>
      </c>
      <c r="B43" s="166" t="s">
        <v>65</v>
      </c>
      <c r="C43" s="198" t="s">
        <v>66</v>
      </c>
      <c r="D43" s="170"/>
      <c r="E43" s="174"/>
      <c r="F43" s="177"/>
      <c r="G43" s="177">
        <f>SUMIF(AE44:AE47,"&lt;&gt;NOR",G44:G47)</f>
        <v>0</v>
      </c>
      <c r="H43" s="177"/>
      <c r="I43" s="177">
        <f>SUM(I44:I47)</f>
        <v>0</v>
      </c>
      <c r="J43" s="177"/>
      <c r="K43" s="177">
        <f>SUM(K44:K47)</f>
        <v>0</v>
      </c>
      <c r="L43" s="177"/>
      <c r="M43" s="177">
        <f>SUM(M44:M47)</f>
        <v>0</v>
      </c>
      <c r="N43" s="170"/>
      <c r="O43" s="170">
        <f>SUM(O44:O47)</f>
        <v>40.885739999999998</v>
      </c>
      <c r="P43" s="170"/>
      <c r="Q43" s="170">
        <f>SUM(Q44:Q47)</f>
        <v>0</v>
      </c>
      <c r="R43" s="170"/>
      <c r="S43" s="170"/>
      <c r="T43" s="171"/>
      <c r="U43" s="170">
        <f>SUM(U44:U47)</f>
        <v>3.66</v>
      </c>
      <c r="AE43" t="s">
        <v>117</v>
      </c>
    </row>
    <row r="44" spans="1:60" outlineLevel="1" x14ac:dyDescent="0.2">
      <c r="A44" s="158">
        <v>24</v>
      </c>
      <c r="B44" s="165" t="s">
        <v>179</v>
      </c>
      <c r="C44" s="196" t="s">
        <v>180</v>
      </c>
      <c r="D44" s="167" t="s">
        <v>120</v>
      </c>
      <c r="E44" s="172">
        <v>111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0</v>
      </c>
      <c r="M44" s="176">
        <f>G44*(1+L44/100)</f>
        <v>0</v>
      </c>
      <c r="N44" s="167">
        <v>0.36834</v>
      </c>
      <c r="O44" s="167">
        <f>ROUND(E44*N44,5)</f>
        <v>40.885739999999998</v>
      </c>
      <c r="P44" s="167">
        <v>0</v>
      </c>
      <c r="Q44" s="167">
        <f>ROUND(E44*P44,5)</f>
        <v>0</v>
      </c>
      <c r="R44" s="167"/>
      <c r="S44" s="167"/>
      <c r="T44" s="168">
        <v>3.3000000000000002E-2</v>
      </c>
      <c r="U44" s="167">
        <f>ROUND(E44*T44,2)</f>
        <v>3.66</v>
      </c>
      <c r="V44" s="157"/>
      <c r="W44" s="157"/>
      <c r="X44" s="157"/>
      <c r="Y44" s="157"/>
      <c r="Z44" s="157"/>
      <c r="AA44" s="157"/>
      <c r="AB44" s="157"/>
      <c r="AC44" s="157"/>
      <c r="AD44" s="157"/>
      <c r="AE44" s="157" t="s">
        <v>121</v>
      </c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</row>
    <row r="45" spans="1:60" outlineLevel="1" x14ac:dyDescent="0.2">
      <c r="A45" s="158"/>
      <c r="B45" s="165"/>
      <c r="C45" s="263" t="s">
        <v>181</v>
      </c>
      <c r="D45" s="264"/>
      <c r="E45" s="265"/>
      <c r="F45" s="266"/>
      <c r="G45" s="267"/>
      <c r="H45" s="176"/>
      <c r="I45" s="176"/>
      <c r="J45" s="176"/>
      <c r="K45" s="176"/>
      <c r="L45" s="176"/>
      <c r="M45" s="176"/>
      <c r="N45" s="167"/>
      <c r="O45" s="167"/>
      <c r="P45" s="167"/>
      <c r="Q45" s="167"/>
      <c r="R45" s="167"/>
      <c r="S45" s="167"/>
      <c r="T45" s="168"/>
      <c r="U45" s="167"/>
      <c r="V45" s="157"/>
      <c r="W45" s="157"/>
      <c r="X45" s="157"/>
      <c r="Y45" s="157"/>
      <c r="Z45" s="157"/>
      <c r="AA45" s="157"/>
      <c r="AB45" s="157"/>
      <c r="AC45" s="157"/>
      <c r="AD45" s="157"/>
      <c r="AE45" s="157" t="s">
        <v>182</v>
      </c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60" t="str">
        <f>C45</f>
        <v>Pokládka vrstev pod komunikace a chodníky - součást akce regenerace sídliště Výšinka.</v>
      </c>
      <c r="BB45" s="157"/>
      <c r="BC45" s="157"/>
      <c r="BD45" s="157"/>
      <c r="BE45" s="157"/>
      <c r="BF45" s="157"/>
      <c r="BG45" s="157"/>
      <c r="BH45" s="157"/>
    </row>
    <row r="46" spans="1:60" outlineLevel="1" x14ac:dyDescent="0.2">
      <c r="A46" s="158"/>
      <c r="B46" s="165"/>
      <c r="C46" s="263" t="s">
        <v>183</v>
      </c>
      <c r="D46" s="264"/>
      <c r="E46" s="265"/>
      <c r="F46" s="266"/>
      <c r="G46" s="267"/>
      <c r="H46" s="176"/>
      <c r="I46" s="176"/>
      <c r="J46" s="176"/>
      <c r="K46" s="176"/>
      <c r="L46" s="176"/>
      <c r="M46" s="176"/>
      <c r="N46" s="167"/>
      <c r="O46" s="167"/>
      <c r="P46" s="167"/>
      <c r="Q46" s="167"/>
      <c r="R46" s="167"/>
      <c r="S46" s="167"/>
      <c r="T46" s="168"/>
      <c r="U46" s="167"/>
      <c r="V46" s="157"/>
      <c r="W46" s="157"/>
      <c r="X46" s="157"/>
      <c r="Y46" s="157"/>
      <c r="Z46" s="157"/>
      <c r="AA46" s="157"/>
      <c r="AB46" s="157"/>
      <c r="AC46" s="157"/>
      <c r="AD46" s="157"/>
      <c r="AE46" s="157" t="s">
        <v>182</v>
      </c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60" t="str">
        <f>C46</f>
        <v>Osazení obrubníků</v>
      </c>
      <c r="BB46" s="157"/>
      <c r="BC46" s="157"/>
      <c r="BD46" s="157"/>
      <c r="BE46" s="157"/>
      <c r="BF46" s="157"/>
      <c r="BG46" s="157"/>
      <c r="BH46" s="157"/>
    </row>
    <row r="47" spans="1:60" outlineLevel="1" x14ac:dyDescent="0.2">
      <c r="A47" s="158"/>
      <c r="B47" s="165"/>
      <c r="C47" s="263" t="s">
        <v>184</v>
      </c>
      <c r="D47" s="264"/>
      <c r="E47" s="265"/>
      <c r="F47" s="266"/>
      <c r="G47" s="267"/>
      <c r="H47" s="176"/>
      <c r="I47" s="176"/>
      <c r="J47" s="176"/>
      <c r="K47" s="176"/>
      <c r="L47" s="176"/>
      <c r="M47" s="176"/>
      <c r="N47" s="167"/>
      <c r="O47" s="167"/>
      <c r="P47" s="167"/>
      <c r="Q47" s="167"/>
      <c r="R47" s="167"/>
      <c r="S47" s="167"/>
      <c r="T47" s="168"/>
      <c r="U47" s="167"/>
      <c r="V47" s="157"/>
      <c r="W47" s="157"/>
      <c r="X47" s="157"/>
      <c r="Y47" s="157"/>
      <c r="Z47" s="157"/>
      <c r="AA47" s="157"/>
      <c r="AB47" s="157"/>
      <c r="AC47" s="157"/>
      <c r="AD47" s="157"/>
      <c r="AE47" s="157" t="s">
        <v>182</v>
      </c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60" t="str">
        <f>C47</f>
        <v>Nezahrnuto do rozpočtu stavby</v>
      </c>
      <c r="BB47" s="157"/>
      <c r="BC47" s="157"/>
      <c r="BD47" s="157"/>
      <c r="BE47" s="157"/>
      <c r="BF47" s="157"/>
      <c r="BG47" s="157"/>
      <c r="BH47" s="157"/>
    </row>
    <row r="48" spans="1:60" x14ac:dyDescent="0.2">
      <c r="A48" s="159" t="s">
        <v>116</v>
      </c>
      <c r="B48" s="166" t="s">
        <v>67</v>
      </c>
      <c r="C48" s="198" t="s">
        <v>68</v>
      </c>
      <c r="D48" s="170"/>
      <c r="E48" s="174"/>
      <c r="F48" s="177"/>
      <c r="G48" s="177">
        <f>SUMIF(AE49:AE54,"&lt;&gt;NOR",G49:G54)</f>
        <v>0</v>
      </c>
      <c r="H48" s="177"/>
      <c r="I48" s="177">
        <f>SUM(I49:I54)</f>
        <v>0</v>
      </c>
      <c r="J48" s="177"/>
      <c r="K48" s="177">
        <f>SUM(K49:K54)</f>
        <v>0</v>
      </c>
      <c r="L48" s="177"/>
      <c r="M48" s="177">
        <f>SUM(M49:M54)</f>
        <v>0</v>
      </c>
      <c r="N48" s="170"/>
      <c r="O48" s="170">
        <f>SUM(O49:O54)</f>
        <v>1.5196799999999999</v>
      </c>
      <c r="P48" s="170"/>
      <c r="Q48" s="170">
        <f>SUM(Q49:Q54)</f>
        <v>0</v>
      </c>
      <c r="R48" s="170"/>
      <c r="S48" s="170"/>
      <c r="T48" s="171"/>
      <c r="U48" s="170">
        <f>SUM(U49:U54)</f>
        <v>11.200000000000001</v>
      </c>
      <c r="AE48" t="s">
        <v>117</v>
      </c>
    </row>
    <row r="49" spans="1:60" ht="33.75" outlineLevel="1" x14ac:dyDescent="0.2">
      <c r="A49" s="158">
        <v>25</v>
      </c>
      <c r="B49" s="165" t="s">
        <v>185</v>
      </c>
      <c r="C49" s="196" t="s">
        <v>186</v>
      </c>
      <c r="D49" s="167" t="s">
        <v>170</v>
      </c>
      <c r="E49" s="172">
        <v>4</v>
      </c>
      <c r="F49" s="175"/>
      <c r="G49" s="176">
        <f t="shared" ref="G49:G54" si="7">ROUND(E49*F49,2)</f>
        <v>0</v>
      </c>
      <c r="H49" s="175"/>
      <c r="I49" s="176">
        <f t="shared" ref="I49:I54" si="8">ROUND(E49*H49,2)</f>
        <v>0</v>
      </c>
      <c r="J49" s="175"/>
      <c r="K49" s="176">
        <f t="shared" ref="K49:K54" si="9">ROUND(E49*J49,2)</f>
        <v>0</v>
      </c>
      <c r="L49" s="176">
        <v>0</v>
      </c>
      <c r="M49" s="176">
        <f t="shared" ref="M49:M54" si="10">G49*(1+L49/100)</f>
        <v>0</v>
      </c>
      <c r="N49" s="167">
        <v>0.20796000000000001</v>
      </c>
      <c r="O49" s="167">
        <f t="shared" ref="O49:O54" si="11">ROUND(E49*N49,5)</f>
        <v>0.83184000000000002</v>
      </c>
      <c r="P49" s="167">
        <v>0</v>
      </c>
      <c r="Q49" s="167">
        <f t="shared" ref="Q49:Q54" si="12">ROUND(E49*P49,5)</f>
        <v>0</v>
      </c>
      <c r="R49" s="167"/>
      <c r="S49" s="167"/>
      <c r="T49" s="168">
        <v>1.302</v>
      </c>
      <c r="U49" s="167">
        <f t="shared" ref="U49:U54" si="13">ROUND(E49*T49,2)</f>
        <v>5.21</v>
      </c>
      <c r="V49" s="157"/>
      <c r="W49" s="157"/>
      <c r="X49" s="157"/>
      <c r="Y49" s="157"/>
      <c r="Z49" s="157"/>
      <c r="AA49" s="157"/>
      <c r="AB49" s="157"/>
      <c r="AC49" s="157"/>
      <c r="AD49" s="157"/>
      <c r="AE49" s="157" t="s">
        <v>121</v>
      </c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</row>
    <row r="50" spans="1:60" outlineLevel="1" x14ac:dyDescent="0.2">
      <c r="A50" s="158">
        <v>26</v>
      </c>
      <c r="B50" s="165" t="s">
        <v>187</v>
      </c>
      <c r="C50" s="196" t="s">
        <v>188</v>
      </c>
      <c r="D50" s="167" t="s">
        <v>170</v>
      </c>
      <c r="E50" s="172">
        <v>4</v>
      </c>
      <c r="F50" s="175"/>
      <c r="G50" s="176">
        <f t="shared" si="7"/>
        <v>0</v>
      </c>
      <c r="H50" s="175"/>
      <c r="I50" s="176">
        <f t="shared" si="8"/>
        <v>0</v>
      </c>
      <c r="J50" s="175"/>
      <c r="K50" s="176">
        <f t="shared" si="9"/>
        <v>0</v>
      </c>
      <c r="L50" s="176">
        <v>0</v>
      </c>
      <c r="M50" s="176">
        <f t="shared" si="10"/>
        <v>0</v>
      </c>
      <c r="N50" s="167">
        <v>3.9030000000000002E-2</v>
      </c>
      <c r="O50" s="167">
        <f t="shared" si="11"/>
        <v>0.15612000000000001</v>
      </c>
      <c r="P50" s="167">
        <v>0</v>
      </c>
      <c r="Q50" s="167">
        <f t="shared" si="12"/>
        <v>0</v>
      </c>
      <c r="R50" s="167"/>
      <c r="S50" s="167"/>
      <c r="T50" s="168">
        <v>0.81699999999999995</v>
      </c>
      <c r="U50" s="167">
        <f t="shared" si="13"/>
        <v>3.27</v>
      </c>
      <c r="V50" s="157"/>
      <c r="W50" s="157"/>
      <c r="X50" s="157"/>
      <c r="Y50" s="157"/>
      <c r="Z50" s="157"/>
      <c r="AA50" s="157"/>
      <c r="AB50" s="157"/>
      <c r="AC50" s="157"/>
      <c r="AD50" s="157"/>
      <c r="AE50" s="157" t="s">
        <v>121</v>
      </c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</row>
    <row r="51" spans="1:60" outlineLevel="1" x14ac:dyDescent="0.2">
      <c r="A51" s="158">
        <v>27</v>
      </c>
      <c r="B51" s="165" t="s">
        <v>189</v>
      </c>
      <c r="C51" s="196" t="s">
        <v>190</v>
      </c>
      <c r="D51" s="167" t="s">
        <v>170</v>
      </c>
      <c r="E51" s="172">
        <v>4</v>
      </c>
      <c r="F51" s="175"/>
      <c r="G51" s="176">
        <f t="shared" si="7"/>
        <v>0</v>
      </c>
      <c r="H51" s="175"/>
      <c r="I51" s="176">
        <f t="shared" si="8"/>
        <v>0</v>
      </c>
      <c r="J51" s="175"/>
      <c r="K51" s="176">
        <f t="shared" si="9"/>
        <v>0</v>
      </c>
      <c r="L51" s="176">
        <v>0</v>
      </c>
      <c r="M51" s="176">
        <f t="shared" si="10"/>
        <v>0</v>
      </c>
      <c r="N51" s="167">
        <v>4.6800000000000001E-3</v>
      </c>
      <c r="O51" s="167">
        <f t="shared" si="11"/>
        <v>1.8720000000000001E-2</v>
      </c>
      <c r="P51" s="167">
        <v>0</v>
      </c>
      <c r="Q51" s="167">
        <f t="shared" si="12"/>
        <v>0</v>
      </c>
      <c r="R51" s="167"/>
      <c r="S51" s="167"/>
      <c r="T51" s="168">
        <v>0.68</v>
      </c>
      <c r="U51" s="167">
        <f t="shared" si="13"/>
        <v>2.72</v>
      </c>
      <c r="V51" s="157"/>
      <c r="W51" s="157"/>
      <c r="X51" s="157"/>
      <c r="Y51" s="157"/>
      <c r="Z51" s="157"/>
      <c r="AA51" s="157"/>
      <c r="AB51" s="157"/>
      <c r="AC51" s="157"/>
      <c r="AD51" s="157"/>
      <c r="AE51" s="157" t="s">
        <v>121</v>
      </c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  <c r="BH51" s="157"/>
    </row>
    <row r="52" spans="1:60" outlineLevel="1" x14ac:dyDescent="0.2">
      <c r="A52" s="158">
        <v>28</v>
      </c>
      <c r="B52" s="165" t="s">
        <v>191</v>
      </c>
      <c r="C52" s="196" t="s">
        <v>192</v>
      </c>
      <c r="D52" s="167" t="s">
        <v>170</v>
      </c>
      <c r="E52" s="172">
        <v>4</v>
      </c>
      <c r="F52" s="175"/>
      <c r="G52" s="176">
        <f t="shared" si="7"/>
        <v>0</v>
      </c>
      <c r="H52" s="175"/>
      <c r="I52" s="176">
        <f t="shared" si="8"/>
        <v>0</v>
      </c>
      <c r="J52" s="175"/>
      <c r="K52" s="176">
        <f t="shared" si="9"/>
        <v>0</v>
      </c>
      <c r="L52" s="176">
        <v>0</v>
      </c>
      <c r="M52" s="176">
        <f t="shared" si="10"/>
        <v>0</v>
      </c>
      <c r="N52" s="167">
        <v>0.11</v>
      </c>
      <c r="O52" s="167">
        <f t="shared" si="11"/>
        <v>0.44</v>
      </c>
      <c r="P52" s="167">
        <v>0</v>
      </c>
      <c r="Q52" s="167">
        <f t="shared" si="12"/>
        <v>0</v>
      </c>
      <c r="R52" s="167"/>
      <c r="S52" s="167"/>
      <c r="T52" s="168">
        <v>0</v>
      </c>
      <c r="U52" s="167">
        <f t="shared" si="13"/>
        <v>0</v>
      </c>
      <c r="V52" s="157"/>
      <c r="W52" s="157"/>
      <c r="X52" s="157"/>
      <c r="Y52" s="157"/>
      <c r="Z52" s="157"/>
      <c r="AA52" s="157"/>
      <c r="AB52" s="157"/>
      <c r="AC52" s="157"/>
      <c r="AD52" s="157"/>
      <c r="AE52" s="157" t="s">
        <v>193</v>
      </c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  <c r="BF52" s="157"/>
      <c r="BG52" s="157"/>
      <c r="BH52" s="157"/>
    </row>
    <row r="53" spans="1:60" outlineLevel="1" x14ac:dyDescent="0.2">
      <c r="A53" s="158">
        <v>29</v>
      </c>
      <c r="B53" s="165" t="s">
        <v>194</v>
      </c>
      <c r="C53" s="196" t="s">
        <v>195</v>
      </c>
      <c r="D53" s="167" t="s">
        <v>170</v>
      </c>
      <c r="E53" s="172">
        <v>3</v>
      </c>
      <c r="F53" s="175"/>
      <c r="G53" s="176">
        <f t="shared" si="7"/>
        <v>0</v>
      </c>
      <c r="H53" s="175"/>
      <c r="I53" s="176">
        <f t="shared" si="8"/>
        <v>0</v>
      </c>
      <c r="J53" s="175"/>
      <c r="K53" s="176">
        <f t="shared" si="9"/>
        <v>0</v>
      </c>
      <c r="L53" s="176">
        <v>0</v>
      </c>
      <c r="M53" s="176">
        <f t="shared" si="10"/>
        <v>0</v>
      </c>
      <c r="N53" s="167">
        <v>1.0999999999999999E-2</v>
      </c>
      <c r="O53" s="167">
        <f t="shared" si="11"/>
        <v>3.3000000000000002E-2</v>
      </c>
      <c r="P53" s="167">
        <v>0</v>
      </c>
      <c r="Q53" s="167">
        <f t="shared" si="12"/>
        <v>0</v>
      </c>
      <c r="R53" s="167"/>
      <c r="S53" s="167"/>
      <c r="T53" s="168">
        <v>0</v>
      </c>
      <c r="U53" s="167">
        <f t="shared" si="13"/>
        <v>0</v>
      </c>
      <c r="V53" s="157"/>
      <c r="W53" s="157"/>
      <c r="X53" s="157"/>
      <c r="Y53" s="157"/>
      <c r="Z53" s="157"/>
      <c r="AA53" s="157"/>
      <c r="AB53" s="157"/>
      <c r="AC53" s="157"/>
      <c r="AD53" s="157"/>
      <c r="AE53" s="157" t="s">
        <v>193</v>
      </c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7"/>
    </row>
    <row r="54" spans="1:60" outlineLevel="1" x14ac:dyDescent="0.2">
      <c r="A54" s="158">
        <v>30</v>
      </c>
      <c r="B54" s="165" t="s">
        <v>196</v>
      </c>
      <c r="C54" s="196" t="s">
        <v>197</v>
      </c>
      <c r="D54" s="167" t="s">
        <v>170</v>
      </c>
      <c r="E54" s="172">
        <v>1</v>
      </c>
      <c r="F54" s="175"/>
      <c r="G54" s="176">
        <f t="shared" si="7"/>
        <v>0</v>
      </c>
      <c r="H54" s="175"/>
      <c r="I54" s="176">
        <f t="shared" si="8"/>
        <v>0</v>
      </c>
      <c r="J54" s="175"/>
      <c r="K54" s="176">
        <f t="shared" si="9"/>
        <v>0</v>
      </c>
      <c r="L54" s="176">
        <v>0</v>
      </c>
      <c r="M54" s="176">
        <f t="shared" si="10"/>
        <v>0</v>
      </c>
      <c r="N54" s="167">
        <v>0.04</v>
      </c>
      <c r="O54" s="167">
        <f t="shared" si="11"/>
        <v>0.04</v>
      </c>
      <c r="P54" s="167">
        <v>0</v>
      </c>
      <c r="Q54" s="167">
        <f t="shared" si="12"/>
        <v>0</v>
      </c>
      <c r="R54" s="167"/>
      <c r="S54" s="167"/>
      <c r="T54" s="168">
        <v>0</v>
      </c>
      <c r="U54" s="167">
        <f t="shared" si="13"/>
        <v>0</v>
      </c>
      <c r="V54" s="157"/>
      <c r="W54" s="157"/>
      <c r="X54" s="157"/>
      <c r="Y54" s="157"/>
      <c r="Z54" s="157"/>
      <c r="AA54" s="157"/>
      <c r="AB54" s="157"/>
      <c r="AC54" s="157"/>
      <c r="AD54" s="157"/>
      <c r="AE54" s="157" t="s">
        <v>193</v>
      </c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  <c r="BE54" s="157"/>
      <c r="BF54" s="157"/>
      <c r="BG54" s="157"/>
      <c r="BH54" s="157"/>
    </row>
    <row r="55" spans="1:60" x14ac:dyDescent="0.2">
      <c r="A55" s="159" t="s">
        <v>116</v>
      </c>
      <c r="B55" s="166" t="s">
        <v>69</v>
      </c>
      <c r="C55" s="198" t="s">
        <v>70</v>
      </c>
      <c r="D55" s="170"/>
      <c r="E55" s="174"/>
      <c r="F55" s="177"/>
      <c r="G55" s="177">
        <f>SUMIF(AE56:AE56,"&lt;&gt;NOR",G56:G56)</f>
        <v>0</v>
      </c>
      <c r="H55" s="177"/>
      <c r="I55" s="177">
        <f>SUM(I56:I56)</f>
        <v>0</v>
      </c>
      <c r="J55" s="177"/>
      <c r="K55" s="177">
        <f>SUM(K56:K56)</f>
        <v>0</v>
      </c>
      <c r="L55" s="177"/>
      <c r="M55" s="177">
        <f>SUM(M56:M56)</f>
        <v>0</v>
      </c>
      <c r="N55" s="170"/>
      <c r="O55" s="170">
        <f>SUM(O56:O56)</f>
        <v>0.2419</v>
      </c>
      <c r="P55" s="170"/>
      <c r="Q55" s="170">
        <f>SUM(Q56:Q56)</f>
        <v>124.64</v>
      </c>
      <c r="R55" s="170"/>
      <c r="S55" s="170"/>
      <c r="T55" s="171"/>
      <c r="U55" s="170">
        <f>SUM(U56:U56)</f>
        <v>755.63</v>
      </c>
      <c r="AE55" t="s">
        <v>117</v>
      </c>
    </row>
    <row r="56" spans="1:60" outlineLevel="1" x14ac:dyDescent="0.2">
      <c r="A56" s="158">
        <v>31</v>
      </c>
      <c r="B56" s="165" t="s">
        <v>198</v>
      </c>
      <c r="C56" s="196" t="s">
        <v>199</v>
      </c>
      <c r="D56" s="167" t="s">
        <v>120</v>
      </c>
      <c r="E56" s="172">
        <v>410</v>
      </c>
      <c r="F56" s="175"/>
      <c r="G56" s="176">
        <f>ROUND(E56*F56,2)</f>
        <v>0</v>
      </c>
      <c r="H56" s="175"/>
      <c r="I56" s="176">
        <f>ROUND(E56*H56,2)</f>
        <v>0</v>
      </c>
      <c r="J56" s="175"/>
      <c r="K56" s="176">
        <f>ROUND(E56*J56,2)</f>
        <v>0</v>
      </c>
      <c r="L56" s="176">
        <v>0</v>
      </c>
      <c r="M56" s="176">
        <f>G56*(1+L56/100)</f>
        <v>0</v>
      </c>
      <c r="N56" s="167">
        <v>5.9000000000000003E-4</v>
      </c>
      <c r="O56" s="167">
        <f>ROUND(E56*N56,5)</f>
        <v>0.2419</v>
      </c>
      <c r="P56" s="167">
        <v>0.30399999999999999</v>
      </c>
      <c r="Q56" s="167">
        <f>ROUND(E56*P56,5)</f>
        <v>124.64</v>
      </c>
      <c r="R56" s="167"/>
      <c r="S56" s="167"/>
      <c r="T56" s="168">
        <v>1.843</v>
      </c>
      <c r="U56" s="167">
        <f>ROUND(E56*T56,2)</f>
        <v>755.63</v>
      </c>
      <c r="V56" s="157"/>
      <c r="W56" s="157"/>
      <c r="X56" s="157"/>
      <c r="Y56" s="157"/>
      <c r="Z56" s="157"/>
      <c r="AA56" s="157"/>
      <c r="AB56" s="157"/>
      <c r="AC56" s="157"/>
      <c r="AD56" s="157"/>
      <c r="AE56" s="157" t="s">
        <v>129</v>
      </c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  <c r="BA56" s="157"/>
      <c r="BB56" s="157"/>
      <c r="BC56" s="157"/>
      <c r="BD56" s="157"/>
      <c r="BE56" s="157"/>
      <c r="BF56" s="157"/>
      <c r="BG56" s="157"/>
      <c r="BH56" s="157"/>
    </row>
    <row r="57" spans="1:60" x14ac:dyDescent="0.2">
      <c r="A57" s="159" t="s">
        <v>116</v>
      </c>
      <c r="B57" s="166" t="s">
        <v>71</v>
      </c>
      <c r="C57" s="198" t="s">
        <v>72</v>
      </c>
      <c r="D57" s="170"/>
      <c r="E57" s="174"/>
      <c r="F57" s="177"/>
      <c r="G57" s="177">
        <f>SUMIF(AE58:AE63,"&lt;&gt;NOR",G58:G63)</f>
        <v>0</v>
      </c>
      <c r="H57" s="177"/>
      <c r="I57" s="177">
        <f>SUM(I58:I63)</f>
        <v>0</v>
      </c>
      <c r="J57" s="177"/>
      <c r="K57" s="177">
        <f>SUM(K58:K63)</f>
        <v>0</v>
      </c>
      <c r="L57" s="177"/>
      <c r="M57" s="177">
        <f>SUM(M58:M63)</f>
        <v>0</v>
      </c>
      <c r="N57" s="170"/>
      <c r="O57" s="170">
        <f>SUM(O58:O63)</f>
        <v>0</v>
      </c>
      <c r="P57" s="170"/>
      <c r="Q57" s="170">
        <f>SUM(Q58:Q63)</f>
        <v>0</v>
      </c>
      <c r="R57" s="170"/>
      <c r="S57" s="170"/>
      <c r="T57" s="171"/>
      <c r="U57" s="170">
        <f>SUM(U58:U63)</f>
        <v>171.75</v>
      </c>
      <c r="AE57" t="s">
        <v>117</v>
      </c>
    </row>
    <row r="58" spans="1:60" outlineLevel="1" x14ac:dyDescent="0.2">
      <c r="A58" s="158">
        <v>32</v>
      </c>
      <c r="B58" s="165" t="s">
        <v>200</v>
      </c>
      <c r="C58" s="196" t="s">
        <v>201</v>
      </c>
      <c r="D58" s="167" t="s">
        <v>202</v>
      </c>
      <c r="E58" s="172">
        <v>124.64</v>
      </c>
      <c r="F58" s="175"/>
      <c r="G58" s="176">
        <f t="shared" ref="G58:G63" si="14">ROUND(E58*F58,2)</f>
        <v>0</v>
      </c>
      <c r="H58" s="175"/>
      <c r="I58" s="176">
        <f t="shared" ref="I58:I63" si="15">ROUND(E58*H58,2)</f>
        <v>0</v>
      </c>
      <c r="J58" s="175"/>
      <c r="K58" s="176">
        <f t="shared" ref="K58:K63" si="16">ROUND(E58*J58,2)</f>
        <v>0</v>
      </c>
      <c r="L58" s="176">
        <v>0</v>
      </c>
      <c r="M58" s="176">
        <f t="shared" ref="M58:M63" si="17">G58*(1+L58/100)</f>
        <v>0</v>
      </c>
      <c r="N58" s="167">
        <v>0</v>
      </c>
      <c r="O58" s="167">
        <f t="shared" ref="O58:O63" si="18">ROUND(E58*N58,5)</f>
        <v>0</v>
      </c>
      <c r="P58" s="167">
        <v>0</v>
      </c>
      <c r="Q58" s="167">
        <f t="shared" ref="Q58:Q63" si="19">ROUND(E58*P58,5)</f>
        <v>0</v>
      </c>
      <c r="R58" s="167"/>
      <c r="S58" s="167"/>
      <c r="T58" s="168">
        <v>0</v>
      </c>
      <c r="U58" s="167">
        <f t="shared" ref="U58:U63" si="20">ROUND(E58*T58,2)</f>
        <v>0</v>
      </c>
      <c r="V58" s="157"/>
      <c r="W58" s="157"/>
      <c r="X58" s="157"/>
      <c r="Y58" s="157"/>
      <c r="Z58" s="157"/>
      <c r="AA58" s="157"/>
      <c r="AB58" s="157"/>
      <c r="AC58" s="157"/>
      <c r="AD58" s="157"/>
      <c r="AE58" s="157" t="s">
        <v>121</v>
      </c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</row>
    <row r="59" spans="1:60" outlineLevel="1" x14ac:dyDescent="0.2">
      <c r="A59" s="158">
        <v>33</v>
      </c>
      <c r="B59" s="165" t="s">
        <v>203</v>
      </c>
      <c r="C59" s="196" t="s">
        <v>204</v>
      </c>
      <c r="D59" s="167" t="s">
        <v>202</v>
      </c>
      <c r="E59" s="172">
        <v>124.64</v>
      </c>
      <c r="F59" s="175"/>
      <c r="G59" s="176">
        <f t="shared" si="14"/>
        <v>0</v>
      </c>
      <c r="H59" s="175"/>
      <c r="I59" s="176">
        <f t="shared" si="15"/>
        <v>0</v>
      </c>
      <c r="J59" s="175"/>
      <c r="K59" s="176">
        <f t="shared" si="16"/>
        <v>0</v>
      </c>
      <c r="L59" s="176">
        <v>0</v>
      </c>
      <c r="M59" s="176">
        <f t="shared" si="17"/>
        <v>0</v>
      </c>
      <c r="N59" s="167">
        <v>0</v>
      </c>
      <c r="O59" s="167">
        <f t="shared" si="18"/>
        <v>0</v>
      </c>
      <c r="P59" s="167">
        <v>0</v>
      </c>
      <c r="Q59" s="167">
        <f t="shared" si="19"/>
        <v>0</v>
      </c>
      <c r="R59" s="167"/>
      <c r="S59" s="167"/>
      <c r="T59" s="168">
        <v>0.69</v>
      </c>
      <c r="U59" s="167">
        <f t="shared" si="20"/>
        <v>86</v>
      </c>
      <c r="V59" s="157"/>
      <c r="W59" s="157"/>
      <c r="X59" s="157"/>
      <c r="Y59" s="157"/>
      <c r="Z59" s="157"/>
      <c r="AA59" s="157"/>
      <c r="AB59" s="157"/>
      <c r="AC59" s="157"/>
      <c r="AD59" s="157"/>
      <c r="AE59" s="157" t="s">
        <v>121</v>
      </c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7"/>
      <c r="AY59" s="157"/>
      <c r="AZ59" s="157"/>
      <c r="BA59" s="157"/>
      <c r="BB59" s="157"/>
      <c r="BC59" s="157"/>
      <c r="BD59" s="157"/>
      <c r="BE59" s="157"/>
      <c r="BF59" s="157"/>
      <c r="BG59" s="157"/>
      <c r="BH59" s="157"/>
    </row>
    <row r="60" spans="1:60" outlineLevel="1" x14ac:dyDescent="0.2">
      <c r="A60" s="158">
        <v>34</v>
      </c>
      <c r="B60" s="165" t="s">
        <v>205</v>
      </c>
      <c r="C60" s="196" t="s">
        <v>206</v>
      </c>
      <c r="D60" s="167" t="s">
        <v>202</v>
      </c>
      <c r="E60" s="172">
        <v>124.64</v>
      </c>
      <c r="F60" s="175"/>
      <c r="G60" s="176">
        <f t="shared" si="14"/>
        <v>0</v>
      </c>
      <c r="H60" s="175"/>
      <c r="I60" s="176">
        <f t="shared" si="15"/>
        <v>0</v>
      </c>
      <c r="J60" s="175"/>
      <c r="K60" s="176">
        <f t="shared" si="16"/>
        <v>0</v>
      </c>
      <c r="L60" s="176">
        <v>0</v>
      </c>
      <c r="M60" s="176">
        <f t="shared" si="17"/>
        <v>0</v>
      </c>
      <c r="N60" s="167">
        <v>0</v>
      </c>
      <c r="O60" s="167">
        <f t="shared" si="18"/>
        <v>0</v>
      </c>
      <c r="P60" s="167">
        <v>0</v>
      </c>
      <c r="Q60" s="167">
        <f t="shared" si="19"/>
        <v>0</v>
      </c>
      <c r="R60" s="167"/>
      <c r="S60" s="167"/>
      <c r="T60" s="168">
        <v>0.68799999999999994</v>
      </c>
      <c r="U60" s="167">
        <f t="shared" si="20"/>
        <v>85.75</v>
      </c>
      <c r="V60" s="157"/>
      <c r="W60" s="157"/>
      <c r="X60" s="157"/>
      <c r="Y60" s="157"/>
      <c r="Z60" s="157"/>
      <c r="AA60" s="157"/>
      <c r="AB60" s="157"/>
      <c r="AC60" s="157"/>
      <c r="AD60" s="157"/>
      <c r="AE60" s="157" t="s">
        <v>121</v>
      </c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7"/>
      <c r="AZ60" s="157"/>
      <c r="BA60" s="157"/>
      <c r="BB60" s="157"/>
      <c r="BC60" s="157"/>
      <c r="BD60" s="157"/>
      <c r="BE60" s="157"/>
      <c r="BF60" s="157"/>
      <c r="BG60" s="157"/>
      <c r="BH60" s="157"/>
    </row>
    <row r="61" spans="1:60" outlineLevel="1" x14ac:dyDescent="0.2">
      <c r="A61" s="158">
        <v>35</v>
      </c>
      <c r="B61" s="165" t="s">
        <v>207</v>
      </c>
      <c r="C61" s="196" t="s">
        <v>208</v>
      </c>
      <c r="D61" s="167" t="s">
        <v>202</v>
      </c>
      <c r="E61" s="172">
        <v>124.64</v>
      </c>
      <c r="F61" s="175"/>
      <c r="G61" s="176">
        <f t="shared" si="14"/>
        <v>0</v>
      </c>
      <c r="H61" s="175"/>
      <c r="I61" s="176">
        <f t="shared" si="15"/>
        <v>0</v>
      </c>
      <c r="J61" s="175"/>
      <c r="K61" s="176">
        <f t="shared" si="16"/>
        <v>0</v>
      </c>
      <c r="L61" s="176">
        <v>0</v>
      </c>
      <c r="M61" s="176">
        <f t="shared" si="17"/>
        <v>0</v>
      </c>
      <c r="N61" s="167">
        <v>0</v>
      </c>
      <c r="O61" s="167">
        <f t="shared" si="18"/>
        <v>0</v>
      </c>
      <c r="P61" s="167">
        <v>0</v>
      </c>
      <c r="Q61" s="167">
        <f t="shared" si="19"/>
        <v>0</v>
      </c>
      <c r="R61" s="167"/>
      <c r="S61" s="167"/>
      <c r="T61" s="168">
        <v>0</v>
      </c>
      <c r="U61" s="167">
        <f t="shared" si="20"/>
        <v>0</v>
      </c>
      <c r="V61" s="157"/>
      <c r="W61" s="157"/>
      <c r="X61" s="157"/>
      <c r="Y61" s="157"/>
      <c r="Z61" s="157"/>
      <c r="AA61" s="157"/>
      <c r="AB61" s="157"/>
      <c r="AC61" s="157"/>
      <c r="AD61" s="157"/>
      <c r="AE61" s="157" t="s">
        <v>121</v>
      </c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57"/>
      <c r="BH61" s="157"/>
    </row>
    <row r="62" spans="1:60" outlineLevel="1" x14ac:dyDescent="0.2">
      <c r="A62" s="158">
        <v>36</v>
      </c>
      <c r="B62" s="165" t="s">
        <v>209</v>
      </c>
      <c r="C62" s="196" t="s">
        <v>210</v>
      </c>
      <c r="D62" s="167" t="s">
        <v>202</v>
      </c>
      <c r="E62" s="172">
        <v>12.21</v>
      </c>
      <c r="F62" s="175"/>
      <c r="G62" s="176">
        <f t="shared" si="14"/>
        <v>0</v>
      </c>
      <c r="H62" s="175"/>
      <c r="I62" s="176">
        <f t="shared" si="15"/>
        <v>0</v>
      </c>
      <c r="J62" s="175"/>
      <c r="K62" s="176">
        <f t="shared" si="16"/>
        <v>0</v>
      </c>
      <c r="L62" s="176">
        <v>0</v>
      </c>
      <c r="M62" s="176">
        <f t="shared" si="17"/>
        <v>0</v>
      </c>
      <c r="N62" s="167">
        <v>0</v>
      </c>
      <c r="O62" s="167">
        <f t="shared" si="18"/>
        <v>0</v>
      </c>
      <c r="P62" s="167">
        <v>0</v>
      </c>
      <c r="Q62" s="167">
        <f t="shared" si="19"/>
        <v>0</v>
      </c>
      <c r="R62" s="167"/>
      <c r="S62" s="167"/>
      <c r="T62" s="168">
        <v>0</v>
      </c>
      <c r="U62" s="167">
        <f t="shared" si="20"/>
        <v>0</v>
      </c>
      <c r="V62" s="157"/>
      <c r="W62" s="157"/>
      <c r="X62" s="157"/>
      <c r="Y62" s="157"/>
      <c r="Z62" s="157"/>
      <c r="AA62" s="157"/>
      <c r="AB62" s="157"/>
      <c r="AC62" s="157"/>
      <c r="AD62" s="157"/>
      <c r="AE62" s="157" t="s">
        <v>121</v>
      </c>
      <c r="AF62" s="157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157"/>
      <c r="AU62" s="157"/>
      <c r="AV62" s="157"/>
      <c r="AW62" s="157"/>
      <c r="AX62" s="157"/>
      <c r="AY62" s="157"/>
      <c r="AZ62" s="157"/>
      <c r="BA62" s="157"/>
      <c r="BB62" s="157"/>
      <c r="BC62" s="157"/>
      <c r="BD62" s="157"/>
      <c r="BE62" s="157"/>
      <c r="BF62" s="157"/>
      <c r="BG62" s="157"/>
      <c r="BH62" s="157"/>
    </row>
    <row r="63" spans="1:60" outlineLevel="1" x14ac:dyDescent="0.2">
      <c r="A63" s="158">
        <v>37</v>
      </c>
      <c r="B63" s="165" t="s">
        <v>211</v>
      </c>
      <c r="C63" s="196" t="s">
        <v>212</v>
      </c>
      <c r="D63" s="167" t="s">
        <v>202</v>
      </c>
      <c r="E63" s="172">
        <v>4.32</v>
      </c>
      <c r="F63" s="175"/>
      <c r="G63" s="176">
        <f t="shared" si="14"/>
        <v>0</v>
      </c>
      <c r="H63" s="175"/>
      <c r="I63" s="176">
        <f t="shared" si="15"/>
        <v>0</v>
      </c>
      <c r="J63" s="175"/>
      <c r="K63" s="176">
        <f t="shared" si="16"/>
        <v>0</v>
      </c>
      <c r="L63" s="176">
        <v>0</v>
      </c>
      <c r="M63" s="176">
        <f t="shared" si="17"/>
        <v>0</v>
      </c>
      <c r="N63" s="167">
        <v>0</v>
      </c>
      <c r="O63" s="167">
        <f t="shared" si="18"/>
        <v>0</v>
      </c>
      <c r="P63" s="167">
        <v>0</v>
      </c>
      <c r="Q63" s="167">
        <f t="shared" si="19"/>
        <v>0</v>
      </c>
      <c r="R63" s="167"/>
      <c r="S63" s="167"/>
      <c r="T63" s="168">
        <v>0</v>
      </c>
      <c r="U63" s="167">
        <f t="shared" si="20"/>
        <v>0</v>
      </c>
      <c r="V63" s="157"/>
      <c r="W63" s="157"/>
      <c r="X63" s="157"/>
      <c r="Y63" s="157"/>
      <c r="Z63" s="157"/>
      <c r="AA63" s="157"/>
      <c r="AB63" s="157"/>
      <c r="AC63" s="157"/>
      <c r="AD63" s="157"/>
      <c r="AE63" s="157" t="s">
        <v>121</v>
      </c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</row>
    <row r="64" spans="1:60" x14ac:dyDescent="0.2">
      <c r="A64" s="159" t="s">
        <v>116</v>
      </c>
      <c r="B64" s="166" t="s">
        <v>73</v>
      </c>
      <c r="C64" s="198" t="s">
        <v>74</v>
      </c>
      <c r="D64" s="170"/>
      <c r="E64" s="174"/>
      <c r="F64" s="177"/>
      <c r="G64" s="177">
        <f>SUMIF(AE65:AE67,"&lt;&gt;NOR",G65:G67)</f>
        <v>0</v>
      </c>
      <c r="H64" s="177"/>
      <c r="I64" s="177">
        <f>SUM(I65:I67)</f>
        <v>0</v>
      </c>
      <c r="J64" s="177"/>
      <c r="K64" s="177">
        <f>SUM(K65:K67)</f>
        <v>0</v>
      </c>
      <c r="L64" s="177"/>
      <c r="M64" s="177">
        <f>SUM(M65:M67)</f>
        <v>0</v>
      </c>
      <c r="N64" s="170"/>
      <c r="O64" s="170">
        <f>SUM(O65:O67)</f>
        <v>0</v>
      </c>
      <c r="P64" s="170"/>
      <c r="Q64" s="170">
        <f>SUM(Q65:Q67)</f>
        <v>0</v>
      </c>
      <c r="R64" s="170"/>
      <c r="S64" s="170"/>
      <c r="T64" s="171"/>
      <c r="U64" s="170">
        <f>SUM(U65:U67)</f>
        <v>18.77</v>
      </c>
      <c r="AE64" t="s">
        <v>117</v>
      </c>
    </row>
    <row r="65" spans="1:60" outlineLevel="1" x14ac:dyDescent="0.2">
      <c r="A65" s="158">
        <v>38</v>
      </c>
      <c r="B65" s="165" t="s">
        <v>213</v>
      </c>
      <c r="C65" s="196" t="s">
        <v>214</v>
      </c>
      <c r="D65" s="167" t="s">
        <v>202</v>
      </c>
      <c r="E65" s="172">
        <v>938.649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0</v>
      </c>
      <c r="M65" s="176">
        <f>G65*(1+L65/100)</f>
        <v>0</v>
      </c>
      <c r="N65" s="167">
        <v>0</v>
      </c>
      <c r="O65" s="167">
        <f>ROUND(E65*N65,5)</f>
        <v>0</v>
      </c>
      <c r="P65" s="167">
        <v>0</v>
      </c>
      <c r="Q65" s="167">
        <f>ROUND(E65*P65,5)</f>
        <v>0</v>
      </c>
      <c r="R65" s="167"/>
      <c r="S65" s="167"/>
      <c r="T65" s="168">
        <v>0.02</v>
      </c>
      <c r="U65" s="167">
        <f>ROUND(E65*T65,2)</f>
        <v>18.77</v>
      </c>
      <c r="V65" s="157"/>
      <c r="W65" s="157"/>
      <c r="X65" s="157"/>
      <c r="Y65" s="157"/>
      <c r="Z65" s="157"/>
      <c r="AA65" s="157"/>
      <c r="AB65" s="157"/>
      <c r="AC65" s="157"/>
      <c r="AD65" s="157"/>
      <c r="AE65" s="157" t="s">
        <v>121</v>
      </c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  <c r="BH65" s="157"/>
    </row>
    <row r="66" spans="1:60" outlineLevel="1" x14ac:dyDescent="0.2">
      <c r="A66" s="158">
        <v>39</v>
      </c>
      <c r="B66" s="165" t="s">
        <v>215</v>
      </c>
      <c r="C66" s="196" t="s">
        <v>216</v>
      </c>
      <c r="D66" s="167" t="s">
        <v>202</v>
      </c>
      <c r="E66" s="172">
        <v>938.649</v>
      </c>
      <c r="F66" s="175"/>
      <c r="G66" s="176">
        <f>ROUND(E66*F66,2)</f>
        <v>0</v>
      </c>
      <c r="H66" s="175"/>
      <c r="I66" s="176">
        <f>ROUND(E66*H66,2)</f>
        <v>0</v>
      </c>
      <c r="J66" s="175"/>
      <c r="K66" s="176">
        <f>ROUND(E66*J66,2)</f>
        <v>0</v>
      </c>
      <c r="L66" s="176">
        <v>0</v>
      </c>
      <c r="M66" s="176">
        <f>G66*(1+L66/100)</f>
        <v>0</v>
      </c>
      <c r="N66" s="167">
        <v>0</v>
      </c>
      <c r="O66" s="167">
        <f>ROUND(E66*N66,5)</f>
        <v>0</v>
      </c>
      <c r="P66" s="167">
        <v>0</v>
      </c>
      <c r="Q66" s="167">
        <f>ROUND(E66*P66,5)</f>
        <v>0</v>
      </c>
      <c r="R66" s="167"/>
      <c r="S66" s="167"/>
      <c r="T66" s="168">
        <v>0</v>
      </c>
      <c r="U66" s="167">
        <f>ROUND(E66*T66,2)</f>
        <v>0</v>
      </c>
      <c r="V66" s="157"/>
      <c r="W66" s="157"/>
      <c r="X66" s="157"/>
      <c r="Y66" s="157"/>
      <c r="Z66" s="157"/>
      <c r="AA66" s="157"/>
      <c r="AB66" s="157"/>
      <c r="AC66" s="157"/>
      <c r="AD66" s="157"/>
      <c r="AE66" s="157" t="s">
        <v>121</v>
      </c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  <c r="BA66" s="157"/>
      <c r="BB66" s="157"/>
      <c r="BC66" s="157"/>
      <c r="BD66" s="157"/>
      <c r="BE66" s="157"/>
      <c r="BF66" s="157"/>
      <c r="BG66" s="157"/>
      <c r="BH66" s="157"/>
    </row>
    <row r="67" spans="1:60" outlineLevel="1" x14ac:dyDescent="0.2">
      <c r="A67" s="158">
        <v>40</v>
      </c>
      <c r="B67" s="165" t="s">
        <v>217</v>
      </c>
      <c r="C67" s="196" t="s">
        <v>218</v>
      </c>
      <c r="D67" s="167" t="s">
        <v>202</v>
      </c>
      <c r="E67" s="172">
        <v>938.649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0</v>
      </c>
      <c r="M67" s="176">
        <f>G67*(1+L67/100)</f>
        <v>0</v>
      </c>
      <c r="N67" s="167">
        <v>0</v>
      </c>
      <c r="O67" s="167">
        <f>ROUND(E67*N67,5)</f>
        <v>0</v>
      </c>
      <c r="P67" s="167">
        <v>0</v>
      </c>
      <c r="Q67" s="167">
        <f>ROUND(E67*P67,5)</f>
        <v>0</v>
      </c>
      <c r="R67" s="167"/>
      <c r="S67" s="167"/>
      <c r="T67" s="168">
        <v>0</v>
      </c>
      <c r="U67" s="167">
        <f>ROUND(E67*T67,2)</f>
        <v>0</v>
      </c>
      <c r="V67" s="157"/>
      <c r="W67" s="157"/>
      <c r="X67" s="157"/>
      <c r="Y67" s="157"/>
      <c r="Z67" s="157"/>
      <c r="AA67" s="157"/>
      <c r="AB67" s="157"/>
      <c r="AC67" s="157"/>
      <c r="AD67" s="157"/>
      <c r="AE67" s="157" t="s">
        <v>121</v>
      </c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G67" s="157"/>
      <c r="BH67" s="157"/>
    </row>
    <row r="68" spans="1:60" x14ac:dyDescent="0.2">
      <c r="A68" s="159" t="s">
        <v>116</v>
      </c>
      <c r="B68" s="166" t="s">
        <v>75</v>
      </c>
      <c r="C68" s="198" t="s">
        <v>76</v>
      </c>
      <c r="D68" s="170"/>
      <c r="E68" s="174"/>
      <c r="F68" s="177"/>
      <c r="G68" s="177">
        <f>SUMIF(AE69:AE85,"&lt;&gt;NOR",G69:G85)</f>
        <v>0</v>
      </c>
      <c r="H68" s="177"/>
      <c r="I68" s="177">
        <f>SUM(I69:I85)</f>
        <v>0</v>
      </c>
      <c r="J68" s="177"/>
      <c r="K68" s="177">
        <f>SUM(K69:K85)</f>
        <v>0</v>
      </c>
      <c r="L68" s="177"/>
      <c r="M68" s="177">
        <f>SUM(M69:M85)</f>
        <v>0</v>
      </c>
      <c r="N68" s="170"/>
      <c r="O68" s="170">
        <f>SUM(O69:O85)</f>
        <v>0</v>
      </c>
      <c r="P68" s="170"/>
      <c r="Q68" s="170">
        <f>SUM(Q69:Q85)</f>
        <v>0.72029999999999994</v>
      </c>
      <c r="R68" s="170"/>
      <c r="S68" s="170"/>
      <c r="T68" s="171"/>
      <c r="U68" s="170">
        <f>SUM(U69:U85)</f>
        <v>68.599999999999994</v>
      </c>
      <c r="AE68" t="s">
        <v>117</v>
      </c>
    </row>
    <row r="69" spans="1:60" outlineLevel="1" x14ac:dyDescent="0.2">
      <c r="A69" s="158">
        <v>41</v>
      </c>
      <c r="B69" s="165" t="s">
        <v>219</v>
      </c>
      <c r="C69" s="196" t="s">
        <v>220</v>
      </c>
      <c r="D69" s="167" t="s">
        <v>120</v>
      </c>
      <c r="E69" s="172">
        <v>302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0</v>
      </c>
      <c r="M69" s="176">
        <f>G69*(1+L69/100)</f>
        <v>0</v>
      </c>
      <c r="N69" s="167">
        <v>0</v>
      </c>
      <c r="O69" s="167">
        <f>ROUND(E69*N69,5)</f>
        <v>0</v>
      </c>
      <c r="P69" s="167">
        <v>2.0999999999999999E-3</v>
      </c>
      <c r="Q69" s="167">
        <f>ROUND(E69*P69,5)</f>
        <v>0.63419999999999999</v>
      </c>
      <c r="R69" s="167"/>
      <c r="S69" s="167"/>
      <c r="T69" s="168">
        <v>0.2</v>
      </c>
      <c r="U69" s="167">
        <f>ROUND(E69*T69,2)</f>
        <v>60.4</v>
      </c>
      <c r="V69" s="157"/>
      <c r="W69" s="157"/>
      <c r="X69" s="157"/>
      <c r="Y69" s="157"/>
      <c r="Z69" s="157"/>
      <c r="AA69" s="157"/>
      <c r="AB69" s="157"/>
      <c r="AC69" s="157"/>
      <c r="AD69" s="157"/>
      <c r="AE69" s="157" t="s">
        <v>121</v>
      </c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</row>
    <row r="70" spans="1:60" ht="22.5" outlineLevel="1" x14ac:dyDescent="0.2">
      <c r="A70" s="158">
        <v>42</v>
      </c>
      <c r="B70" s="165" t="s">
        <v>221</v>
      </c>
      <c r="C70" s="196" t="s">
        <v>222</v>
      </c>
      <c r="D70" s="167" t="s">
        <v>139</v>
      </c>
      <c r="E70" s="172">
        <v>4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0</v>
      </c>
      <c r="M70" s="176">
        <f>G70*(1+L70/100)</f>
        <v>0</v>
      </c>
      <c r="N70" s="167">
        <v>0</v>
      </c>
      <c r="O70" s="167">
        <f>ROUND(E70*N70,5)</f>
        <v>0</v>
      </c>
      <c r="P70" s="167">
        <v>2.0999999999999999E-3</v>
      </c>
      <c r="Q70" s="167">
        <f>ROUND(E70*P70,5)</f>
        <v>8.3999999999999995E-3</v>
      </c>
      <c r="R70" s="167"/>
      <c r="S70" s="167"/>
      <c r="T70" s="168">
        <v>0.2</v>
      </c>
      <c r="U70" s="167">
        <f>ROUND(E70*T70,2)</f>
        <v>0.8</v>
      </c>
      <c r="V70" s="157"/>
      <c r="W70" s="157"/>
      <c r="X70" s="157"/>
      <c r="Y70" s="157"/>
      <c r="Z70" s="157"/>
      <c r="AA70" s="157"/>
      <c r="AB70" s="157"/>
      <c r="AC70" s="157"/>
      <c r="AD70" s="157"/>
      <c r="AE70" s="157" t="s">
        <v>121</v>
      </c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</row>
    <row r="71" spans="1:60" outlineLevel="1" x14ac:dyDescent="0.2">
      <c r="A71" s="158"/>
      <c r="B71" s="165"/>
      <c r="C71" s="263" t="s">
        <v>223</v>
      </c>
      <c r="D71" s="264"/>
      <c r="E71" s="265"/>
      <c r="F71" s="266"/>
      <c r="G71" s="267"/>
      <c r="H71" s="176"/>
      <c r="I71" s="176"/>
      <c r="J71" s="176"/>
      <c r="K71" s="176"/>
      <c r="L71" s="176"/>
      <c r="M71" s="176"/>
      <c r="N71" s="167"/>
      <c r="O71" s="167"/>
      <c r="P71" s="167"/>
      <c r="Q71" s="167"/>
      <c r="R71" s="167"/>
      <c r="S71" s="167"/>
      <c r="T71" s="168"/>
      <c r="U71" s="167"/>
      <c r="V71" s="157"/>
      <c r="W71" s="157"/>
      <c r="X71" s="157"/>
      <c r="Y71" s="157"/>
      <c r="Z71" s="157"/>
      <c r="AA71" s="157"/>
      <c r="AB71" s="157"/>
      <c r="AC71" s="157"/>
      <c r="AD71" s="157"/>
      <c r="AE71" s="157" t="s">
        <v>182</v>
      </c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60" t="str">
        <f>C71</f>
        <v>Dodávka, montáž</v>
      </c>
      <c r="BB71" s="157"/>
      <c r="BC71" s="157"/>
      <c r="BD71" s="157"/>
      <c r="BE71" s="157"/>
      <c r="BF71" s="157"/>
      <c r="BG71" s="157"/>
      <c r="BH71" s="157"/>
    </row>
    <row r="72" spans="1:60" ht="22.5" outlineLevel="1" x14ac:dyDescent="0.2">
      <c r="A72" s="158">
        <v>43</v>
      </c>
      <c r="B72" s="165" t="s">
        <v>221</v>
      </c>
      <c r="C72" s="196" t="s">
        <v>224</v>
      </c>
      <c r="D72" s="167" t="s">
        <v>139</v>
      </c>
      <c r="E72" s="172">
        <v>4</v>
      </c>
      <c r="F72" s="175"/>
      <c r="G72" s="176">
        <f>ROUND(E72*F72,2)</f>
        <v>0</v>
      </c>
      <c r="H72" s="175"/>
      <c r="I72" s="176">
        <f>ROUND(E72*H72,2)</f>
        <v>0</v>
      </c>
      <c r="J72" s="175"/>
      <c r="K72" s="176">
        <f>ROUND(E72*J72,2)</f>
        <v>0</v>
      </c>
      <c r="L72" s="176">
        <v>0</v>
      </c>
      <c r="M72" s="176">
        <f>G72*(1+L72/100)</f>
        <v>0</v>
      </c>
      <c r="N72" s="167">
        <v>0</v>
      </c>
      <c r="O72" s="167">
        <f>ROUND(E72*N72,5)</f>
        <v>0</v>
      </c>
      <c r="P72" s="167">
        <v>2.0999999999999999E-3</v>
      </c>
      <c r="Q72" s="167">
        <f>ROUND(E72*P72,5)</f>
        <v>8.3999999999999995E-3</v>
      </c>
      <c r="R72" s="167"/>
      <c r="S72" s="167"/>
      <c r="T72" s="168">
        <v>0.2</v>
      </c>
      <c r="U72" s="167">
        <f>ROUND(E72*T72,2)</f>
        <v>0.8</v>
      </c>
      <c r="V72" s="157"/>
      <c r="W72" s="157"/>
      <c r="X72" s="157"/>
      <c r="Y72" s="157"/>
      <c r="Z72" s="157"/>
      <c r="AA72" s="157"/>
      <c r="AB72" s="157"/>
      <c r="AC72" s="157"/>
      <c r="AD72" s="157"/>
      <c r="AE72" s="157" t="s">
        <v>121</v>
      </c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  <c r="BH72" s="157"/>
    </row>
    <row r="73" spans="1:60" outlineLevel="1" x14ac:dyDescent="0.2">
      <c r="A73" s="158"/>
      <c r="B73" s="165"/>
      <c r="C73" s="263" t="s">
        <v>223</v>
      </c>
      <c r="D73" s="264"/>
      <c r="E73" s="265"/>
      <c r="F73" s="266"/>
      <c r="G73" s="267"/>
      <c r="H73" s="176"/>
      <c r="I73" s="176"/>
      <c r="J73" s="176"/>
      <c r="K73" s="176"/>
      <c r="L73" s="176"/>
      <c r="M73" s="176"/>
      <c r="N73" s="167"/>
      <c r="O73" s="167"/>
      <c r="P73" s="167"/>
      <c r="Q73" s="167"/>
      <c r="R73" s="167"/>
      <c r="S73" s="167"/>
      <c r="T73" s="168"/>
      <c r="U73" s="167"/>
      <c r="V73" s="157"/>
      <c r="W73" s="157"/>
      <c r="X73" s="157"/>
      <c r="Y73" s="157"/>
      <c r="Z73" s="157"/>
      <c r="AA73" s="157"/>
      <c r="AB73" s="157"/>
      <c r="AC73" s="157"/>
      <c r="AD73" s="157"/>
      <c r="AE73" s="157" t="s">
        <v>182</v>
      </c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60" t="str">
        <f>C73</f>
        <v>Dodávka, montáž</v>
      </c>
      <c r="BB73" s="157"/>
      <c r="BC73" s="157"/>
      <c r="BD73" s="157"/>
      <c r="BE73" s="157"/>
      <c r="BF73" s="157"/>
      <c r="BG73" s="157"/>
      <c r="BH73" s="157"/>
    </row>
    <row r="74" spans="1:60" ht="22.5" outlineLevel="1" x14ac:dyDescent="0.2">
      <c r="A74" s="158">
        <v>44</v>
      </c>
      <c r="B74" s="165" t="s">
        <v>221</v>
      </c>
      <c r="C74" s="196" t="s">
        <v>225</v>
      </c>
      <c r="D74" s="167" t="s">
        <v>139</v>
      </c>
      <c r="E74" s="172">
        <v>6</v>
      </c>
      <c r="F74" s="175"/>
      <c r="G74" s="176">
        <f>ROUND(E74*F74,2)</f>
        <v>0</v>
      </c>
      <c r="H74" s="175"/>
      <c r="I74" s="176">
        <f>ROUND(E74*H74,2)</f>
        <v>0</v>
      </c>
      <c r="J74" s="175"/>
      <c r="K74" s="176">
        <f>ROUND(E74*J74,2)</f>
        <v>0</v>
      </c>
      <c r="L74" s="176">
        <v>0</v>
      </c>
      <c r="M74" s="176">
        <f>G74*(1+L74/100)</f>
        <v>0</v>
      </c>
      <c r="N74" s="167">
        <v>0</v>
      </c>
      <c r="O74" s="167">
        <f>ROUND(E74*N74,5)</f>
        <v>0</v>
      </c>
      <c r="P74" s="167">
        <v>2.0999999999999999E-3</v>
      </c>
      <c r="Q74" s="167">
        <f>ROUND(E74*P74,5)</f>
        <v>1.26E-2</v>
      </c>
      <c r="R74" s="167"/>
      <c r="S74" s="167"/>
      <c r="T74" s="168">
        <v>0.2</v>
      </c>
      <c r="U74" s="167">
        <f>ROUND(E74*T74,2)</f>
        <v>1.2</v>
      </c>
      <c r="V74" s="157"/>
      <c r="W74" s="157"/>
      <c r="X74" s="157"/>
      <c r="Y74" s="157"/>
      <c r="Z74" s="157"/>
      <c r="AA74" s="157"/>
      <c r="AB74" s="157"/>
      <c r="AC74" s="157"/>
      <c r="AD74" s="157"/>
      <c r="AE74" s="157" t="s">
        <v>121</v>
      </c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D74" s="157"/>
      <c r="BE74" s="157"/>
      <c r="BF74" s="157"/>
      <c r="BG74" s="157"/>
      <c r="BH74" s="157"/>
    </row>
    <row r="75" spans="1:60" outlineLevel="1" x14ac:dyDescent="0.2">
      <c r="A75" s="158"/>
      <c r="B75" s="165"/>
      <c r="C75" s="263" t="s">
        <v>223</v>
      </c>
      <c r="D75" s="264"/>
      <c r="E75" s="265"/>
      <c r="F75" s="266"/>
      <c r="G75" s="267"/>
      <c r="H75" s="176"/>
      <c r="I75" s="176"/>
      <c r="J75" s="176"/>
      <c r="K75" s="176"/>
      <c r="L75" s="176"/>
      <c r="M75" s="176"/>
      <c r="N75" s="167"/>
      <c r="O75" s="167"/>
      <c r="P75" s="167"/>
      <c r="Q75" s="167"/>
      <c r="R75" s="167"/>
      <c r="S75" s="167"/>
      <c r="T75" s="168"/>
      <c r="U75" s="167"/>
      <c r="V75" s="157"/>
      <c r="W75" s="157"/>
      <c r="X75" s="157"/>
      <c r="Y75" s="157"/>
      <c r="Z75" s="157"/>
      <c r="AA75" s="157"/>
      <c r="AB75" s="157"/>
      <c r="AC75" s="157"/>
      <c r="AD75" s="157"/>
      <c r="AE75" s="157" t="s">
        <v>182</v>
      </c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60" t="str">
        <f>C75</f>
        <v>Dodávka, montáž</v>
      </c>
      <c r="BB75" s="157"/>
      <c r="BC75" s="157"/>
      <c r="BD75" s="157"/>
      <c r="BE75" s="157"/>
      <c r="BF75" s="157"/>
      <c r="BG75" s="157"/>
      <c r="BH75" s="157"/>
    </row>
    <row r="76" spans="1:60" ht="22.5" outlineLevel="1" x14ac:dyDescent="0.2">
      <c r="A76" s="158">
        <v>45</v>
      </c>
      <c r="B76" s="165" t="s">
        <v>221</v>
      </c>
      <c r="C76" s="196" t="s">
        <v>226</v>
      </c>
      <c r="D76" s="167" t="s">
        <v>139</v>
      </c>
      <c r="E76" s="172">
        <v>3</v>
      </c>
      <c r="F76" s="175"/>
      <c r="G76" s="176">
        <f>ROUND(E76*F76,2)</f>
        <v>0</v>
      </c>
      <c r="H76" s="175"/>
      <c r="I76" s="176">
        <f>ROUND(E76*H76,2)</f>
        <v>0</v>
      </c>
      <c r="J76" s="175"/>
      <c r="K76" s="176">
        <f>ROUND(E76*J76,2)</f>
        <v>0</v>
      </c>
      <c r="L76" s="176">
        <v>0</v>
      </c>
      <c r="M76" s="176">
        <f>G76*(1+L76/100)</f>
        <v>0</v>
      </c>
      <c r="N76" s="167">
        <v>0</v>
      </c>
      <c r="O76" s="167">
        <f>ROUND(E76*N76,5)</f>
        <v>0</v>
      </c>
      <c r="P76" s="167">
        <v>2.0999999999999999E-3</v>
      </c>
      <c r="Q76" s="167">
        <f>ROUND(E76*P76,5)</f>
        <v>6.3E-3</v>
      </c>
      <c r="R76" s="167"/>
      <c r="S76" s="167"/>
      <c r="T76" s="168">
        <v>0.2</v>
      </c>
      <c r="U76" s="167">
        <f>ROUND(E76*T76,2)</f>
        <v>0.6</v>
      </c>
      <c r="V76" s="157"/>
      <c r="W76" s="157"/>
      <c r="X76" s="157"/>
      <c r="Y76" s="157"/>
      <c r="Z76" s="157"/>
      <c r="AA76" s="157"/>
      <c r="AB76" s="157"/>
      <c r="AC76" s="157"/>
      <c r="AD76" s="157"/>
      <c r="AE76" s="157" t="s">
        <v>121</v>
      </c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  <c r="BH76" s="157"/>
    </row>
    <row r="77" spans="1:60" outlineLevel="1" x14ac:dyDescent="0.2">
      <c r="A77" s="158"/>
      <c r="B77" s="165"/>
      <c r="C77" s="263" t="s">
        <v>223</v>
      </c>
      <c r="D77" s="264"/>
      <c r="E77" s="265"/>
      <c r="F77" s="266"/>
      <c r="G77" s="267"/>
      <c r="H77" s="176"/>
      <c r="I77" s="176"/>
      <c r="J77" s="176"/>
      <c r="K77" s="176"/>
      <c r="L77" s="176"/>
      <c r="M77" s="176"/>
      <c r="N77" s="167"/>
      <c r="O77" s="167"/>
      <c r="P77" s="167"/>
      <c r="Q77" s="167"/>
      <c r="R77" s="167"/>
      <c r="S77" s="167"/>
      <c r="T77" s="168"/>
      <c r="U77" s="167"/>
      <c r="V77" s="157"/>
      <c r="W77" s="157"/>
      <c r="X77" s="157"/>
      <c r="Y77" s="157"/>
      <c r="Z77" s="157"/>
      <c r="AA77" s="157"/>
      <c r="AB77" s="157"/>
      <c r="AC77" s="157"/>
      <c r="AD77" s="157"/>
      <c r="AE77" s="157" t="s">
        <v>182</v>
      </c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60" t="str">
        <f>C77</f>
        <v>Dodávka, montáž</v>
      </c>
      <c r="BB77" s="157"/>
      <c r="BC77" s="157"/>
      <c r="BD77" s="157"/>
      <c r="BE77" s="157"/>
      <c r="BF77" s="157"/>
      <c r="BG77" s="157"/>
      <c r="BH77" s="157"/>
    </row>
    <row r="78" spans="1:60" ht="22.5" outlineLevel="1" x14ac:dyDescent="0.2">
      <c r="A78" s="158">
        <v>46</v>
      </c>
      <c r="B78" s="165" t="s">
        <v>221</v>
      </c>
      <c r="C78" s="196" t="s">
        <v>227</v>
      </c>
      <c r="D78" s="167" t="s">
        <v>139</v>
      </c>
      <c r="E78" s="172">
        <v>6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0</v>
      </c>
      <c r="M78" s="176">
        <f>G78*(1+L78/100)</f>
        <v>0</v>
      </c>
      <c r="N78" s="167">
        <v>0</v>
      </c>
      <c r="O78" s="167">
        <f>ROUND(E78*N78,5)</f>
        <v>0</v>
      </c>
      <c r="P78" s="167">
        <v>2.0999999999999999E-3</v>
      </c>
      <c r="Q78" s="167">
        <f>ROUND(E78*P78,5)</f>
        <v>1.26E-2</v>
      </c>
      <c r="R78" s="167"/>
      <c r="S78" s="167"/>
      <c r="T78" s="168">
        <v>0.2</v>
      </c>
      <c r="U78" s="167">
        <f>ROUND(E78*T78,2)</f>
        <v>1.2</v>
      </c>
      <c r="V78" s="157"/>
      <c r="W78" s="157"/>
      <c r="X78" s="157"/>
      <c r="Y78" s="157"/>
      <c r="Z78" s="157"/>
      <c r="AA78" s="157"/>
      <c r="AB78" s="157"/>
      <c r="AC78" s="157"/>
      <c r="AD78" s="157"/>
      <c r="AE78" s="157" t="s">
        <v>121</v>
      </c>
      <c r="AF78" s="157"/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  <c r="BH78" s="157"/>
    </row>
    <row r="79" spans="1:60" outlineLevel="1" x14ac:dyDescent="0.2">
      <c r="A79" s="158"/>
      <c r="B79" s="165"/>
      <c r="C79" s="263" t="s">
        <v>223</v>
      </c>
      <c r="D79" s="264"/>
      <c r="E79" s="265"/>
      <c r="F79" s="266"/>
      <c r="G79" s="267"/>
      <c r="H79" s="176"/>
      <c r="I79" s="176"/>
      <c r="J79" s="176"/>
      <c r="K79" s="176"/>
      <c r="L79" s="176"/>
      <c r="M79" s="176"/>
      <c r="N79" s="167"/>
      <c r="O79" s="167"/>
      <c r="P79" s="167"/>
      <c r="Q79" s="167"/>
      <c r="R79" s="167"/>
      <c r="S79" s="167"/>
      <c r="T79" s="168"/>
      <c r="U79" s="167"/>
      <c r="V79" s="157"/>
      <c r="W79" s="157"/>
      <c r="X79" s="157"/>
      <c r="Y79" s="157"/>
      <c r="Z79" s="157"/>
      <c r="AA79" s="157"/>
      <c r="AB79" s="157"/>
      <c r="AC79" s="157"/>
      <c r="AD79" s="157"/>
      <c r="AE79" s="157" t="s">
        <v>182</v>
      </c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60" t="str">
        <f>C79</f>
        <v>Dodávka, montáž</v>
      </c>
      <c r="BB79" s="157"/>
      <c r="BC79" s="157"/>
      <c r="BD79" s="157"/>
      <c r="BE79" s="157"/>
      <c r="BF79" s="157"/>
      <c r="BG79" s="157"/>
      <c r="BH79" s="157"/>
    </row>
    <row r="80" spans="1:60" ht="22.5" outlineLevel="1" x14ac:dyDescent="0.2">
      <c r="A80" s="158">
        <v>47</v>
      </c>
      <c r="B80" s="165" t="s">
        <v>221</v>
      </c>
      <c r="C80" s="196" t="s">
        <v>228</v>
      </c>
      <c r="D80" s="167" t="s">
        <v>139</v>
      </c>
      <c r="E80" s="172">
        <v>8</v>
      </c>
      <c r="F80" s="175"/>
      <c r="G80" s="176">
        <f>ROUND(E80*F80,2)</f>
        <v>0</v>
      </c>
      <c r="H80" s="175"/>
      <c r="I80" s="176">
        <f>ROUND(E80*H80,2)</f>
        <v>0</v>
      </c>
      <c r="J80" s="175"/>
      <c r="K80" s="176">
        <f>ROUND(E80*J80,2)</f>
        <v>0</v>
      </c>
      <c r="L80" s="176">
        <v>0</v>
      </c>
      <c r="M80" s="176">
        <f>G80*(1+L80/100)</f>
        <v>0</v>
      </c>
      <c r="N80" s="167">
        <v>0</v>
      </c>
      <c r="O80" s="167">
        <f>ROUND(E80*N80,5)</f>
        <v>0</v>
      </c>
      <c r="P80" s="167">
        <v>2.0999999999999999E-3</v>
      </c>
      <c r="Q80" s="167">
        <f>ROUND(E80*P80,5)</f>
        <v>1.6799999999999999E-2</v>
      </c>
      <c r="R80" s="167"/>
      <c r="S80" s="167"/>
      <c r="T80" s="168">
        <v>0.2</v>
      </c>
      <c r="U80" s="167">
        <f>ROUND(E80*T80,2)</f>
        <v>1.6</v>
      </c>
      <c r="V80" s="157"/>
      <c r="W80" s="157"/>
      <c r="X80" s="157"/>
      <c r="Y80" s="157"/>
      <c r="Z80" s="157"/>
      <c r="AA80" s="157"/>
      <c r="AB80" s="157"/>
      <c r="AC80" s="157"/>
      <c r="AD80" s="157"/>
      <c r="AE80" s="157" t="s">
        <v>121</v>
      </c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</row>
    <row r="81" spans="1:60" outlineLevel="1" x14ac:dyDescent="0.2">
      <c r="A81" s="158"/>
      <c r="B81" s="165"/>
      <c r="C81" s="263" t="s">
        <v>223</v>
      </c>
      <c r="D81" s="264"/>
      <c r="E81" s="265"/>
      <c r="F81" s="266"/>
      <c r="G81" s="267"/>
      <c r="H81" s="176"/>
      <c r="I81" s="176"/>
      <c r="J81" s="176"/>
      <c r="K81" s="176"/>
      <c r="L81" s="176"/>
      <c r="M81" s="176"/>
      <c r="N81" s="167"/>
      <c r="O81" s="167"/>
      <c r="P81" s="167"/>
      <c r="Q81" s="167"/>
      <c r="R81" s="167"/>
      <c r="S81" s="167"/>
      <c r="T81" s="168"/>
      <c r="U81" s="167"/>
      <c r="V81" s="157"/>
      <c r="W81" s="157"/>
      <c r="X81" s="157"/>
      <c r="Y81" s="157"/>
      <c r="Z81" s="157"/>
      <c r="AA81" s="157"/>
      <c r="AB81" s="157"/>
      <c r="AC81" s="157"/>
      <c r="AD81" s="157"/>
      <c r="AE81" s="157" t="s">
        <v>182</v>
      </c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60" t="str">
        <f>C81</f>
        <v>Dodávka, montáž</v>
      </c>
      <c r="BB81" s="157"/>
      <c r="BC81" s="157"/>
      <c r="BD81" s="157"/>
      <c r="BE81" s="157"/>
      <c r="BF81" s="157"/>
      <c r="BG81" s="157"/>
      <c r="BH81" s="157"/>
    </row>
    <row r="82" spans="1:60" ht="22.5" outlineLevel="1" x14ac:dyDescent="0.2">
      <c r="A82" s="158">
        <v>48</v>
      </c>
      <c r="B82" s="165" t="s">
        <v>221</v>
      </c>
      <c r="C82" s="196" t="s">
        <v>229</v>
      </c>
      <c r="D82" s="167" t="s">
        <v>139</v>
      </c>
      <c r="E82" s="172">
        <v>4</v>
      </c>
      <c r="F82" s="175"/>
      <c r="G82" s="176">
        <f>ROUND(E82*F82,2)</f>
        <v>0</v>
      </c>
      <c r="H82" s="175"/>
      <c r="I82" s="176">
        <f>ROUND(E82*H82,2)</f>
        <v>0</v>
      </c>
      <c r="J82" s="175"/>
      <c r="K82" s="176">
        <f>ROUND(E82*J82,2)</f>
        <v>0</v>
      </c>
      <c r="L82" s="176">
        <v>0</v>
      </c>
      <c r="M82" s="176">
        <f>G82*(1+L82/100)</f>
        <v>0</v>
      </c>
      <c r="N82" s="167">
        <v>0</v>
      </c>
      <c r="O82" s="167">
        <f>ROUND(E82*N82,5)</f>
        <v>0</v>
      </c>
      <c r="P82" s="167">
        <v>2.0999999999999999E-3</v>
      </c>
      <c r="Q82" s="167">
        <f>ROUND(E82*P82,5)</f>
        <v>8.3999999999999995E-3</v>
      </c>
      <c r="R82" s="167"/>
      <c r="S82" s="167"/>
      <c r="T82" s="168">
        <v>0.2</v>
      </c>
      <c r="U82" s="167">
        <f>ROUND(E82*T82,2)</f>
        <v>0.8</v>
      </c>
      <c r="V82" s="157"/>
      <c r="W82" s="157"/>
      <c r="X82" s="157"/>
      <c r="Y82" s="157"/>
      <c r="Z82" s="157"/>
      <c r="AA82" s="157"/>
      <c r="AB82" s="157"/>
      <c r="AC82" s="157"/>
      <c r="AD82" s="157"/>
      <c r="AE82" s="157" t="s">
        <v>121</v>
      </c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</row>
    <row r="83" spans="1:60" outlineLevel="1" x14ac:dyDescent="0.2">
      <c r="A83" s="158"/>
      <c r="B83" s="165"/>
      <c r="C83" s="263" t="s">
        <v>223</v>
      </c>
      <c r="D83" s="264"/>
      <c r="E83" s="265"/>
      <c r="F83" s="266"/>
      <c r="G83" s="267"/>
      <c r="H83" s="176"/>
      <c r="I83" s="176"/>
      <c r="J83" s="176"/>
      <c r="K83" s="176"/>
      <c r="L83" s="176"/>
      <c r="M83" s="176"/>
      <c r="N83" s="167"/>
      <c r="O83" s="167"/>
      <c r="P83" s="167"/>
      <c r="Q83" s="167"/>
      <c r="R83" s="167"/>
      <c r="S83" s="167"/>
      <c r="T83" s="168"/>
      <c r="U83" s="167"/>
      <c r="V83" s="157"/>
      <c r="W83" s="157"/>
      <c r="X83" s="157"/>
      <c r="Y83" s="157"/>
      <c r="Z83" s="157"/>
      <c r="AA83" s="157"/>
      <c r="AB83" s="157"/>
      <c r="AC83" s="157"/>
      <c r="AD83" s="157"/>
      <c r="AE83" s="157" t="s">
        <v>182</v>
      </c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60" t="str">
        <f>C83</f>
        <v>Dodávka, montáž</v>
      </c>
      <c r="BB83" s="157"/>
      <c r="BC83" s="157"/>
      <c r="BD83" s="157"/>
      <c r="BE83" s="157"/>
      <c r="BF83" s="157"/>
      <c r="BG83" s="157"/>
      <c r="BH83" s="157"/>
    </row>
    <row r="84" spans="1:60" ht="22.5" outlineLevel="1" x14ac:dyDescent="0.2">
      <c r="A84" s="158">
        <v>49</v>
      </c>
      <c r="B84" s="165" t="s">
        <v>221</v>
      </c>
      <c r="C84" s="196" t="s">
        <v>230</v>
      </c>
      <c r="D84" s="167" t="s">
        <v>139</v>
      </c>
      <c r="E84" s="172">
        <v>6</v>
      </c>
      <c r="F84" s="175"/>
      <c r="G84" s="176">
        <f>ROUND(E84*F84,2)</f>
        <v>0</v>
      </c>
      <c r="H84" s="175"/>
      <c r="I84" s="176">
        <f>ROUND(E84*H84,2)</f>
        <v>0</v>
      </c>
      <c r="J84" s="175"/>
      <c r="K84" s="176">
        <f>ROUND(E84*J84,2)</f>
        <v>0</v>
      </c>
      <c r="L84" s="176">
        <v>0</v>
      </c>
      <c r="M84" s="176">
        <f>G84*(1+L84/100)</f>
        <v>0</v>
      </c>
      <c r="N84" s="167">
        <v>0</v>
      </c>
      <c r="O84" s="167">
        <f>ROUND(E84*N84,5)</f>
        <v>0</v>
      </c>
      <c r="P84" s="167">
        <v>2.0999999999999999E-3</v>
      </c>
      <c r="Q84" s="167">
        <f>ROUND(E84*P84,5)</f>
        <v>1.26E-2</v>
      </c>
      <c r="R84" s="167"/>
      <c r="S84" s="167"/>
      <c r="T84" s="168">
        <v>0.2</v>
      </c>
      <c r="U84" s="167">
        <f>ROUND(E84*T84,2)</f>
        <v>1.2</v>
      </c>
      <c r="V84" s="157"/>
      <c r="W84" s="157"/>
      <c r="X84" s="157"/>
      <c r="Y84" s="157"/>
      <c r="Z84" s="157"/>
      <c r="AA84" s="157"/>
      <c r="AB84" s="157"/>
      <c r="AC84" s="157"/>
      <c r="AD84" s="157"/>
      <c r="AE84" s="157" t="s">
        <v>121</v>
      </c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</row>
    <row r="85" spans="1:60" outlineLevel="1" x14ac:dyDescent="0.2">
      <c r="A85" s="158"/>
      <c r="B85" s="165"/>
      <c r="C85" s="263" t="s">
        <v>223</v>
      </c>
      <c r="D85" s="264"/>
      <c r="E85" s="265"/>
      <c r="F85" s="266"/>
      <c r="G85" s="267"/>
      <c r="H85" s="176"/>
      <c r="I85" s="176"/>
      <c r="J85" s="176"/>
      <c r="K85" s="176"/>
      <c r="L85" s="176"/>
      <c r="M85" s="176"/>
      <c r="N85" s="167"/>
      <c r="O85" s="167"/>
      <c r="P85" s="167"/>
      <c r="Q85" s="167"/>
      <c r="R85" s="167"/>
      <c r="S85" s="167"/>
      <c r="T85" s="168"/>
      <c r="U85" s="167"/>
      <c r="V85" s="157"/>
      <c r="W85" s="157"/>
      <c r="X85" s="157"/>
      <c r="Y85" s="157"/>
      <c r="Z85" s="157"/>
      <c r="AA85" s="157"/>
      <c r="AB85" s="157"/>
      <c r="AC85" s="157"/>
      <c r="AD85" s="157"/>
      <c r="AE85" s="157" t="s">
        <v>182</v>
      </c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60" t="str">
        <f>C85</f>
        <v>Dodávka, montáž</v>
      </c>
      <c r="BB85" s="157"/>
      <c r="BC85" s="157"/>
      <c r="BD85" s="157"/>
      <c r="BE85" s="157"/>
      <c r="BF85" s="157"/>
      <c r="BG85" s="157"/>
      <c r="BH85" s="157"/>
    </row>
    <row r="86" spans="1:60" x14ac:dyDescent="0.2">
      <c r="A86" s="159" t="s">
        <v>116</v>
      </c>
      <c r="B86" s="166" t="s">
        <v>77</v>
      </c>
      <c r="C86" s="198" t="s">
        <v>78</v>
      </c>
      <c r="D86" s="170"/>
      <c r="E86" s="174"/>
      <c r="F86" s="177"/>
      <c r="G86" s="177">
        <f>SUMIF(AE87:AE98,"&lt;&gt;NOR",G87:G98)</f>
        <v>0</v>
      </c>
      <c r="H86" s="177"/>
      <c r="I86" s="177">
        <f>SUM(I87:I98)</f>
        <v>0</v>
      </c>
      <c r="J86" s="177"/>
      <c r="K86" s="177">
        <f>SUM(K87:K98)</f>
        <v>0</v>
      </c>
      <c r="L86" s="177"/>
      <c r="M86" s="177">
        <f>SUM(M87:M98)</f>
        <v>0</v>
      </c>
      <c r="N86" s="170"/>
      <c r="O86" s="170">
        <f>SUM(O87:O98)</f>
        <v>0.15883</v>
      </c>
      <c r="P86" s="170"/>
      <c r="Q86" s="170">
        <f>SUM(Q87:Q98)</f>
        <v>0</v>
      </c>
      <c r="R86" s="170"/>
      <c r="S86" s="170"/>
      <c r="T86" s="171"/>
      <c r="U86" s="170">
        <f>SUM(U87:U98)</f>
        <v>39.300000000000004</v>
      </c>
      <c r="AE86" t="s">
        <v>117</v>
      </c>
    </row>
    <row r="87" spans="1:60" ht="22.5" outlineLevel="1" x14ac:dyDescent="0.2">
      <c r="A87" s="158">
        <v>50</v>
      </c>
      <c r="B87" s="165" t="s">
        <v>231</v>
      </c>
      <c r="C87" s="196" t="s">
        <v>232</v>
      </c>
      <c r="D87" s="167" t="s">
        <v>170</v>
      </c>
      <c r="E87" s="172">
        <v>3</v>
      </c>
      <c r="F87" s="175"/>
      <c r="G87" s="176">
        <f t="shared" ref="G87:G98" si="21">ROUND(E87*F87,2)</f>
        <v>0</v>
      </c>
      <c r="H87" s="175"/>
      <c r="I87" s="176">
        <f t="shared" ref="I87:I98" si="22">ROUND(E87*H87,2)</f>
        <v>0</v>
      </c>
      <c r="J87" s="175"/>
      <c r="K87" s="176">
        <f t="shared" ref="K87:K98" si="23">ROUND(E87*J87,2)</f>
        <v>0</v>
      </c>
      <c r="L87" s="176">
        <v>0</v>
      </c>
      <c r="M87" s="176">
        <f t="shared" ref="M87:M98" si="24">G87*(1+L87/100)</f>
        <v>0</v>
      </c>
      <c r="N87" s="167">
        <v>2.3000000000000001E-4</v>
      </c>
      <c r="O87" s="167">
        <f t="shared" ref="O87:O98" si="25">ROUND(E87*N87,5)</f>
        <v>6.8999999999999997E-4</v>
      </c>
      <c r="P87" s="167">
        <v>0</v>
      </c>
      <c r="Q87" s="167">
        <f t="shared" ref="Q87:Q98" si="26">ROUND(E87*P87,5)</f>
        <v>0</v>
      </c>
      <c r="R87" s="167"/>
      <c r="S87" s="167"/>
      <c r="T87" s="168">
        <v>0.24107000000000001</v>
      </c>
      <c r="U87" s="167">
        <f t="shared" ref="U87:U98" si="27">ROUND(E87*T87,2)</f>
        <v>0.72</v>
      </c>
      <c r="V87" s="157"/>
      <c r="W87" s="157"/>
      <c r="X87" s="157"/>
      <c r="Y87" s="157"/>
      <c r="Z87" s="157"/>
      <c r="AA87" s="157"/>
      <c r="AB87" s="157"/>
      <c r="AC87" s="157"/>
      <c r="AD87" s="157"/>
      <c r="AE87" s="157" t="s">
        <v>121</v>
      </c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</row>
    <row r="88" spans="1:60" ht="22.5" outlineLevel="1" x14ac:dyDescent="0.2">
      <c r="A88" s="158">
        <v>51</v>
      </c>
      <c r="B88" s="165" t="s">
        <v>233</v>
      </c>
      <c r="C88" s="196" t="s">
        <v>234</v>
      </c>
      <c r="D88" s="167" t="s">
        <v>170</v>
      </c>
      <c r="E88" s="172">
        <v>2</v>
      </c>
      <c r="F88" s="175"/>
      <c r="G88" s="176">
        <f t="shared" si="21"/>
        <v>0</v>
      </c>
      <c r="H88" s="175"/>
      <c r="I88" s="176">
        <f t="shared" si="22"/>
        <v>0</v>
      </c>
      <c r="J88" s="175"/>
      <c r="K88" s="176">
        <f t="shared" si="23"/>
        <v>0</v>
      </c>
      <c r="L88" s="176">
        <v>0</v>
      </c>
      <c r="M88" s="176">
        <f t="shared" si="24"/>
        <v>0</v>
      </c>
      <c r="N88" s="167">
        <v>3.8000000000000002E-4</v>
      </c>
      <c r="O88" s="167">
        <f t="shared" si="25"/>
        <v>7.6000000000000004E-4</v>
      </c>
      <c r="P88" s="167">
        <v>0</v>
      </c>
      <c r="Q88" s="167">
        <f t="shared" si="26"/>
        <v>0</v>
      </c>
      <c r="R88" s="167"/>
      <c r="S88" s="167"/>
      <c r="T88" s="168">
        <v>0.27782000000000001</v>
      </c>
      <c r="U88" s="167">
        <f t="shared" si="27"/>
        <v>0.56000000000000005</v>
      </c>
      <c r="V88" s="157"/>
      <c r="W88" s="157"/>
      <c r="X88" s="157"/>
      <c r="Y88" s="157"/>
      <c r="Z88" s="157"/>
      <c r="AA88" s="157"/>
      <c r="AB88" s="157"/>
      <c r="AC88" s="157"/>
      <c r="AD88" s="157"/>
      <c r="AE88" s="157" t="s">
        <v>121</v>
      </c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</row>
    <row r="89" spans="1:60" ht="22.5" outlineLevel="1" x14ac:dyDescent="0.2">
      <c r="A89" s="158">
        <v>52</v>
      </c>
      <c r="B89" s="165" t="s">
        <v>235</v>
      </c>
      <c r="C89" s="196" t="s">
        <v>236</v>
      </c>
      <c r="D89" s="167" t="s">
        <v>170</v>
      </c>
      <c r="E89" s="172">
        <v>4</v>
      </c>
      <c r="F89" s="175"/>
      <c r="G89" s="176">
        <f t="shared" si="21"/>
        <v>0</v>
      </c>
      <c r="H89" s="175"/>
      <c r="I89" s="176">
        <f t="shared" si="22"/>
        <v>0</v>
      </c>
      <c r="J89" s="175"/>
      <c r="K89" s="176">
        <f t="shared" si="23"/>
        <v>0</v>
      </c>
      <c r="L89" s="176">
        <v>0</v>
      </c>
      <c r="M89" s="176">
        <f t="shared" si="24"/>
        <v>0</v>
      </c>
      <c r="N89" s="167">
        <v>6.0999999999999997E-4</v>
      </c>
      <c r="O89" s="167">
        <f t="shared" si="25"/>
        <v>2.4399999999999999E-3</v>
      </c>
      <c r="P89" s="167">
        <v>0</v>
      </c>
      <c r="Q89" s="167">
        <f t="shared" si="26"/>
        <v>0</v>
      </c>
      <c r="R89" s="167"/>
      <c r="S89" s="167"/>
      <c r="T89" s="168">
        <v>0.35375000000000001</v>
      </c>
      <c r="U89" s="167">
        <f t="shared" si="27"/>
        <v>1.42</v>
      </c>
      <c r="V89" s="157"/>
      <c r="W89" s="157"/>
      <c r="X89" s="157"/>
      <c r="Y89" s="157"/>
      <c r="Z89" s="157"/>
      <c r="AA89" s="157"/>
      <c r="AB89" s="157"/>
      <c r="AC89" s="157"/>
      <c r="AD89" s="157"/>
      <c r="AE89" s="157" t="s">
        <v>121</v>
      </c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AW89" s="157"/>
      <c r="AX89" s="157"/>
      <c r="AY89" s="157"/>
      <c r="AZ89" s="157"/>
      <c r="BA89" s="157"/>
      <c r="BB89" s="157"/>
      <c r="BC89" s="157"/>
      <c r="BD89" s="157"/>
      <c r="BE89" s="157"/>
      <c r="BF89" s="157"/>
      <c r="BG89" s="157"/>
      <c r="BH89" s="157"/>
    </row>
    <row r="90" spans="1:60" ht="22.5" outlineLevel="1" x14ac:dyDescent="0.2">
      <c r="A90" s="158">
        <v>53</v>
      </c>
      <c r="B90" s="165" t="s">
        <v>237</v>
      </c>
      <c r="C90" s="196" t="s">
        <v>238</v>
      </c>
      <c r="D90" s="167" t="s">
        <v>170</v>
      </c>
      <c r="E90" s="172">
        <v>3</v>
      </c>
      <c r="F90" s="175"/>
      <c r="G90" s="176">
        <f t="shared" si="21"/>
        <v>0</v>
      </c>
      <c r="H90" s="175"/>
      <c r="I90" s="176">
        <f t="shared" si="22"/>
        <v>0</v>
      </c>
      <c r="J90" s="175"/>
      <c r="K90" s="176">
        <f t="shared" si="23"/>
        <v>0</v>
      </c>
      <c r="L90" s="176">
        <v>0</v>
      </c>
      <c r="M90" s="176">
        <f t="shared" si="24"/>
        <v>0</v>
      </c>
      <c r="N90" s="167">
        <v>9.6000000000000002E-4</v>
      </c>
      <c r="O90" s="167">
        <f t="shared" si="25"/>
        <v>2.8800000000000002E-3</v>
      </c>
      <c r="P90" s="167">
        <v>0</v>
      </c>
      <c r="Q90" s="167">
        <f t="shared" si="26"/>
        <v>0</v>
      </c>
      <c r="R90" s="167"/>
      <c r="S90" s="167"/>
      <c r="T90" s="168">
        <v>0.41825000000000001</v>
      </c>
      <c r="U90" s="167">
        <f t="shared" si="27"/>
        <v>1.25</v>
      </c>
      <c r="V90" s="157"/>
      <c r="W90" s="157"/>
      <c r="X90" s="157"/>
      <c r="Y90" s="157"/>
      <c r="Z90" s="157"/>
      <c r="AA90" s="157"/>
      <c r="AB90" s="157"/>
      <c r="AC90" s="157"/>
      <c r="AD90" s="157"/>
      <c r="AE90" s="157" t="s">
        <v>121</v>
      </c>
      <c r="AF90" s="157"/>
      <c r="AG90" s="157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/>
      <c r="AS90" s="157"/>
      <c r="AT90" s="157"/>
      <c r="AU90" s="157"/>
      <c r="AV90" s="157"/>
      <c r="AW90" s="157"/>
      <c r="AX90" s="157"/>
      <c r="AY90" s="157"/>
      <c r="AZ90" s="157"/>
      <c r="BA90" s="157"/>
      <c r="BB90" s="157"/>
      <c r="BC90" s="157"/>
      <c r="BD90" s="157"/>
      <c r="BE90" s="157"/>
      <c r="BF90" s="157"/>
      <c r="BG90" s="157"/>
      <c r="BH90" s="157"/>
    </row>
    <row r="91" spans="1:60" outlineLevel="1" x14ac:dyDescent="0.2">
      <c r="A91" s="158">
        <v>54</v>
      </c>
      <c r="B91" s="165" t="s">
        <v>239</v>
      </c>
      <c r="C91" s="196" t="s">
        <v>240</v>
      </c>
      <c r="D91" s="167" t="s">
        <v>139</v>
      </c>
      <c r="E91" s="172">
        <v>6</v>
      </c>
      <c r="F91" s="175"/>
      <c r="G91" s="176">
        <f t="shared" si="21"/>
        <v>0</v>
      </c>
      <c r="H91" s="175"/>
      <c r="I91" s="176">
        <f t="shared" si="22"/>
        <v>0</v>
      </c>
      <c r="J91" s="175"/>
      <c r="K91" s="176">
        <f t="shared" si="23"/>
        <v>0</v>
      </c>
      <c r="L91" s="176">
        <v>0</v>
      </c>
      <c r="M91" s="176">
        <f t="shared" si="24"/>
        <v>0</v>
      </c>
      <c r="N91" s="167">
        <v>5.4099999999999999E-3</v>
      </c>
      <c r="O91" s="167">
        <f t="shared" si="25"/>
        <v>3.2460000000000003E-2</v>
      </c>
      <c r="P91" s="167">
        <v>0</v>
      </c>
      <c r="Q91" s="167">
        <f t="shared" si="26"/>
        <v>0</v>
      </c>
      <c r="R91" s="167"/>
      <c r="S91" s="167"/>
      <c r="T91" s="168">
        <v>0.68279999999999996</v>
      </c>
      <c r="U91" s="167">
        <f t="shared" si="27"/>
        <v>4.0999999999999996</v>
      </c>
      <c r="V91" s="157"/>
      <c r="W91" s="157"/>
      <c r="X91" s="157"/>
      <c r="Y91" s="157"/>
      <c r="Z91" s="157"/>
      <c r="AA91" s="157"/>
      <c r="AB91" s="157"/>
      <c r="AC91" s="157"/>
      <c r="AD91" s="157"/>
      <c r="AE91" s="157" t="s">
        <v>121</v>
      </c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AW91" s="157"/>
      <c r="AX91" s="157"/>
      <c r="AY91" s="157"/>
      <c r="AZ91" s="157"/>
      <c r="BA91" s="157"/>
      <c r="BB91" s="157"/>
      <c r="BC91" s="157"/>
      <c r="BD91" s="157"/>
      <c r="BE91" s="157"/>
      <c r="BF91" s="157"/>
      <c r="BG91" s="157"/>
      <c r="BH91" s="157"/>
    </row>
    <row r="92" spans="1:60" outlineLevel="1" x14ac:dyDescent="0.2">
      <c r="A92" s="158">
        <v>55</v>
      </c>
      <c r="B92" s="165" t="s">
        <v>241</v>
      </c>
      <c r="C92" s="196" t="s">
        <v>242</v>
      </c>
      <c r="D92" s="167" t="s">
        <v>139</v>
      </c>
      <c r="E92" s="172">
        <v>4</v>
      </c>
      <c r="F92" s="175"/>
      <c r="G92" s="176">
        <f t="shared" si="21"/>
        <v>0</v>
      </c>
      <c r="H92" s="175"/>
      <c r="I92" s="176">
        <f t="shared" si="22"/>
        <v>0</v>
      </c>
      <c r="J92" s="175"/>
      <c r="K92" s="176">
        <f t="shared" si="23"/>
        <v>0</v>
      </c>
      <c r="L92" s="176">
        <v>0</v>
      </c>
      <c r="M92" s="176">
        <f t="shared" si="24"/>
        <v>0</v>
      </c>
      <c r="N92" s="167">
        <v>5.7299999999999999E-3</v>
      </c>
      <c r="O92" s="167">
        <f t="shared" si="25"/>
        <v>2.2919999999999999E-2</v>
      </c>
      <c r="P92" s="167">
        <v>0</v>
      </c>
      <c r="Q92" s="167">
        <f t="shared" si="26"/>
        <v>0</v>
      </c>
      <c r="R92" s="167"/>
      <c r="S92" s="167"/>
      <c r="T92" s="168">
        <v>0.75470000000000004</v>
      </c>
      <c r="U92" s="167">
        <f t="shared" si="27"/>
        <v>3.02</v>
      </c>
      <c r="V92" s="157"/>
      <c r="W92" s="157"/>
      <c r="X92" s="157"/>
      <c r="Y92" s="157"/>
      <c r="Z92" s="157"/>
      <c r="AA92" s="157"/>
      <c r="AB92" s="157"/>
      <c r="AC92" s="157"/>
      <c r="AD92" s="157"/>
      <c r="AE92" s="157" t="s">
        <v>121</v>
      </c>
      <c r="AF92" s="157"/>
      <c r="AG92" s="157"/>
      <c r="AH92" s="157"/>
      <c r="AI92" s="157"/>
      <c r="AJ92" s="157"/>
      <c r="AK92" s="157"/>
      <c r="AL92" s="157"/>
      <c r="AM92" s="157"/>
      <c r="AN92" s="157"/>
      <c r="AO92" s="157"/>
      <c r="AP92" s="157"/>
      <c r="AQ92" s="157"/>
      <c r="AR92" s="157"/>
      <c r="AS92" s="157"/>
      <c r="AT92" s="157"/>
      <c r="AU92" s="157"/>
      <c r="AV92" s="157"/>
      <c r="AW92" s="157"/>
      <c r="AX92" s="157"/>
      <c r="AY92" s="157"/>
      <c r="AZ92" s="157"/>
      <c r="BA92" s="157"/>
      <c r="BB92" s="157"/>
      <c r="BC92" s="157"/>
      <c r="BD92" s="157"/>
      <c r="BE92" s="157"/>
      <c r="BF92" s="157"/>
      <c r="BG92" s="157"/>
      <c r="BH92" s="157"/>
    </row>
    <row r="93" spans="1:60" outlineLevel="1" x14ac:dyDescent="0.2">
      <c r="A93" s="158">
        <v>56</v>
      </c>
      <c r="B93" s="165" t="s">
        <v>243</v>
      </c>
      <c r="C93" s="196" t="s">
        <v>244</v>
      </c>
      <c r="D93" s="167" t="s">
        <v>139</v>
      </c>
      <c r="E93" s="172">
        <v>8</v>
      </c>
      <c r="F93" s="175"/>
      <c r="G93" s="176">
        <f t="shared" si="21"/>
        <v>0</v>
      </c>
      <c r="H93" s="175"/>
      <c r="I93" s="176">
        <f t="shared" si="22"/>
        <v>0</v>
      </c>
      <c r="J93" s="175"/>
      <c r="K93" s="176">
        <f t="shared" si="23"/>
        <v>0</v>
      </c>
      <c r="L93" s="176">
        <v>0</v>
      </c>
      <c r="M93" s="176">
        <f t="shared" si="24"/>
        <v>0</v>
      </c>
      <c r="N93" s="167">
        <v>6.1000000000000004E-3</v>
      </c>
      <c r="O93" s="167">
        <f t="shared" si="25"/>
        <v>4.8800000000000003E-2</v>
      </c>
      <c r="P93" s="167">
        <v>0</v>
      </c>
      <c r="Q93" s="167">
        <f t="shared" si="26"/>
        <v>0</v>
      </c>
      <c r="R93" s="167"/>
      <c r="S93" s="167"/>
      <c r="T93" s="168">
        <v>0.92569999999999997</v>
      </c>
      <c r="U93" s="167">
        <f t="shared" si="27"/>
        <v>7.41</v>
      </c>
      <c r="V93" s="157"/>
      <c r="W93" s="157"/>
      <c r="X93" s="157"/>
      <c r="Y93" s="157"/>
      <c r="Z93" s="157"/>
      <c r="AA93" s="157"/>
      <c r="AB93" s="157"/>
      <c r="AC93" s="157"/>
      <c r="AD93" s="157"/>
      <c r="AE93" s="157" t="s">
        <v>121</v>
      </c>
      <c r="AF93" s="157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/>
      <c r="AT93" s="157"/>
      <c r="AU93" s="157"/>
      <c r="AV93" s="157"/>
      <c r="AW93" s="157"/>
      <c r="AX93" s="157"/>
      <c r="AY93" s="157"/>
      <c r="AZ93" s="157"/>
      <c r="BA93" s="157"/>
      <c r="BB93" s="157"/>
      <c r="BC93" s="157"/>
      <c r="BD93" s="157"/>
      <c r="BE93" s="157"/>
      <c r="BF93" s="157"/>
      <c r="BG93" s="157"/>
      <c r="BH93" s="157"/>
    </row>
    <row r="94" spans="1:60" outlineLevel="1" x14ac:dyDescent="0.2">
      <c r="A94" s="158">
        <v>57</v>
      </c>
      <c r="B94" s="165" t="s">
        <v>245</v>
      </c>
      <c r="C94" s="196" t="s">
        <v>246</v>
      </c>
      <c r="D94" s="167" t="s">
        <v>139</v>
      </c>
      <c r="E94" s="172">
        <v>6</v>
      </c>
      <c r="F94" s="175"/>
      <c r="G94" s="176">
        <f t="shared" si="21"/>
        <v>0</v>
      </c>
      <c r="H94" s="175"/>
      <c r="I94" s="176">
        <f t="shared" si="22"/>
        <v>0</v>
      </c>
      <c r="J94" s="175"/>
      <c r="K94" s="176">
        <f t="shared" si="23"/>
        <v>0</v>
      </c>
      <c r="L94" s="176">
        <v>0</v>
      </c>
      <c r="M94" s="176">
        <f t="shared" si="24"/>
        <v>0</v>
      </c>
      <c r="N94" s="167">
        <v>6.7999999999999996E-3</v>
      </c>
      <c r="O94" s="167">
        <f t="shared" si="25"/>
        <v>4.0800000000000003E-2</v>
      </c>
      <c r="P94" s="167">
        <v>0</v>
      </c>
      <c r="Q94" s="167">
        <f t="shared" si="26"/>
        <v>0</v>
      </c>
      <c r="R94" s="167"/>
      <c r="S94" s="167"/>
      <c r="T94" s="168">
        <v>1.0047999999999999</v>
      </c>
      <c r="U94" s="167">
        <f t="shared" si="27"/>
        <v>6.03</v>
      </c>
      <c r="V94" s="157"/>
      <c r="W94" s="157"/>
      <c r="X94" s="157"/>
      <c r="Y94" s="157"/>
      <c r="Z94" s="157"/>
      <c r="AA94" s="157"/>
      <c r="AB94" s="157"/>
      <c r="AC94" s="157"/>
      <c r="AD94" s="157"/>
      <c r="AE94" s="157" t="s">
        <v>121</v>
      </c>
      <c r="AF94" s="157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/>
      <c r="AT94" s="157"/>
      <c r="AU94" s="157"/>
      <c r="AV94" s="157"/>
      <c r="AW94" s="157"/>
      <c r="AX94" s="157"/>
      <c r="AY94" s="157"/>
      <c r="AZ94" s="157"/>
      <c r="BA94" s="157"/>
      <c r="BB94" s="157"/>
      <c r="BC94" s="157"/>
      <c r="BD94" s="157"/>
      <c r="BE94" s="157"/>
      <c r="BF94" s="157"/>
      <c r="BG94" s="157"/>
      <c r="BH94" s="157"/>
    </row>
    <row r="95" spans="1:60" ht="22.5" outlineLevel="1" x14ac:dyDescent="0.2">
      <c r="A95" s="158">
        <v>58</v>
      </c>
      <c r="B95" s="165" t="s">
        <v>247</v>
      </c>
      <c r="C95" s="196" t="s">
        <v>248</v>
      </c>
      <c r="D95" s="167" t="s">
        <v>139</v>
      </c>
      <c r="E95" s="172">
        <v>6</v>
      </c>
      <c r="F95" s="175"/>
      <c r="G95" s="176">
        <f t="shared" si="21"/>
        <v>0</v>
      </c>
      <c r="H95" s="175"/>
      <c r="I95" s="176">
        <f t="shared" si="22"/>
        <v>0</v>
      </c>
      <c r="J95" s="175"/>
      <c r="K95" s="176">
        <f t="shared" si="23"/>
        <v>0</v>
      </c>
      <c r="L95" s="176">
        <v>0</v>
      </c>
      <c r="M95" s="176">
        <f t="shared" si="24"/>
        <v>0</v>
      </c>
      <c r="N95" s="167">
        <v>2.7999999999999998E-4</v>
      </c>
      <c r="O95" s="167">
        <f t="shared" si="25"/>
        <v>1.6800000000000001E-3</v>
      </c>
      <c r="P95" s="167">
        <v>0</v>
      </c>
      <c r="Q95" s="167">
        <f t="shared" si="26"/>
        <v>0</v>
      </c>
      <c r="R95" s="167"/>
      <c r="S95" s="167"/>
      <c r="T95" s="168">
        <v>0.47626000000000002</v>
      </c>
      <c r="U95" s="167">
        <f t="shared" si="27"/>
        <v>2.86</v>
      </c>
      <c r="V95" s="157"/>
      <c r="W95" s="157"/>
      <c r="X95" s="157"/>
      <c r="Y95" s="157"/>
      <c r="Z95" s="157"/>
      <c r="AA95" s="157"/>
      <c r="AB95" s="157"/>
      <c r="AC95" s="157"/>
      <c r="AD95" s="157"/>
      <c r="AE95" s="157" t="s">
        <v>121</v>
      </c>
      <c r="AF95" s="157"/>
      <c r="AG95" s="157"/>
      <c r="AH95" s="157"/>
      <c r="AI95" s="157"/>
      <c r="AJ95" s="157"/>
      <c r="AK95" s="157"/>
      <c r="AL95" s="157"/>
      <c r="AM95" s="157"/>
      <c r="AN95" s="157"/>
      <c r="AO95" s="157"/>
      <c r="AP95" s="157"/>
      <c r="AQ95" s="157"/>
      <c r="AR95" s="157"/>
      <c r="AS95" s="157"/>
      <c r="AT95" s="157"/>
      <c r="AU95" s="157"/>
      <c r="AV95" s="157"/>
      <c r="AW95" s="157"/>
      <c r="AX95" s="157"/>
      <c r="AY95" s="157"/>
      <c r="AZ95" s="157"/>
      <c r="BA95" s="157"/>
      <c r="BB95" s="157"/>
      <c r="BC95" s="157"/>
      <c r="BD95" s="157"/>
      <c r="BE95" s="157"/>
      <c r="BF95" s="157"/>
      <c r="BG95" s="157"/>
      <c r="BH95" s="157"/>
    </row>
    <row r="96" spans="1:60" ht="22.5" outlineLevel="1" x14ac:dyDescent="0.2">
      <c r="A96" s="158">
        <v>59</v>
      </c>
      <c r="B96" s="165" t="s">
        <v>249</v>
      </c>
      <c r="C96" s="196" t="s">
        <v>250</v>
      </c>
      <c r="D96" s="167" t="s">
        <v>139</v>
      </c>
      <c r="E96" s="172">
        <v>4</v>
      </c>
      <c r="F96" s="175"/>
      <c r="G96" s="176">
        <f t="shared" si="21"/>
        <v>0</v>
      </c>
      <c r="H96" s="175"/>
      <c r="I96" s="176">
        <f t="shared" si="22"/>
        <v>0</v>
      </c>
      <c r="J96" s="175"/>
      <c r="K96" s="176">
        <f t="shared" si="23"/>
        <v>0</v>
      </c>
      <c r="L96" s="176">
        <v>0</v>
      </c>
      <c r="M96" s="176">
        <f t="shared" si="24"/>
        <v>0</v>
      </c>
      <c r="N96" s="167">
        <v>2.9999999999999997E-4</v>
      </c>
      <c r="O96" s="167">
        <f t="shared" si="25"/>
        <v>1.1999999999999999E-3</v>
      </c>
      <c r="P96" s="167">
        <v>0</v>
      </c>
      <c r="Q96" s="167">
        <f t="shared" si="26"/>
        <v>0</v>
      </c>
      <c r="R96" s="167"/>
      <c r="S96" s="167"/>
      <c r="T96" s="168">
        <v>0.54747999999999997</v>
      </c>
      <c r="U96" s="167">
        <f t="shared" si="27"/>
        <v>2.19</v>
      </c>
      <c r="V96" s="157"/>
      <c r="W96" s="157"/>
      <c r="X96" s="157"/>
      <c r="Y96" s="157"/>
      <c r="Z96" s="157"/>
      <c r="AA96" s="157"/>
      <c r="AB96" s="157"/>
      <c r="AC96" s="157"/>
      <c r="AD96" s="157"/>
      <c r="AE96" s="157" t="s">
        <v>121</v>
      </c>
      <c r="AF96" s="157"/>
      <c r="AG96" s="157"/>
      <c r="AH96" s="157"/>
      <c r="AI96" s="157"/>
      <c r="AJ96" s="157"/>
      <c r="AK96" s="157"/>
      <c r="AL96" s="157"/>
      <c r="AM96" s="157"/>
      <c r="AN96" s="157"/>
      <c r="AO96" s="157"/>
      <c r="AP96" s="157"/>
      <c r="AQ96" s="157"/>
      <c r="AR96" s="157"/>
      <c r="AS96" s="157"/>
      <c r="AT96" s="157"/>
      <c r="AU96" s="157"/>
      <c r="AV96" s="157"/>
      <c r="AW96" s="157"/>
      <c r="AX96" s="157"/>
      <c r="AY96" s="157"/>
      <c r="AZ96" s="157"/>
      <c r="BA96" s="157"/>
      <c r="BB96" s="157"/>
      <c r="BC96" s="157"/>
      <c r="BD96" s="157"/>
      <c r="BE96" s="157"/>
      <c r="BF96" s="157"/>
      <c r="BG96" s="157"/>
      <c r="BH96" s="157"/>
    </row>
    <row r="97" spans="1:60" ht="22.5" outlineLevel="1" x14ac:dyDescent="0.2">
      <c r="A97" s="158">
        <v>60</v>
      </c>
      <c r="B97" s="165" t="s">
        <v>251</v>
      </c>
      <c r="C97" s="196" t="s">
        <v>252</v>
      </c>
      <c r="D97" s="167" t="s">
        <v>139</v>
      </c>
      <c r="E97" s="172">
        <v>8</v>
      </c>
      <c r="F97" s="175"/>
      <c r="G97" s="176">
        <f t="shared" si="21"/>
        <v>0</v>
      </c>
      <c r="H97" s="175"/>
      <c r="I97" s="176">
        <f t="shared" si="22"/>
        <v>0</v>
      </c>
      <c r="J97" s="175"/>
      <c r="K97" s="176">
        <f t="shared" si="23"/>
        <v>0</v>
      </c>
      <c r="L97" s="176">
        <v>0</v>
      </c>
      <c r="M97" s="176">
        <f t="shared" si="24"/>
        <v>0</v>
      </c>
      <c r="N97" s="167">
        <v>2.9999999999999997E-4</v>
      </c>
      <c r="O97" s="167">
        <f t="shared" si="25"/>
        <v>2.3999999999999998E-3</v>
      </c>
      <c r="P97" s="167">
        <v>0</v>
      </c>
      <c r="Q97" s="167">
        <f t="shared" si="26"/>
        <v>0</v>
      </c>
      <c r="R97" s="167"/>
      <c r="S97" s="167"/>
      <c r="T97" s="168">
        <v>0.65447</v>
      </c>
      <c r="U97" s="167">
        <f t="shared" si="27"/>
        <v>5.24</v>
      </c>
      <c r="V97" s="157"/>
      <c r="W97" s="157"/>
      <c r="X97" s="157"/>
      <c r="Y97" s="157"/>
      <c r="Z97" s="157"/>
      <c r="AA97" s="157"/>
      <c r="AB97" s="157"/>
      <c r="AC97" s="157"/>
      <c r="AD97" s="157"/>
      <c r="AE97" s="157" t="s">
        <v>121</v>
      </c>
      <c r="AF97" s="157"/>
      <c r="AG97" s="157"/>
      <c r="AH97" s="157"/>
      <c r="AI97" s="157"/>
      <c r="AJ97" s="157"/>
      <c r="AK97" s="157"/>
      <c r="AL97" s="157"/>
      <c r="AM97" s="157"/>
      <c r="AN97" s="157"/>
      <c r="AO97" s="157"/>
      <c r="AP97" s="157"/>
      <c r="AQ97" s="157"/>
      <c r="AR97" s="157"/>
      <c r="AS97" s="157"/>
      <c r="AT97" s="157"/>
      <c r="AU97" s="157"/>
      <c r="AV97" s="157"/>
      <c r="AW97" s="157"/>
      <c r="AX97" s="157"/>
      <c r="AY97" s="157"/>
      <c r="AZ97" s="157"/>
      <c r="BA97" s="157"/>
      <c r="BB97" s="157"/>
      <c r="BC97" s="157"/>
      <c r="BD97" s="157"/>
      <c r="BE97" s="157"/>
      <c r="BF97" s="157"/>
      <c r="BG97" s="157"/>
      <c r="BH97" s="157"/>
    </row>
    <row r="98" spans="1:60" ht="22.5" outlineLevel="1" x14ac:dyDescent="0.2">
      <c r="A98" s="158">
        <v>61</v>
      </c>
      <c r="B98" s="165" t="s">
        <v>253</v>
      </c>
      <c r="C98" s="196" t="s">
        <v>254</v>
      </c>
      <c r="D98" s="167" t="s">
        <v>139</v>
      </c>
      <c r="E98" s="172">
        <v>6</v>
      </c>
      <c r="F98" s="175"/>
      <c r="G98" s="176">
        <f t="shared" si="21"/>
        <v>0</v>
      </c>
      <c r="H98" s="175"/>
      <c r="I98" s="176">
        <f t="shared" si="22"/>
        <v>0</v>
      </c>
      <c r="J98" s="175"/>
      <c r="K98" s="176">
        <f t="shared" si="23"/>
        <v>0</v>
      </c>
      <c r="L98" s="176">
        <v>0</v>
      </c>
      <c r="M98" s="176">
        <f t="shared" si="24"/>
        <v>0</v>
      </c>
      <c r="N98" s="167">
        <v>2.9999999999999997E-4</v>
      </c>
      <c r="O98" s="167">
        <f t="shared" si="25"/>
        <v>1.8E-3</v>
      </c>
      <c r="P98" s="167">
        <v>0</v>
      </c>
      <c r="Q98" s="167">
        <f t="shared" si="26"/>
        <v>0</v>
      </c>
      <c r="R98" s="167"/>
      <c r="S98" s="167"/>
      <c r="T98" s="168">
        <v>0.74919999999999998</v>
      </c>
      <c r="U98" s="167">
        <f t="shared" si="27"/>
        <v>4.5</v>
      </c>
      <c r="V98" s="157"/>
      <c r="W98" s="157"/>
      <c r="X98" s="157"/>
      <c r="Y98" s="157"/>
      <c r="Z98" s="157"/>
      <c r="AA98" s="157"/>
      <c r="AB98" s="157"/>
      <c r="AC98" s="157"/>
      <c r="AD98" s="157"/>
      <c r="AE98" s="157" t="s">
        <v>121</v>
      </c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D98" s="157"/>
      <c r="BE98" s="157"/>
      <c r="BF98" s="157"/>
      <c r="BG98" s="157"/>
      <c r="BH98" s="157"/>
    </row>
    <row r="99" spans="1:60" x14ac:dyDescent="0.2">
      <c r="A99" s="159" t="s">
        <v>116</v>
      </c>
      <c r="B99" s="166" t="s">
        <v>79</v>
      </c>
      <c r="C99" s="198" t="s">
        <v>80</v>
      </c>
      <c r="D99" s="170"/>
      <c r="E99" s="174"/>
      <c r="F99" s="177"/>
      <c r="G99" s="177">
        <f>SUMIF(AE100:AE117,"&lt;&gt;NOR",G100:G117)</f>
        <v>0</v>
      </c>
      <c r="H99" s="177"/>
      <c r="I99" s="177">
        <f>SUM(I100:I117)</f>
        <v>0</v>
      </c>
      <c r="J99" s="177"/>
      <c r="K99" s="177">
        <f>SUM(K100:K117)</f>
        <v>0</v>
      </c>
      <c r="L99" s="177"/>
      <c r="M99" s="177">
        <f>SUM(M100:M117)</f>
        <v>0</v>
      </c>
      <c r="N99" s="170"/>
      <c r="O99" s="170">
        <f>SUM(O100:O117)</f>
        <v>0.26819999999999999</v>
      </c>
      <c r="P99" s="170"/>
      <c r="Q99" s="170">
        <f>SUM(Q100:Q117)</f>
        <v>12.75291</v>
      </c>
      <c r="R99" s="170"/>
      <c r="S99" s="170"/>
      <c r="T99" s="171"/>
      <c r="U99" s="170">
        <f>SUM(U100:U117)</f>
        <v>266.43</v>
      </c>
      <c r="AE99" t="s">
        <v>117</v>
      </c>
    </row>
    <row r="100" spans="1:60" outlineLevel="1" x14ac:dyDescent="0.2">
      <c r="A100" s="158">
        <v>62</v>
      </c>
      <c r="B100" s="165" t="s">
        <v>255</v>
      </c>
      <c r="C100" s="196" t="s">
        <v>256</v>
      </c>
      <c r="D100" s="167" t="s">
        <v>139</v>
      </c>
      <c r="E100" s="172">
        <v>86</v>
      </c>
      <c r="F100" s="175"/>
      <c r="G100" s="176">
        <f t="shared" ref="G100:G108" si="28">ROUND(E100*F100,2)</f>
        <v>0</v>
      </c>
      <c r="H100" s="175"/>
      <c r="I100" s="176">
        <f t="shared" ref="I100:I108" si="29">ROUND(E100*H100,2)</f>
        <v>0</v>
      </c>
      <c r="J100" s="175"/>
      <c r="K100" s="176">
        <f t="shared" ref="K100:K108" si="30">ROUND(E100*J100,2)</f>
        <v>0</v>
      </c>
      <c r="L100" s="176">
        <v>0</v>
      </c>
      <c r="M100" s="176">
        <f t="shared" ref="M100:M108" si="31">G100*(1+L100/100)</f>
        <v>0</v>
      </c>
      <c r="N100" s="167">
        <v>1.4999999999999999E-4</v>
      </c>
      <c r="O100" s="167">
        <f t="shared" ref="O100:O108" si="32">ROUND(E100*N100,5)</f>
        <v>1.29E-2</v>
      </c>
      <c r="P100" s="167">
        <v>3.9559999999999998E-2</v>
      </c>
      <c r="Q100" s="167">
        <f t="shared" ref="Q100:Q108" si="33">ROUND(E100*P100,5)</f>
        <v>3.4021599999999999</v>
      </c>
      <c r="R100" s="167"/>
      <c r="S100" s="167"/>
      <c r="T100" s="168">
        <v>0.26600000000000001</v>
      </c>
      <c r="U100" s="167">
        <f t="shared" ref="U100:U108" si="34">ROUND(E100*T100,2)</f>
        <v>22.88</v>
      </c>
      <c r="V100" s="157"/>
      <c r="W100" s="157"/>
      <c r="X100" s="157"/>
      <c r="Y100" s="157"/>
      <c r="Z100" s="157"/>
      <c r="AA100" s="157"/>
      <c r="AB100" s="157"/>
      <c r="AC100" s="157"/>
      <c r="AD100" s="157"/>
      <c r="AE100" s="157" t="s">
        <v>121</v>
      </c>
      <c r="AF100" s="157"/>
      <c r="AG100" s="157"/>
      <c r="AH100" s="157"/>
      <c r="AI100" s="157"/>
      <c r="AJ100" s="157"/>
      <c r="AK100" s="157"/>
      <c r="AL100" s="157"/>
      <c r="AM100" s="157"/>
      <c r="AN100" s="157"/>
      <c r="AO100" s="157"/>
      <c r="AP100" s="157"/>
      <c r="AQ100" s="157"/>
      <c r="AR100" s="157"/>
      <c r="AS100" s="157"/>
      <c r="AT100" s="157"/>
      <c r="AU100" s="157"/>
      <c r="AV100" s="157"/>
      <c r="AW100" s="157"/>
      <c r="AX100" s="157"/>
      <c r="AY100" s="157"/>
      <c r="AZ100" s="157"/>
      <c r="BA100" s="157"/>
      <c r="BB100" s="157"/>
      <c r="BC100" s="157"/>
      <c r="BD100" s="157"/>
      <c r="BE100" s="157"/>
      <c r="BF100" s="157"/>
      <c r="BG100" s="157"/>
      <c r="BH100" s="157"/>
    </row>
    <row r="101" spans="1:60" outlineLevel="1" x14ac:dyDescent="0.2">
      <c r="A101" s="158">
        <v>63</v>
      </c>
      <c r="B101" s="165" t="s">
        <v>257</v>
      </c>
      <c r="C101" s="196" t="s">
        <v>258</v>
      </c>
      <c r="D101" s="167" t="s">
        <v>139</v>
      </c>
      <c r="E101" s="172">
        <v>290</v>
      </c>
      <c r="F101" s="175"/>
      <c r="G101" s="176">
        <f t="shared" si="28"/>
        <v>0</v>
      </c>
      <c r="H101" s="175"/>
      <c r="I101" s="176">
        <f t="shared" si="29"/>
        <v>0</v>
      </c>
      <c r="J101" s="175"/>
      <c r="K101" s="176">
        <f t="shared" si="30"/>
        <v>0</v>
      </c>
      <c r="L101" s="176">
        <v>0</v>
      </c>
      <c r="M101" s="176">
        <f t="shared" si="31"/>
        <v>0</v>
      </c>
      <c r="N101" s="167">
        <v>1E-4</v>
      </c>
      <c r="O101" s="167">
        <f t="shared" si="32"/>
        <v>2.9000000000000001E-2</v>
      </c>
      <c r="P101" s="167">
        <v>1.384E-2</v>
      </c>
      <c r="Q101" s="167">
        <f t="shared" si="33"/>
        <v>4.0136000000000003</v>
      </c>
      <c r="R101" s="167"/>
      <c r="S101" s="167"/>
      <c r="T101" s="168">
        <v>0.19800000000000001</v>
      </c>
      <c r="U101" s="167">
        <f t="shared" si="34"/>
        <v>57.42</v>
      </c>
      <c r="V101" s="157"/>
      <c r="W101" s="157"/>
      <c r="X101" s="157"/>
      <c r="Y101" s="157"/>
      <c r="Z101" s="157"/>
      <c r="AA101" s="157"/>
      <c r="AB101" s="157"/>
      <c r="AC101" s="157"/>
      <c r="AD101" s="157"/>
      <c r="AE101" s="157" t="s">
        <v>121</v>
      </c>
      <c r="AF101" s="157"/>
      <c r="AG101" s="157"/>
      <c r="AH101" s="157"/>
      <c r="AI101" s="157"/>
      <c r="AJ101" s="157"/>
      <c r="AK101" s="157"/>
      <c r="AL101" s="157"/>
      <c r="AM101" s="157"/>
      <c r="AN101" s="157"/>
      <c r="AO101" s="157"/>
      <c r="AP101" s="157"/>
      <c r="AQ101" s="157"/>
      <c r="AR101" s="157"/>
      <c r="AS101" s="157"/>
      <c r="AT101" s="157"/>
      <c r="AU101" s="157"/>
      <c r="AV101" s="157"/>
      <c r="AW101" s="157"/>
      <c r="AX101" s="157"/>
      <c r="AY101" s="157"/>
      <c r="AZ101" s="157"/>
      <c r="BA101" s="157"/>
      <c r="BB101" s="157"/>
      <c r="BC101" s="157"/>
      <c r="BD101" s="157"/>
      <c r="BE101" s="157"/>
      <c r="BF101" s="157"/>
      <c r="BG101" s="157"/>
      <c r="BH101" s="157"/>
    </row>
    <row r="102" spans="1:60" outlineLevel="1" x14ac:dyDescent="0.2">
      <c r="A102" s="158">
        <v>64</v>
      </c>
      <c r="B102" s="165" t="s">
        <v>259</v>
      </c>
      <c r="C102" s="196" t="s">
        <v>260</v>
      </c>
      <c r="D102" s="167" t="s">
        <v>139</v>
      </c>
      <c r="E102" s="172">
        <v>25</v>
      </c>
      <c r="F102" s="175"/>
      <c r="G102" s="176">
        <f t="shared" si="28"/>
        <v>0</v>
      </c>
      <c r="H102" s="175"/>
      <c r="I102" s="176">
        <f t="shared" si="29"/>
        <v>0</v>
      </c>
      <c r="J102" s="175"/>
      <c r="K102" s="176">
        <f t="shared" si="30"/>
        <v>0</v>
      </c>
      <c r="L102" s="176">
        <v>0</v>
      </c>
      <c r="M102" s="176">
        <f t="shared" si="31"/>
        <v>0</v>
      </c>
      <c r="N102" s="167">
        <v>6.0000000000000002E-5</v>
      </c>
      <c r="O102" s="167">
        <f t="shared" si="32"/>
        <v>1.5E-3</v>
      </c>
      <c r="P102" s="167">
        <v>8.4100000000000008E-3</v>
      </c>
      <c r="Q102" s="167">
        <f t="shared" si="33"/>
        <v>0.21024999999999999</v>
      </c>
      <c r="R102" s="167"/>
      <c r="S102" s="167"/>
      <c r="T102" s="168">
        <v>0.187</v>
      </c>
      <c r="U102" s="167">
        <f t="shared" si="34"/>
        <v>4.68</v>
      </c>
      <c r="V102" s="157"/>
      <c r="W102" s="157"/>
      <c r="X102" s="157"/>
      <c r="Y102" s="157"/>
      <c r="Z102" s="157"/>
      <c r="AA102" s="157"/>
      <c r="AB102" s="157"/>
      <c r="AC102" s="157"/>
      <c r="AD102" s="157"/>
      <c r="AE102" s="157" t="s">
        <v>121</v>
      </c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7"/>
      <c r="AR102" s="157"/>
      <c r="AS102" s="157"/>
      <c r="AT102" s="157"/>
      <c r="AU102" s="157"/>
      <c r="AV102" s="157"/>
      <c r="AW102" s="157"/>
      <c r="AX102" s="157"/>
      <c r="AY102" s="157"/>
      <c r="AZ102" s="157"/>
      <c r="BA102" s="157"/>
      <c r="BB102" s="157"/>
      <c r="BC102" s="157"/>
      <c r="BD102" s="157"/>
      <c r="BE102" s="157"/>
      <c r="BF102" s="157"/>
      <c r="BG102" s="157"/>
      <c r="BH102" s="157"/>
    </row>
    <row r="103" spans="1:60" outlineLevel="1" x14ac:dyDescent="0.2">
      <c r="A103" s="158">
        <v>65</v>
      </c>
      <c r="B103" s="165" t="s">
        <v>259</v>
      </c>
      <c r="C103" s="196" t="s">
        <v>261</v>
      </c>
      <c r="D103" s="167" t="s">
        <v>139</v>
      </c>
      <c r="E103" s="172">
        <v>110</v>
      </c>
      <c r="F103" s="175"/>
      <c r="G103" s="176">
        <f t="shared" si="28"/>
        <v>0</v>
      </c>
      <c r="H103" s="175"/>
      <c r="I103" s="176">
        <f t="shared" si="29"/>
        <v>0</v>
      </c>
      <c r="J103" s="175"/>
      <c r="K103" s="176">
        <f t="shared" si="30"/>
        <v>0</v>
      </c>
      <c r="L103" s="176">
        <v>0</v>
      </c>
      <c r="M103" s="176">
        <f t="shared" si="31"/>
        <v>0</v>
      </c>
      <c r="N103" s="167">
        <v>6.0000000000000002E-5</v>
      </c>
      <c r="O103" s="167">
        <f t="shared" si="32"/>
        <v>6.6E-3</v>
      </c>
      <c r="P103" s="167">
        <v>8.4100000000000008E-3</v>
      </c>
      <c r="Q103" s="167">
        <f t="shared" si="33"/>
        <v>0.92510000000000003</v>
      </c>
      <c r="R103" s="167"/>
      <c r="S103" s="167"/>
      <c r="T103" s="168">
        <v>0.187</v>
      </c>
      <c r="U103" s="167">
        <f t="shared" si="34"/>
        <v>20.57</v>
      </c>
      <c r="V103" s="157"/>
      <c r="W103" s="157"/>
      <c r="X103" s="157"/>
      <c r="Y103" s="157"/>
      <c r="Z103" s="157"/>
      <c r="AA103" s="157"/>
      <c r="AB103" s="157"/>
      <c r="AC103" s="157"/>
      <c r="AD103" s="157"/>
      <c r="AE103" s="157" t="s">
        <v>121</v>
      </c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7"/>
      <c r="AZ103" s="157"/>
      <c r="BA103" s="157"/>
      <c r="BB103" s="157"/>
      <c r="BC103" s="157"/>
      <c r="BD103" s="157"/>
      <c r="BE103" s="157"/>
      <c r="BF103" s="157"/>
      <c r="BG103" s="157"/>
      <c r="BH103" s="157"/>
    </row>
    <row r="104" spans="1:60" ht="22.5" outlineLevel="1" x14ac:dyDescent="0.2">
      <c r="A104" s="158">
        <v>66</v>
      </c>
      <c r="B104" s="165" t="s">
        <v>262</v>
      </c>
      <c r="C104" s="196" t="s">
        <v>263</v>
      </c>
      <c r="D104" s="167" t="s">
        <v>139</v>
      </c>
      <c r="E104" s="172">
        <v>255</v>
      </c>
      <c r="F104" s="175"/>
      <c r="G104" s="176">
        <f t="shared" si="28"/>
        <v>0</v>
      </c>
      <c r="H104" s="175"/>
      <c r="I104" s="176">
        <f t="shared" si="29"/>
        <v>0</v>
      </c>
      <c r="J104" s="175"/>
      <c r="K104" s="176">
        <f t="shared" si="30"/>
        <v>0</v>
      </c>
      <c r="L104" s="176">
        <v>0</v>
      </c>
      <c r="M104" s="176">
        <f t="shared" si="31"/>
        <v>0</v>
      </c>
      <c r="N104" s="167">
        <v>9.0000000000000006E-5</v>
      </c>
      <c r="O104" s="167">
        <f t="shared" si="32"/>
        <v>2.2950000000000002E-2</v>
      </c>
      <c r="P104" s="167">
        <v>8.5800000000000008E-3</v>
      </c>
      <c r="Q104" s="167">
        <f t="shared" si="33"/>
        <v>2.1879</v>
      </c>
      <c r="R104" s="167"/>
      <c r="S104" s="167"/>
      <c r="T104" s="168">
        <v>0.10299999999999999</v>
      </c>
      <c r="U104" s="167">
        <f t="shared" si="34"/>
        <v>26.27</v>
      </c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 t="s">
        <v>121</v>
      </c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7"/>
      <c r="AZ104" s="157"/>
      <c r="BA104" s="157"/>
      <c r="BB104" s="157"/>
      <c r="BC104" s="157"/>
      <c r="BD104" s="157"/>
      <c r="BE104" s="157"/>
      <c r="BF104" s="157"/>
      <c r="BG104" s="157"/>
      <c r="BH104" s="157"/>
    </row>
    <row r="105" spans="1:60" ht="22.5" outlineLevel="1" x14ac:dyDescent="0.2">
      <c r="A105" s="158">
        <v>67</v>
      </c>
      <c r="B105" s="165" t="s">
        <v>264</v>
      </c>
      <c r="C105" s="196" t="s">
        <v>265</v>
      </c>
      <c r="D105" s="167" t="s">
        <v>139</v>
      </c>
      <c r="E105" s="172">
        <v>255</v>
      </c>
      <c r="F105" s="175"/>
      <c r="G105" s="176">
        <f t="shared" si="28"/>
        <v>0</v>
      </c>
      <c r="H105" s="175"/>
      <c r="I105" s="176">
        <f t="shared" si="29"/>
        <v>0</v>
      </c>
      <c r="J105" s="175"/>
      <c r="K105" s="176">
        <f t="shared" si="30"/>
        <v>0</v>
      </c>
      <c r="L105" s="176">
        <v>0</v>
      </c>
      <c r="M105" s="176">
        <f t="shared" si="31"/>
        <v>0</v>
      </c>
      <c r="N105" s="167">
        <v>5.0000000000000002E-5</v>
      </c>
      <c r="O105" s="167">
        <f t="shared" si="32"/>
        <v>1.2749999999999999E-2</v>
      </c>
      <c r="P105" s="167">
        <v>5.3200000000000001E-3</v>
      </c>
      <c r="Q105" s="167">
        <f t="shared" si="33"/>
        <v>1.3566</v>
      </c>
      <c r="R105" s="167"/>
      <c r="S105" s="167"/>
      <c r="T105" s="168">
        <v>0.10299999999999999</v>
      </c>
      <c r="U105" s="167">
        <f t="shared" si="34"/>
        <v>26.27</v>
      </c>
      <c r="V105" s="157"/>
      <c r="W105" s="157"/>
      <c r="X105" s="157"/>
      <c r="Y105" s="157"/>
      <c r="Z105" s="157"/>
      <c r="AA105" s="157"/>
      <c r="AB105" s="157"/>
      <c r="AC105" s="157"/>
      <c r="AD105" s="157"/>
      <c r="AE105" s="157" t="s">
        <v>121</v>
      </c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7"/>
      <c r="AZ105" s="157"/>
      <c r="BA105" s="157"/>
      <c r="BB105" s="157"/>
      <c r="BC105" s="157"/>
      <c r="BD105" s="157"/>
      <c r="BE105" s="157"/>
      <c r="BF105" s="157"/>
      <c r="BG105" s="157"/>
      <c r="BH105" s="157"/>
    </row>
    <row r="106" spans="1:60" outlineLevel="1" x14ac:dyDescent="0.2">
      <c r="A106" s="158">
        <v>68</v>
      </c>
      <c r="B106" s="165" t="s">
        <v>266</v>
      </c>
      <c r="C106" s="196" t="s">
        <v>267</v>
      </c>
      <c r="D106" s="167" t="s">
        <v>170</v>
      </c>
      <c r="E106" s="172">
        <v>50</v>
      </c>
      <c r="F106" s="175"/>
      <c r="G106" s="176">
        <f t="shared" si="28"/>
        <v>0</v>
      </c>
      <c r="H106" s="175"/>
      <c r="I106" s="176">
        <f t="shared" si="29"/>
        <v>0</v>
      </c>
      <c r="J106" s="175"/>
      <c r="K106" s="176">
        <f t="shared" si="30"/>
        <v>0</v>
      </c>
      <c r="L106" s="176">
        <v>0</v>
      </c>
      <c r="M106" s="176">
        <f t="shared" si="31"/>
        <v>0</v>
      </c>
      <c r="N106" s="167">
        <v>3.0000000000000001E-5</v>
      </c>
      <c r="O106" s="167">
        <f t="shared" si="32"/>
        <v>1.5E-3</v>
      </c>
      <c r="P106" s="167">
        <v>7.4700000000000001E-3</v>
      </c>
      <c r="Q106" s="167">
        <f t="shared" si="33"/>
        <v>0.3735</v>
      </c>
      <c r="R106" s="167"/>
      <c r="S106" s="167"/>
      <c r="T106" s="168">
        <v>2.1000000000000001E-2</v>
      </c>
      <c r="U106" s="167">
        <f t="shared" si="34"/>
        <v>1.05</v>
      </c>
      <c r="V106" s="157"/>
      <c r="W106" s="157"/>
      <c r="X106" s="157"/>
      <c r="Y106" s="157"/>
      <c r="Z106" s="157"/>
      <c r="AA106" s="157"/>
      <c r="AB106" s="157"/>
      <c r="AC106" s="157"/>
      <c r="AD106" s="157"/>
      <c r="AE106" s="157" t="s">
        <v>121</v>
      </c>
      <c r="AF106" s="157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7"/>
      <c r="AZ106" s="157"/>
      <c r="BA106" s="157"/>
      <c r="BB106" s="157"/>
      <c r="BC106" s="157"/>
      <c r="BD106" s="157"/>
      <c r="BE106" s="157"/>
      <c r="BF106" s="157"/>
      <c r="BG106" s="157"/>
      <c r="BH106" s="157"/>
    </row>
    <row r="107" spans="1:60" outlineLevel="1" x14ac:dyDescent="0.2">
      <c r="A107" s="158">
        <v>69</v>
      </c>
      <c r="B107" s="165" t="s">
        <v>268</v>
      </c>
      <c r="C107" s="196" t="s">
        <v>269</v>
      </c>
      <c r="D107" s="167" t="s">
        <v>202</v>
      </c>
      <c r="E107" s="172">
        <v>12.47</v>
      </c>
      <c r="F107" s="175"/>
      <c r="G107" s="176">
        <f t="shared" si="28"/>
        <v>0</v>
      </c>
      <c r="H107" s="175"/>
      <c r="I107" s="176">
        <f t="shared" si="29"/>
        <v>0</v>
      </c>
      <c r="J107" s="175"/>
      <c r="K107" s="176">
        <f t="shared" si="30"/>
        <v>0</v>
      </c>
      <c r="L107" s="176">
        <v>0</v>
      </c>
      <c r="M107" s="176">
        <f t="shared" si="31"/>
        <v>0</v>
      </c>
      <c r="N107" s="167">
        <v>0</v>
      </c>
      <c r="O107" s="167">
        <f t="shared" si="32"/>
        <v>0</v>
      </c>
      <c r="P107" s="167">
        <v>0</v>
      </c>
      <c r="Q107" s="167">
        <f t="shared" si="33"/>
        <v>0</v>
      </c>
      <c r="R107" s="167"/>
      <c r="S107" s="167"/>
      <c r="T107" s="168">
        <v>3.5630000000000002</v>
      </c>
      <c r="U107" s="167">
        <f t="shared" si="34"/>
        <v>44.43</v>
      </c>
      <c r="V107" s="157"/>
      <c r="W107" s="157"/>
      <c r="X107" s="157"/>
      <c r="Y107" s="157"/>
      <c r="Z107" s="157"/>
      <c r="AA107" s="157"/>
      <c r="AB107" s="157"/>
      <c r="AC107" s="157"/>
      <c r="AD107" s="157"/>
      <c r="AE107" s="157" t="s">
        <v>121</v>
      </c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7"/>
      <c r="AZ107" s="157"/>
      <c r="BA107" s="157"/>
      <c r="BB107" s="157"/>
      <c r="BC107" s="157"/>
      <c r="BD107" s="157"/>
      <c r="BE107" s="157"/>
      <c r="BF107" s="157"/>
      <c r="BG107" s="157"/>
      <c r="BH107" s="157"/>
    </row>
    <row r="108" spans="1:60" outlineLevel="1" x14ac:dyDescent="0.2">
      <c r="A108" s="158">
        <v>70</v>
      </c>
      <c r="B108" s="165" t="s">
        <v>270</v>
      </c>
      <c r="C108" s="196" t="s">
        <v>271</v>
      </c>
      <c r="D108" s="167" t="s">
        <v>139</v>
      </c>
      <c r="E108" s="172">
        <v>60</v>
      </c>
      <c r="F108" s="175"/>
      <c r="G108" s="176">
        <f t="shared" si="28"/>
        <v>0</v>
      </c>
      <c r="H108" s="175"/>
      <c r="I108" s="176">
        <f t="shared" si="29"/>
        <v>0</v>
      </c>
      <c r="J108" s="175"/>
      <c r="K108" s="176">
        <f t="shared" si="30"/>
        <v>0</v>
      </c>
      <c r="L108" s="176">
        <v>0</v>
      </c>
      <c r="M108" s="176">
        <f t="shared" si="31"/>
        <v>0</v>
      </c>
      <c r="N108" s="167">
        <v>5.0000000000000002E-5</v>
      </c>
      <c r="O108" s="167">
        <f t="shared" si="32"/>
        <v>3.0000000000000001E-3</v>
      </c>
      <c r="P108" s="167">
        <v>4.7299999999999998E-3</v>
      </c>
      <c r="Q108" s="167">
        <f t="shared" si="33"/>
        <v>0.2838</v>
      </c>
      <c r="R108" s="167"/>
      <c r="S108" s="167"/>
      <c r="T108" s="168">
        <v>0.125</v>
      </c>
      <c r="U108" s="167">
        <f t="shared" si="34"/>
        <v>7.5</v>
      </c>
      <c r="V108" s="157"/>
      <c r="W108" s="157"/>
      <c r="X108" s="157"/>
      <c r="Y108" s="157"/>
      <c r="Z108" s="157"/>
      <c r="AA108" s="157"/>
      <c r="AB108" s="157"/>
      <c r="AC108" s="157"/>
      <c r="AD108" s="157"/>
      <c r="AE108" s="157" t="s">
        <v>121</v>
      </c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7"/>
      <c r="AZ108" s="157"/>
      <c r="BA108" s="157"/>
      <c r="BB108" s="157"/>
      <c r="BC108" s="157"/>
      <c r="BD108" s="157"/>
      <c r="BE108" s="157"/>
      <c r="BF108" s="157"/>
      <c r="BG108" s="157"/>
      <c r="BH108" s="157"/>
    </row>
    <row r="109" spans="1:60" outlineLevel="1" x14ac:dyDescent="0.2">
      <c r="A109" s="158"/>
      <c r="B109" s="165"/>
      <c r="C109" s="263" t="s">
        <v>272</v>
      </c>
      <c r="D109" s="264"/>
      <c r="E109" s="265"/>
      <c r="F109" s="266"/>
      <c r="G109" s="267"/>
      <c r="H109" s="176"/>
      <c r="I109" s="176"/>
      <c r="J109" s="176"/>
      <c r="K109" s="176"/>
      <c r="L109" s="176"/>
      <c r="M109" s="176"/>
      <c r="N109" s="167"/>
      <c r="O109" s="167"/>
      <c r="P109" s="167"/>
      <c r="Q109" s="167"/>
      <c r="R109" s="167"/>
      <c r="S109" s="167"/>
      <c r="T109" s="168"/>
      <c r="U109" s="167"/>
      <c r="V109" s="157"/>
      <c r="W109" s="157"/>
      <c r="X109" s="157"/>
      <c r="Y109" s="157"/>
      <c r="Z109" s="157"/>
      <c r="AA109" s="157"/>
      <c r="AB109" s="157"/>
      <c r="AC109" s="157"/>
      <c r="AD109" s="157"/>
      <c r="AE109" s="157" t="s">
        <v>182</v>
      </c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7"/>
      <c r="AZ109" s="157"/>
      <c r="BA109" s="160" t="str">
        <f>C109</f>
        <v>Demontáž potrubí cca 10m/1vstup</v>
      </c>
      <c r="BB109" s="157"/>
      <c r="BC109" s="157"/>
      <c r="BD109" s="157"/>
      <c r="BE109" s="157"/>
      <c r="BF109" s="157"/>
      <c r="BG109" s="157"/>
      <c r="BH109" s="157"/>
    </row>
    <row r="110" spans="1:60" outlineLevel="1" x14ac:dyDescent="0.2">
      <c r="A110" s="158"/>
      <c r="B110" s="165"/>
      <c r="C110" s="263" t="s">
        <v>273</v>
      </c>
      <c r="D110" s="264"/>
      <c r="E110" s="265"/>
      <c r="F110" s="266"/>
      <c r="G110" s="267"/>
      <c r="H110" s="176"/>
      <c r="I110" s="176"/>
      <c r="J110" s="176"/>
      <c r="K110" s="176"/>
      <c r="L110" s="176"/>
      <c r="M110" s="176"/>
      <c r="N110" s="167"/>
      <c r="O110" s="167"/>
      <c r="P110" s="167"/>
      <c r="Q110" s="167"/>
      <c r="R110" s="167"/>
      <c r="S110" s="167"/>
      <c r="T110" s="168"/>
      <c r="U110" s="167"/>
      <c r="V110" s="157"/>
      <c r="W110" s="157"/>
      <c r="X110" s="157"/>
      <c r="Y110" s="157"/>
      <c r="Z110" s="157"/>
      <c r="AA110" s="157"/>
      <c r="AB110" s="157"/>
      <c r="AC110" s="157"/>
      <c r="AD110" s="157"/>
      <c r="AE110" s="157" t="s">
        <v>182</v>
      </c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7"/>
      <c r="AZ110" s="157"/>
      <c r="BA110" s="160" t="str">
        <f>C110</f>
        <v>vč. izolace a uložení</v>
      </c>
      <c r="BB110" s="157"/>
      <c r="BC110" s="157"/>
      <c r="BD110" s="157"/>
      <c r="BE110" s="157"/>
      <c r="BF110" s="157"/>
      <c r="BG110" s="157"/>
      <c r="BH110" s="157"/>
    </row>
    <row r="111" spans="1:60" ht="22.5" outlineLevel="1" x14ac:dyDescent="0.2">
      <c r="A111" s="158">
        <v>71</v>
      </c>
      <c r="B111" s="165" t="s">
        <v>274</v>
      </c>
      <c r="C111" s="196" t="s">
        <v>275</v>
      </c>
      <c r="D111" s="167" t="s">
        <v>139</v>
      </c>
      <c r="E111" s="172">
        <v>4</v>
      </c>
      <c r="F111" s="175"/>
      <c r="G111" s="176">
        <f t="shared" ref="G111:G117" si="35">ROUND(E111*F111,2)</f>
        <v>0</v>
      </c>
      <c r="H111" s="175"/>
      <c r="I111" s="176">
        <f t="shared" ref="I111:I117" si="36">ROUND(E111*H111,2)</f>
        <v>0</v>
      </c>
      <c r="J111" s="175"/>
      <c r="K111" s="176">
        <f t="shared" ref="K111:K117" si="37">ROUND(E111*J111,2)</f>
        <v>0</v>
      </c>
      <c r="L111" s="176">
        <v>0</v>
      </c>
      <c r="M111" s="176">
        <f t="shared" ref="M111:M117" si="38">G111*(1+L111/100)</f>
        <v>0</v>
      </c>
      <c r="N111" s="167">
        <v>1.486E-2</v>
      </c>
      <c r="O111" s="167">
        <f t="shared" ref="O111:O117" si="39">ROUND(E111*N111,5)</f>
        <v>5.944E-2</v>
      </c>
      <c r="P111" s="167">
        <v>0</v>
      </c>
      <c r="Q111" s="167">
        <f t="shared" ref="Q111:Q117" si="40">ROUND(E111*P111,5)</f>
        <v>0</v>
      </c>
      <c r="R111" s="167"/>
      <c r="S111" s="167"/>
      <c r="T111" s="168">
        <v>0.74399999999999999</v>
      </c>
      <c r="U111" s="167">
        <f t="shared" ref="U111:U117" si="41">ROUND(E111*T111,2)</f>
        <v>2.98</v>
      </c>
      <c r="V111" s="157"/>
      <c r="W111" s="157"/>
      <c r="X111" s="157"/>
      <c r="Y111" s="157"/>
      <c r="Z111" s="157"/>
      <c r="AA111" s="157"/>
      <c r="AB111" s="157"/>
      <c r="AC111" s="157"/>
      <c r="AD111" s="157"/>
      <c r="AE111" s="157" t="s">
        <v>121</v>
      </c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7"/>
      <c r="AZ111" s="157"/>
      <c r="BA111" s="157"/>
      <c r="BB111" s="157"/>
      <c r="BC111" s="157"/>
      <c r="BD111" s="157"/>
      <c r="BE111" s="157"/>
      <c r="BF111" s="157"/>
      <c r="BG111" s="157"/>
      <c r="BH111" s="157"/>
    </row>
    <row r="112" spans="1:60" outlineLevel="1" x14ac:dyDescent="0.2">
      <c r="A112" s="158">
        <v>72</v>
      </c>
      <c r="B112" s="165" t="s">
        <v>276</v>
      </c>
      <c r="C112" s="196" t="s">
        <v>277</v>
      </c>
      <c r="D112" s="167" t="s">
        <v>170</v>
      </c>
      <c r="E112" s="172">
        <v>4</v>
      </c>
      <c r="F112" s="175"/>
      <c r="G112" s="176">
        <f t="shared" si="35"/>
        <v>0</v>
      </c>
      <c r="H112" s="175"/>
      <c r="I112" s="176">
        <f t="shared" si="36"/>
        <v>0</v>
      </c>
      <c r="J112" s="175"/>
      <c r="K112" s="176">
        <f t="shared" si="37"/>
        <v>0</v>
      </c>
      <c r="L112" s="176">
        <v>0</v>
      </c>
      <c r="M112" s="176">
        <f t="shared" si="38"/>
        <v>0</v>
      </c>
      <c r="N112" s="167">
        <v>2.5400000000000002E-3</v>
      </c>
      <c r="O112" s="167">
        <f t="shared" si="39"/>
        <v>1.0160000000000001E-2</v>
      </c>
      <c r="P112" s="167">
        <v>0</v>
      </c>
      <c r="Q112" s="167">
        <f t="shared" si="40"/>
        <v>0</v>
      </c>
      <c r="R112" s="167"/>
      <c r="S112" s="167"/>
      <c r="T112" s="168">
        <v>0</v>
      </c>
      <c r="U112" s="167">
        <f t="shared" si="41"/>
        <v>0</v>
      </c>
      <c r="V112" s="157"/>
      <c r="W112" s="157"/>
      <c r="X112" s="157"/>
      <c r="Y112" s="157"/>
      <c r="Z112" s="157"/>
      <c r="AA112" s="157"/>
      <c r="AB112" s="157"/>
      <c r="AC112" s="157"/>
      <c r="AD112" s="157"/>
      <c r="AE112" s="157" t="s">
        <v>193</v>
      </c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7"/>
      <c r="AZ112" s="157"/>
      <c r="BA112" s="157"/>
      <c r="BB112" s="157"/>
      <c r="BC112" s="157"/>
      <c r="BD112" s="157"/>
      <c r="BE112" s="157"/>
      <c r="BF112" s="157"/>
      <c r="BG112" s="157"/>
      <c r="BH112" s="157"/>
    </row>
    <row r="113" spans="1:60" ht="22.5" outlineLevel="1" x14ac:dyDescent="0.2">
      <c r="A113" s="158">
        <v>73</v>
      </c>
      <c r="B113" s="165" t="s">
        <v>221</v>
      </c>
      <c r="C113" s="196" t="s">
        <v>278</v>
      </c>
      <c r="D113" s="167" t="s">
        <v>170</v>
      </c>
      <c r="E113" s="172">
        <v>2</v>
      </c>
      <c r="F113" s="175"/>
      <c r="G113" s="176">
        <f t="shared" si="35"/>
        <v>0</v>
      </c>
      <c r="H113" s="175"/>
      <c r="I113" s="176">
        <f t="shared" si="36"/>
        <v>0</v>
      </c>
      <c r="J113" s="175"/>
      <c r="K113" s="176">
        <f t="shared" si="37"/>
        <v>0</v>
      </c>
      <c r="L113" s="176">
        <v>0</v>
      </c>
      <c r="M113" s="176">
        <f t="shared" si="38"/>
        <v>0</v>
      </c>
      <c r="N113" s="167">
        <v>2.5400000000000002E-3</v>
      </c>
      <c r="O113" s="167">
        <f t="shared" si="39"/>
        <v>5.0800000000000003E-3</v>
      </c>
      <c r="P113" s="167">
        <v>0</v>
      </c>
      <c r="Q113" s="167">
        <f t="shared" si="40"/>
        <v>0</v>
      </c>
      <c r="R113" s="167"/>
      <c r="S113" s="167"/>
      <c r="T113" s="168">
        <v>0</v>
      </c>
      <c r="U113" s="167">
        <f t="shared" si="41"/>
        <v>0</v>
      </c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 t="s">
        <v>193</v>
      </c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7"/>
      <c r="AZ113" s="157"/>
      <c r="BA113" s="157"/>
      <c r="BB113" s="157"/>
      <c r="BC113" s="157"/>
      <c r="BD113" s="157"/>
      <c r="BE113" s="157"/>
      <c r="BF113" s="157"/>
      <c r="BG113" s="157"/>
      <c r="BH113" s="157"/>
    </row>
    <row r="114" spans="1:60" outlineLevel="1" x14ac:dyDescent="0.2">
      <c r="A114" s="158">
        <v>74</v>
      </c>
      <c r="B114" s="165" t="s">
        <v>279</v>
      </c>
      <c r="C114" s="196" t="s">
        <v>280</v>
      </c>
      <c r="D114" s="167" t="s">
        <v>139</v>
      </c>
      <c r="E114" s="172">
        <v>3</v>
      </c>
      <c r="F114" s="175"/>
      <c r="G114" s="176">
        <f t="shared" si="35"/>
        <v>0</v>
      </c>
      <c r="H114" s="175"/>
      <c r="I114" s="176">
        <f t="shared" si="36"/>
        <v>0</v>
      </c>
      <c r="J114" s="175"/>
      <c r="K114" s="176">
        <f t="shared" si="37"/>
        <v>0</v>
      </c>
      <c r="L114" s="176">
        <v>0</v>
      </c>
      <c r="M114" s="176">
        <f t="shared" si="38"/>
        <v>0</v>
      </c>
      <c r="N114" s="167">
        <v>6.94E-3</v>
      </c>
      <c r="O114" s="167">
        <f t="shared" si="39"/>
        <v>2.0820000000000002E-2</v>
      </c>
      <c r="P114" s="167">
        <v>0</v>
      </c>
      <c r="Q114" s="167">
        <f t="shared" si="40"/>
        <v>0</v>
      </c>
      <c r="R114" s="167"/>
      <c r="S114" s="167"/>
      <c r="T114" s="168">
        <v>0.51900000000000002</v>
      </c>
      <c r="U114" s="167">
        <f t="shared" si="41"/>
        <v>1.56</v>
      </c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 t="s">
        <v>121</v>
      </c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  <c r="AZ114" s="157"/>
      <c r="BA114" s="157"/>
      <c r="BB114" s="157"/>
      <c r="BC114" s="157"/>
      <c r="BD114" s="157"/>
      <c r="BE114" s="157"/>
      <c r="BF114" s="157"/>
      <c r="BG114" s="157"/>
      <c r="BH114" s="157"/>
    </row>
    <row r="115" spans="1:60" outlineLevel="1" x14ac:dyDescent="0.2">
      <c r="A115" s="158">
        <v>75</v>
      </c>
      <c r="B115" s="165" t="s">
        <v>281</v>
      </c>
      <c r="C115" s="196" t="s">
        <v>282</v>
      </c>
      <c r="D115" s="167" t="s">
        <v>139</v>
      </c>
      <c r="E115" s="172">
        <v>6</v>
      </c>
      <c r="F115" s="175"/>
      <c r="G115" s="176">
        <f t="shared" si="35"/>
        <v>0</v>
      </c>
      <c r="H115" s="175"/>
      <c r="I115" s="176">
        <f t="shared" si="36"/>
        <v>0</v>
      </c>
      <c r="J115" s="175"/>
      <c r="K115" s="176">
        <f t="shared" si="37"/>
        <v>0</v>
      </c>
      <c r="L115" s="176">
        <v>0</v>
      </c>
      <c r="M115" s="176">
        <f t="shared" si="38"/>
        <v>0</v>
      </c>
      <c r="N115" s="167">
        <v>7.4099999999999999E-3</v>
      </c>
      <c r="O115" s="167">
        <f t="shared" si="39"/>
        <v>4.446E-2</v>
      </c>
      <c r="P115" s="167">
        <v>0</v>
      </c>
      <c r="Q115" s="167">
        <f t="shared" si="40"/>
        <v>0</v>
      </c>
      <c r="R115" s="167"/>
      <c r="S115" s="167"/>
      <c r="T115" s="168">
        <v>0.53200000000000003</v>
      </c>
      <c r="U115" s="167">
        <f t="shared" si="41"/>
        <v>3.19</v>
      </c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 t="s">
        <v>121</v>
      </c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7"/>
      <c r="AZ115" s="157"/>
      <c r="BA115" s="157"/>
      <c r="BB115" s="157"/>
      <c r="BC115" s="157"/>
      <c r="BD115" s="157"/>
      <c r="BE115" s="157"/>
      <c r="BF115" s="157"/>
      <c r="BG115" s="157"/>
      <c r="BH115" s="157"/>
    </row>
    <row r="116" spans="1:60" outlineLevel="1" x14ac:dyDescent="0.2">
      <c r="A116" s="158">
        <v>76</v>
      </c>
      <c r="B116" s="165" t="s">
        <v>283</v>
      </c>
      <c r="C116" s="196" t="s">
        <v>284</v>
      </c>
      <c r="D116" s="167" t="s">
        <v>139</v>
      </c>
      <c r="E116" s="172">
        <v>4</v>
      </c>
      <c r="F116" s="175"/>
      <c r="G116" s="176">
        <f t="shared" si="35"/>
        <v>0</v>
      </c>
      <c r="H116" s="175"/>
      <c r="I116" s="176">
        <f t="shared" si="36"/>
        <v>0</v>
      </c>
      <c r="J116" s="175"/>
      <c r="K116" s="176">
        <f t="shared" si="37"/>
        <v>0</v>
      </c>
      <c r="L116" s="176">
        <v>0</v>
      </c>
      <c r="M116" s="176">
        <f t="shared" si="38"/>
        <v>0</v>
      </c>
      <c r="N116" s="167">
        <v>9.5099999999999994E-3</v>
      </c>
      <c r="O116" s="167">
        <f t="shared" si="39"/>
        <v>3.8039999999999997E-2</v>
      </c>
      <c r="P116" s="167">
        <v>0</v>
      </c>
      <c r="Q116" s="167">
        <f t="shared" si="40"/>
        <v>0</v>
      </c>
      <c r="R116" s="167"/>
      <c r="S116" s="167"/>
      <c r="T116" s="168">
        <v>0.55000000000000004</v>
      </c>
      <c r="U116" s="167">
        <f t="shared" si="41"/>
        <v>2.2000000000000002</v>
      </c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 t="s">
        <v>121</v>
      </c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57"/>
      <c r="BA116" s="157"/>
      <c r="BB116" s="157"/>
      <c r="BC116" s="157"/>
      <c r="BD116" s="157"/>
      <c r="BE116" s="157"/>
      <c r="BF116" s="157"/>
      <c r="BG116" s="157"/>
      <c r="BH116" s="157"/>
    </row>
    <row r="117" spans="1:60" outlineLevel="1" x14ac:dyDescent="0.2">
      <c r="A117" s="158">
        <v>77</v>
      </c>
      <c r="B117" s="165" t="s">
        <v>285</v>
      </c>
      <c r="C117" s="196" t="s">
        <v>286</v>
      </c>
      <c r="D117" s="167" t="s">
        <v>202</v>
      </c>
      <c r="E117" s="172">
        <v>12.75</v>
      </c>
      <c r="F117" s="175"/>
      <c r="G117" s="176">
        <f t="shared" si="35"/>
        <v>0</v>
      </c>
      <c r="H117" s="175"/>
      <c r="I117" s="176">
        <f t="shared" si="36"/>
        <v>0</v>
      </c>
      <c r="J117" s="175"/>
      <c r="K117" s="176">
        <f t="shared" si="37"/>
        <v>0</v>
      </c>
      <c r="L117" s="176">
        <v>0</v>
      </c>
      <c r="M117" s="176">
        <f t="shared" si="38"/>
        <v>0</v>
      </c>
      <c r="N117" s="167">
        <v>0</v>
      </c>
      <c r="O117" s="167">
        <f t="shared" si="39"/>
        <v>0</v>
      </c>
      <c r="P117" s="167">
        <v>0</v>
      </c>
      <c r="Q117" s="167">
        <f t="shared" si="40"/>
        <v>0</v>
      </c>
      <c r="R117" s="167"/>
      <c r="S117" s="167"/>
      <c r="T117" s="168">
        <v>3.5630000000000002</v>
      </c>
      <c r="U117" s="167">
        <f t="shared" si="41"/>
        <v>45.43</v>
      </c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 t="s">
        <v>121</v>
      </c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  <c r="AZ117" s="157"/>
      <c r="BA117" s="157"/>
      <c r="BB117" s="157"/>
      <c r="BC117" s="157"/>
      <c r="BD117" s="157"/>
      <c r="BE117" s="157"/>
      <c r="BF117" s="157"/>
      <c r="BG117" s="157"/>
      <c r="BH117" s="157"/>
    </row>
    <row r="118" spans="1:60" x14ac:dyDescent="0.2">
      <c r="A118" s="159" t="s">
        <v>116</v>
      </c>
      <c r="B118" s="166" t="s">
        <v>81</v>
      </c>
      <c r="C118" s="198" t="s">
        <v>82</v>
      </c>
      <c r="D118" s="170"/>
      <c r="E118" s="174"/>
      <c r="F118" s="177"/>
      <c r="G118" s="177">
        <f>SUMIF(AE119:AE128,"&lt;&gt;NOR",G119:G128)</f>
        <v>0</v>
      </c>
      <c r="H118" s="177"/>
      <c r="I118" s="177">
        <f>SUM(I119:I128)</f>
        <v>0</v>
      </c>
      <c r="J118" s="177"/>
      <c r="K118" s="177">
        <f>SUM(K119:K128)</f>
        <v>0</v>
      </c>
      <c r="L118" s="177"/>
      <c r="M118" s="177">
        <f>SUM(M119:M128)</f>
        <v>0</v>
      </c>
      <c r="N118" s="170"/>
      <c r="O118" s="170">
        <f>SUM(O119:O128)</f>
        <v>0.20555999999999999</v>
      </c>
      <c r="P118" s="170"/>
      <c r="Q118" s="170">
        <f>SUM(Q119:Q128)</f>
        <v>0</v>
      </c>
      <c r="R118" s="170"/>
      <c r="S118" s="170"/>
      <c r="T118" s="171"/>
      <c r="U118" s="170">
        <f>SUM(U119:U128)</f>
        <v>6.2200000000000006</v>
      </c>
      <c r="AE118" t="s">
        <v>117</v>
      </c>
    </row>
    <row r="119" spans="1:60" outlineLevel="1" x14ac:dyDescent="0.2">
      <c r="A119" s="158">
        <v>78</v>
      </c>
      <c r="B119" s="165" t="s">
        <v>221</v>
      </c>
      <c r="C119" s="196" t="s">
        <v>287</v>
      </c>
      <c r="D119" s="167" t="s">
        <v>170</v>
      </c>
      <c r="E119" s="172">
        <v>2</v>
      </c>
      <c r="F119" s="175"/>
      <c r="G119" s="176">
        <f t="shared" ref="G119:G128" si="42">ROUND(E119*F119,2)</f>
        <v>0</v>
      </c>
      <c r="H119" s="175"/>
      <c r="I119" s="176">
        <f t="shared" ref="I119:I128" si="43">ROUND(E119*H119,2)</f>
        <v>0</v>
      </c>
      <c r="J119" s="175"/>
      <c r="K119" s="176">
        <f t="shared" ref="K119:K128" si="44">ROUND(E119*J119,2)</f>
        <v>0</v>
      </c>
      <c r="L119" s="176">
        <v>0</v>
      </c>
      <c r="M119" s="176">
        <f t="shared" ref="M119:M128" si="45">G119*(1+L119/100)</f>
        <v>0</v>
      </c>
      <c r="N119" s="167">
        <v>9.4800000000000006E-3</v>
      </c>
      <c r="O119" s="167">
        <f t="shared" ref="O119:O128" si="46">ROUND(E119*N119,5)</f>
        <v>1.8960000000000001E-2</v>
      </c>
      <c r="P119" s="167">
        <v>0</v>
      </c>
      <c r="Q119" s="167">
        <f t="shared" ref="Q119:Q128" si="47">ROUND(E119*P119,5)</f>
        <v>0</v>
      </c>
      <c r="R119" s="167"/>
      <c r="S119" s="167"/>
      <c r="T119" s="168">
        <v>0.433</v>
      </c>
      <c r="U119" s="167">
        <f t="shared" ref="U119:U128" si="48">ROUND(E119*T119,2)</f>
        <v>0.87</v>
      </c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 t="s">
        <v>121</v>
      </c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D119" s="157"/>
      <c r="BE119" s="157"/>
      <c r="BF119" s="157"/>
      <c r="BG119" s="157"/>
      <c r="BH119" s="157"/>
    </row>
    <row r="120" spans="1:60" outlineLevel="1" x14ac:dyDescent="0.2">
      <c r="A120" s="158">
        <v>79</v>
      </c>
      <c r="B120" s="165" t="s">
        <v>221</v>
      </c>
      <c r="C120" s="196" t="s">
        <v>288</v>
      </c>
      <c r="D120" s="167" t="s">
        <v>170</v>
      </c>
      <c r="E120" s="172">
        <v>6</v>
      </c>
      <c r="F120" s="175"/>
      <c r="G120" s="176">
        <f t="shared" si="42"/>
        <v>0</v>
      </c>
      <c r="H120" s="175"/>
      <c r="I120" s="176">
        <f t="shared" si="43"/>
        <v>0</v>
      </c>
      <c r="J120" s="175"/>
      <c r="K120" s="176">
        <f t="shared" si="44"/>
        <v>0</v>
      </c>
      <c r="L120" s="176">
        <v>0</v>
      </c>
      <c r="M120" s="176">
        <f t="shared" si="45"/>
        <v>0</v>
      </c>
      <c r="N120" s="167">
        <v>1.094E-2</v>
      </c>
      <c r="O120" s="167">
        <f t="shared" si="46"/>
        <v>6.5640000000000004E-2</v>
      </c>
      <c r="P120" s="167">
        <v>0</v>
      </c>
      <c r="Q120" s="167">
        <f t="shared" si="47"/>
        <v>0</v>
      </c>
      <c r="R120" s="167"/>
      <c r="S120" s="167"/>
      <c r="T120" s="168">
        <v>0.49399999999999999</v>
      </c>
      <c r="U120" s="167">
        <f t="shared" si="48"/>
        <v>2.96</v>
      </c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 t="s">
        <v>121</v>
      </c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7"/>
      <c r="BB120" s="157"/>
      <c r="BC120" s="157"/>
      <c r="BD120" s="157"/>
      <c r="BE120" s="157"/>
      <c r="BF120" s="157"/>
      <c r="BG120" s="157"/>
      <c r="BH120" s="157"/>
    </row>
    <row r="121" spans="1:60" outlineLevel="1" x14ac:dyDescent="0.2">
      <c r="A121" s="158">
        <v>80</v>
      </c>
      <c r="B121" s="165" t="s">
        <v>289</v>
      </c>
      <c r="C121" s="196" t="s">
        <v>290</v>
      </c>
      <c r="D121" s="167" t="s">
        <v>170</v>
      </c>
      <c r="E121" s="172">
        <v>4</v>
      </c>
      <c r="F121" s="175"/>
      <c r="G121" s="176">
        <f t="shared" si="42"/>
        <v>0</v>
      </c>
      <c r="H121" s="175"/>
      <c r="I121" s="176">
        <f t="shared" si="43"/>
        <v>0</v>
      </c>
      <c r="J121" s="175"/>
      <c r="K121" s="176">
        <f t="shared" si="44"/>
        <v>0</v>
      </c>
      <c r="L121" s="176">
        <v>0</v>
      </c>
      <c r="M121" s="176">
        <f t="shared" si="45"/>
        <v>0</v>
      </c>
      <c r="N121" s="167">
        <v>2.2499999999999999E-2</v>
      </c>
      <c r="O121" s="167">
        <f t="shared" si="46"/>
        <v>0.09</v>
      </c>
      <c r="P121" s="167">
        <v>0</v>
      </c>
      <c r="Q121" s="167">
        <f t="shared" si="47"/>
        <v>0</v>
      </c>
      <c r="R121" s="167"/>
      <c r="S121" s="167"/>
      <c r="T121" s="168">
        <v>0.59699999999999998</v>
      </c>
      <c r="U121" s="167">
        <f t="shared" si="48"/>
        <v>2.39</v>
      </c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 t="s">
        <v>121</v>
      </c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D121" s="157"/>
      <c r="BE121" s="157"/>
      <c r="BF121" s="157"/>
      <c r="BG121" s="157"/>
      <c r="BH121" s="157"/>
    </row>
    <row r="122" spans="1:60" outlineLevel="1" x14ac:dyDescent="0.2">
      <c r="A122" s="158">
        <v>81</v>
      </c>
      <c r="B122" s="165" t="s">
        <v>291</v>
      </c>
      <c r="C122" s="196" t="s">
        <v>292</v>
      </c>
      <c r="D122" s="167" t="s">
        <v>0</v>
      </c>
      <c r="E122" s="172">
        <v>53790</v>
      </c>
      <c r="F122" s="175"/>
      <c r="G122" s="176">
        <f t="shared" si="42"/>
        <v>0</v>
      </c>
      <c r="H122" s="175"/>
      <c r="I122" s="176">
        <f t="shared" si="43"/>
        <v>0</v>
      </c>
      <c r="J122" s="175"/>
      <c r="K122" s="176">
        <f t="shared" si="44"/>
        <v>0</v>
      </c>
      <c r="L122" s="176">
        <v>0</v>
      </c>
      <c r="M122" s="176">
        <f t="shared" si="45"/>
        <v>0</v>
      </c>
      <c r="N122" s="167">
        <v>0</v>
      </c>
      <c r="O122" s="167">
        <f t="shared" si="46"/>
        <v>0</v>
      </c>
      <c r="P122" s="167">
        <v>0</v>
      </c>
      <c r="Q122" s="167">
        <f t="shared" si="47"/>
        <v>0</v>
      </c>
      <c r="R122" s="167"/>
      <c r="S122" s="167"/>
      <c r="T122" s="168">
        <v>0</v>
      </c>
      <c r="U122" s="167">
        <f t="shared" si="48"/>
        <v>0</v>
      </c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 t="s">
        <v>121</v>
      </c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  <c r="BE122" s="157"/>
      <c r="BF122" s="157"/>
      <c r="BG122" s="157"/>
      <c r="BH122" s="157"/>
    </row>
    <row r="123" spans="1:60" outlineLevel="1" x14ac:dyDescent="0.2">
      <c r="A123" s="158">
        <v>82</v>
      </c>
      <c r="B123" s="165" t="s">
        <v>293</v>
      </c>
      <c r="C123" s="196" t="s">
        <v>294</v>
      </c>
      <c r="D123" s="167" t="s">
        <v>170</v>
      </c>
      <c r="E123" s="172">
        <v>7</v>
      </c>
      <c r="F123" s="175"/>
      <c r="G123" s="176">
        <f t="shared" si="42"/>
        <v>0</v>
      </c>
      <c r="H123" s="175"/>
      <c r="I123" s="176">
        <f t="shared" si="43"/>
        <v>0</v>
      </c>
      <c r="J123" s="175"/>
      <c r="K123" s="176">
        <f t="shared" si="44"/>
        <v>0</v>
      </c>
      <c r="L123" s="176">
        <v>0</v>
      </c>
      <c r="M123" s="176">
        <f t="shared" si="45"/>
        <v>0</v>
      </c>
      <c r="N123" s="167">
        <v>2.7999999999999998E-4</v>
      </c>
      <c r="O123" s="167">
        <f t="shared" si="46"/>
        <v>1.9599999999999999E-3</v>
      </c>
      <c r="P123" s="167">
        <v>0</v>
      </c>
      <c r="Q123" s="167">
        <f t="shared" si="47"/>
        <v>0</v>
      </c>
      <c r="R123" s="167"/>
      <c r="S123" s="167"/>
      <c r="T123" s="168">
        <v>0</v>
      </c>
      <c r="U123" s="167">
        <f t="shared" si="48"/>
        <v>0</v>
      </c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 t="s">
        <v>193</v>
      </c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157"/>
      <c r="BF123" s="157"/>
      <c r="BG123" s="157"/>
      <c r="BH123" s="157"/>
    </row>
    <row r="124" spans="1:60" outlineLevel="1" x14ac:dyDescent="0.2">
      <c r="A124" s="158">
        <v>83</v>
      </c>
      <c r="B124" s="165" t="s">
        <v>295</v>
      </c>
      <c r="C124" s="196" t="s">
        <v>296</v>
      </c>
      <c r="D124" s="167" t="s">
        <v>170</v>
      </c>
      <c r="E124" s="172">
        <v>17</v>
      </c>
      <c r="F124" s="175"/>
      <c r="G124" s="176">
        <f t="shared" si="42"/>
        <v>0</v>
      </c>
      <c r="H124" s="175"/>
      <c r="I124" s="176">
        <f t="shared" si="43"/>
        <v>0</v>
      </c>
      <c r="J124" s="175"/>
      <c r="K124" s="176">
        <f t="shared" si="44"/>
        <v>0</v>
      </c>
      <c r="L124" s="176">
        <v>0</v>
      </c>
      <c r="M124" s="176">
        <f t="shared" si="45"/>
        <v>0</v>
      </c>
      <c r="N124" s="167">
        <v>5.1999999999999995E-4</v>
      </c>
      <c r="O124" s="167">
        <f t="shared" si="46"/>
        <v>8.8400000000000006E-3</v>
      </c>
      <c r="P124" s="167">
        <v>0</v>
      </c>
      <c r="Q124" s="167">
        <f t="shared" si="47"/>
        <v>0</v>
      </c>
      <c r="R124" s="167"/>
      <c r="S124" s="167"/>
      <c r="T124" s="168">
        <v>0</v>
      </c>
      <c r="U124" s="167">
        <f t="shared" si="48"/>
        <v>0</v>
      </c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 t="s">
        <v>193</v>
      </c>
      <c r="AF124" s="157"/>
      <c r="AG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D124" s="157"/>
      <c r="BE124" s="157"/>
      <c r="BF124" s="157"/>
      <c r="BG124" s="157"/>
      <c r="BH124" s="157"/>
    </row>
    <row r="125" spans="1:60" outlineLevel="1" x14ac:dyDescent="0.2">
      <c r="A125" s="158">
        <v>84</v>
      </c>
      <c r="B125" s="165" t="s">
        <v>297</v>
      </c>
      <c r="C125" s="196" t="s">
        <v>298</v>
      </c>
      <c r="D125" s="167" t="s">
        <v>170</v>
      </c>
      <c r="E125" s="172">
        <v>12</v>
      </c>
      <c r="F125" s="175"/>
      <c r="G125" s="176">
        <f t="shared" si="42"/>
        <v>0</v>
      </c>
      <c r="H125" s="175"/>
      <c r="I125" s="176">
        <f t="shared" si="43"/>
        <v>0</v>
      </c>
      <c r="J125" s="175"/>
      <c r="K125" s="176">
        <f t="shared" si="44"/>
        <v>0</v>
      </c>
      <c r="L125" s="176">
        <v>0</v>
      </c>
      <c r="M125" s="176">
        <f t="shared" si="45"/>
        <v>0</v>
      </c>
      <c r="N125" s="167">
        <v>8.4000000000000003E-4</v>
      </c>
      <c r="O125" s="167">
        <f t="shared" si="46"/>
        <v>1.008E-2</v>
      </c>
      <c r="P125" s="167">
        <v>0</v>
      </c>
      <c r="Q125" s="167">
        <f t="shared" si="47"/>
        <v>0</v>
      </c>
      <c r="R125" s="167"/>
      <c r="S125" s="167"/>
      <c r="T125" s="168">
        <v>0</v>
      </c>
      <c r="U125" s="167">
        <f t="shared" si="48"/>
        <v>0</v>
      </c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 t="s">
        <v>193</v>
      </c>
      <c r="AF125" s="157"/>
      <c r="AG125" s="157"/>
      <c r="AH125" s="157"/>
      <c r="AI125" s="157"/>
      <c r="AJ125" s="157"/>
      <c r="AK125" s="157"/>
      <c r="AL125" s="157"/>
      <c r="AM125" s="157"/>
      <c r="AN125" s="157"/>
      <c r="AO125" s="157"/>
      <c r="AP125" s="157"/>
      <c r="AQ125" s="157"/>
      <c r="AR125" s="157"/>
      <c r="AS125" s="157"/>
      <c r="AT125" s="157"/>
      <c r="AU125" s="157"/>
      <c r="AV125" s="157"/>
      <c r="AW125" s="157"/>
      <c r="AX125" s="157"/>
      <c r="AY125" s="157"/>
      <c r="AZ125" s="157"/>
      <c r="BA125" s="157"/>
      <c r="BB125" s="157"/>
      <c r="BC125" s="157"/>
      <c r="BD125" s="157"/>
      <c r="BE125" s="157"/>
      <c r="BF125" s="157"/>
      <c r="BG125" s="157"/>
      <c r="BH125" s="157"/>
    </row>
    <row r="126" spans="1:60" outlineLevel="1" x14ac:dyDescent="0.2">
      <c r="A126" s="158">
        <v>85</v>
      </c>
      <c r="B126" s="165" t="s">
        <v>221</v>
      </c>
      <c r="C126" s="196" t="s">
        <v>299</v>
      </c>
      <c r="D126" s="167" t="s">
        <v>170</v>
      </c>
      <c r="E126" s="172">
        <v>4</v>
      </c>
      <c r="F126" s="175"/>
      <c r="G126" s="176">
        <f t="shared" si="42"/>
        <v>0</v>
      </c>
      <c r="H126" s="175"/>
      <c r="I126" s="176">
        <f t="shared" si="43"/>
        <v>0</v>
      </c>
      <c r="J126" s="175"/>
      <c r="K126" s="176">
        <f t="shared" si="44"/>
        <v>0</v>
      </c>
      <c r="L126" s="176">
        <v>0</v>
      </c>
      <c r="M126" s="176">
        <f t="shared" si="45"/>
        <v>0</v>
      </c>
      <c r="N126" s="167">
        <v>8.4000000000000003E-4</v>
      </c>
      <c r="O126" s="167">
        <f t="shared" si="46"/>
        <v>3.3600000000000001E-3</v>
      </c>
      <c r="P126" s="167">
        <v>0</v>
      </c>
      <c r="Q126" s="167">
        <f t="shared" si="47"/>
        <v>0</v>
      </c>
      <c r="R126" s="167"/>
      <c r="S126" s="167"/>
      <c r="T126" s="168">
        <v>0</v>
      </c>
      <c r="U126" s="167">
        <f t="shared" si="48"/>
        <v>0</v>
      </c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 t="s">
        <v>193</v>
      </c>
      <c r="AF126" s="157"/>
      <c r="AG126" s="157"/>
      <c r="AH126" s="157"/>
      <c r="AI126" s="157"/>
      <c r="AJ126" s="157"/>
      <c r="AK126" s="157"/>
      <c r="AL126" s="157"/>
      <c r="AM126" s="157"/>
      <c r="AN126" s="157"/>
      <c r="AO126" s="157"/>
      <c r="AP126" s="157"/>
      <c r="AQ126" s="157"/>
      <c r="AR126" s="157"/>
      <c r="AS126" s="157"/>
      <c r="AT126" s="157"/>
      <c r="AU126" s="157"/>
      <c r="AV126" s="157"/>
      <c r="AW126" s="157"/>
      <c r="AX126" s="157"/>
      <c r="AY126" s="157"/>
      <c r="AZ126" s="157"/>
      <c r="BA126" s="157"/>
      <c r="BB126" s="157"/>
      <c r="BC126" s="157"/>
      <c r="BD126" s="157"/>
      <c r="BE126" s="157"/>
      <c r="BF126" s="157"/>
      <c r="BG126" s="157"/>
      <c r="BH126" s="157"/>
    </row>
    <row r="127" spans="1:60" outlineLevel="1" x14ac:dyDescent="0.2">
      <c r="A127" s="158">
        <v>86</v>
      </c>
      <c r="B127" s="165" t="s">
        <v>221</v>
      </c>
      <c r="C127" s="196" t="s">
        <v>300</v>
      </c>
      <c r="D127" s="167" t="s">
        <v>170</v>
      </c>
      <c r="E127" s="172">
        <v>6</v>
      </c>
      <c r="F127" s="175"/>
      <c r="G127" s="176">
        <f t="shared" si="42"/>
        <v>0</v>
      </c>
      <c r="H127" s="175"/>
      <c r="I127" s="176">
        <f t="shared" si="43"/>
        <v>0</v>
      </c>
      <c r="J127" s="175"/>
      <c r="K127" s="176">
        <f t="shared" si="44"/>
        <v>0</v>
      </c>
      <c r="L127" s="176">
        <v>0</v>
      </c>
      <c r="M127" s="176">
        <f t="shared" si="45"/>
        <v>0</v>
      </c>
      <c r="N127" s="167">
        <v>8.4000000000000003E-4</v>
      </c>
      <c r="O127" s="167">
        <f t="shared" si="46"/>
        <v>5.0400000000000002E-3</v>
      </c>
      <c r="P127" s="167">
        <v>0</v>
      </c>
      <c r="Q127" s="167">
        <f t="shared" si="47"/>
        <v>0</v>
      </c>
      <c r="R127" s="167"/>
      <c r="S127" s="167"/>
      <c r="T127" s="168">
        <v>0</v>
      </c>
      <c r="U127" s="167">
        <f t="shared" si="48"/>
        <v>0</v>
      </c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 t="s">
        <v>193</v>
      </c>
      <c r="AF127" s="157"/>
      <c r="AG127" s="157"/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  <c r="AX127" s="157"/>
      <c r="AY127" s="157"/>
      <c r="AZ127" s="157"/>
      <c r="BA127" s="157"/>
      <c r="BB127" s="157"/>
      <c r="BC127" s="157"/>
      <c r="BD127" s="157"/>
      <c r="BE127" s="157"/>
      <c r="BF127" s="157"/>
      <c r="BG127" s="157"/>
      <c r="BH127" s="157"/>
    </row>
    <row r="128" spans="1:60" outlineLevel="1" x14ac:dyDescent="0.2">
      <c r="A128" s="158">
        <v>87</v>
      </c>
      <c r="B128" s="165" t="s">
        <v>221</v>
      </c>
      <c r="C128" s="196" t="s">
        <v>301</v>
      </c>
      <c r="D128" s="167" t="s">
        <v>170</v>
      </c>
      <c r="E128" s="172">
        <v>2</v>
      </c>
      <c r="F128" s="175"/>
      <c r="G128" s="176">
        <f t="shared" si="42"/>
        <v>0</v>
      </c>
      <c r="H128" s="175"/>
      <c r="I128" s="176">
        <f t="shared" si="43"/>
        <v>0</v>
      </c>
      <c r="J128" s="175"/>
      <c r="K128" s="176">
        <f t="shared" si="44"/>
        <v>0</v>
      </c>
      <c r="L128" s="176">
        <v>0</v>
      </c>
      <c r="M128" s="176">
        <f t="shared" si="45"/>
        <v>0</v>
      </c>
      <c r="N128" s="167">
        <v>8.4000000000000003E-4</v>
      </c>
      <c r="O128" s="167">
        <f t="shared" si="46"/>
        <v>1.6800000000000001E-3</v>
      </c>
      <c r="P128" s="167">
        <v>0</v>
      </c>
      <c r="Q128" s="167">
        <f t="shared" si="47"/>
        <v>0</v>
      </c>
      <c r="R128" s="167"/>
      <c r="S128" s="167"/>
      <c r="T128" s="168">
        <v>0</v>
      </c>
      <c r="U128" s="167">
        <f t="shared" si="48"/>
        <v>0</v>
      </c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 t="s">
        <v>193</v>
      </c>
      <c r="AF128" s="157"/>
      <c r="AG128" s="157"/>
      <c r="AH128" s="157"/>
      <c r="AI128" s="157"/>
      <c r="AJ128" s="157"/>
      <c r="AK128" s="157"/>
      <c r="AL128" s="157"/>
      <c r="AM128" s="157"/>
      <c r="AN128" s="157"/>
      <c r="AO128" s="157"/>
      <c r="AP128" s="157"/>
      <c r="AQ128" s="157"/>
      <c r="AR128" s="157"/>
      <c r="AS128" s="157"/>
      <c r="AT128" s="157"/>
      <c r="AU128" s="157"/>
      <c r="AV128" s="157"/>
      <c r="AW128" s="157"/>
      <c r="AX128" s="157"/>
      <c r="AY128" s="157"/>
      <c r="AZ128" s="157"/>
      <c r="BA128" s="157"/>
      <c r="BB128" s="157"/>
      <c r="BC128" s="157"/>
      <c r="BD128" s="157"/>
      <c r="BE128" s="157"/>
      <c r="BF128" s="157"/>
      <c r="BG128" s="157"/>
      <c r="BH128" s="157"/>
    </row>
    <row r="129" spans="1:60" x14ac:dyDescent="0.2">
      <c r="A129" s="159" t="s">
        <v>116</v>
      </c>
      <c r="B129" s="166" t="s">
        <v>83</v>
      </c>
      <c r="C129" s="198" t="s">
        <v>84</v>
      </c>
      <c r="D129" s="170"/>
      <c r="E129" s="174"/>
      <c r="F129" s="177"/>
      <c r="G129" s="177">
        <f>SUMIF(AE130:AE132,"&lt;&gt;NOR",G130:G132)</f>
        <v>0</v>
      </c>
      <c r="H129" s="177"/>
      <c r="I129" s="177">
        <f>SUM(I130:I132)</f>
        <v>0</v>
      </c>
      <c r="J129" s="177"/>
      <c r="K129" s="177">
        <f>SUM(K130:K132)</f>
        <v>0</v>
      </c>
      <c r="L129" s="177"/>
      <c r="M129" s="177">
        <f>SUM(M130:M132)</f>
        <v>0</v>
      </c>
      <c r="N129" s="170"/>
      <c r="O129" s="170">
        <f>SUM(O130:O132)</f>
        <v>1.0409999999999999E-2</v>
      </c>
      <c r="P129" s="170"/>
      <c r="Q129" s="170">
        <f>SUM(Q130:Q132)</f>
        <v>0</v>
      </c>
      <c r="R129" s="170"/>
      <c r="S129" s="170"/>
      <c r="T129" s="171"/>
      <c r="U129" s="170">
        <f>SUM(U130:U132)</f>
        <v>1.75</v>
      </c>
      <c r="AE129" t="s">
        <v>117</v>
      </c>
    </row>
    <row r="130" spans="1:60" outlineLevel="1" x14ac:dyDescent="0.2">
      <c r="A130" s="158">
        <v>88</v>
      </c>
      <c r="B130" s="165" t="s">
        <v>302</v>
      </c>
      <c r="C130" s="196" t="s">
        <v>303</v>
      </c>
      <c r="D130" s="167" t="s">
        <v>139</v>
      </c>
      <c r="E130" s="172">
        <v>4</v>
      </c>
      <c r="F130" s="175"/>
      <c r="G130" s="176">
        <f>ROUND(E130*F130,2)</f>
        <v>0</v>
      </c>
      <c r="H130" s="175"/>
      <c r="I130" s="176">
        <f>ROUND(E130*H130,2)</f>
        <v>0</v>
      </c>
      <c r="J130" s="175"/>
      <c r="K130" s="176">
        <f>ROUND(E130*J130,2)</f>
        <v>0</v>
      </c>
      <c r="L130" s="176">
        <v>0</v>
      </c>
      <c r="M130" s="176">
        <f>G130*(1+L130/100)</f>
        <v>0</v>
      </c>
      <c r="N130" s="167">
        <v>9.0000000000000006E-5</v>
      </c>
      <c r="O130" s="167">
        <f>ROUND(E130*N130,5)</f>
        <v>3.6000000000000002E-4</v>
      </c>
      <c r="P130" s="167">
        <v>0</v>
      </c>
      <c r="Q130" s="167">
        <f>ROUND(E130*P130,5)</f>
        <v>0</v>
      </c>
      <c r="R130" s="167"/>
      <c r="S130" s="167"/>
      <c r="T130" s="168">
        <v>0.10299999999999999</v>
      </c>
      <c r="U130" s="167">
        <f>ROUND(E130*T130,2)</f>
        <v>0.41</v>
      </c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 t="s">
        <v>121</v>
      </c>
      <c r="AF130" s="157"/>
      <c r="AG130" s="157"/>
      <c r="AH130" s="157"/>
      <c r="AI130" s="157"/>
      <c r="AJ130" s="157"/>
      <c r="AK130" s="157"/>
      <c r="AL130" s="157"/>
      <c r="AM130" s="157"/>
      <c r="AN130" s="157"/>
      <c r="AO130" s="157"/>
      <c r="AP130" s="157"/>
      <c r="AQ130" s="157"/>
      <c r="AR130" s="157"/>
      <c r="AS130" s="157"/>
      <c r="AT130" s="157"/>
      <c r="AU130" s="157"/>
      <c r="AV130" s="157"/>
      <c r="AW130" s="157"/>
      <c r="AX130" s="157"/>
      <c r="AY130" s="157"/>
      <c r="AZ130" s="157"/>
      <c r="BA130" s="157"/>
      <c r="BB130" s="157"/>
      <c r="BC130" s="157"/>
      <c r="BD130" s="157"/>
      <c r="BE130" s="157"/>
      <c r="BF130" s="157"/>
      <c r="BG130" s="157"/>
      <c r="BH130" s="157"/>
    </row>
    <row r="131" spans="1:60" ht="33.75" outlineLevel="1" x14ac:dyDescent="0.2">
      <c r="A131" s="158">
        <v>89</v>
      </c>
      <c r="B131" s="165" t="s">
        <v>304</v>
      </c>
      <c r="C131" s="196" t="s">
        <v>305</v>
      </c>
      <c r="D131" s="167" t="s">
        <v>139</v>
      </c>
      <c r="E131" s="172">
        <v>4</v>
      </c>
      <c r="F131" s="175"/>
      <c r="G131" s="176">
        <f>ROUND(E131*F131,2)</f>
        <v>0</v>
      </c>
      <c r="H131" s="175"/>
      <c r="I131" s="176">
        <f>ROUND(E131*H131,2)</f>
        <v>0</v>
      </c>
      <c r="J131" s="175"/>
      <c r="K131" s="176">
        <f>ROUND(E131*J131,2)</f>
        <v>0</v>
      </c>
      <c r="L131" s="176">
        <v>0</v>
      </c>
      <c r="M131" s="176">
        <f>G131*(1+L131/100)</f>
        <v>0</v>
      </c>
      <c r="N131" s="167">
        <v>2.2200000000000002E-3</v>
      </c>
      <c r="O131" s="167">
        <f>ROUND(E131*N131,5)</f>
        <v>8.8800000000000007E-3</v>
      </c>
      <c r="P131" s="167">
        <v>0</v>
      </c>
      <c r="Q131" s="167">
        <f>ROUND(E131*P131,5)</f>
        <v>0</v>
      </c>
      <c r="R131" s="167"/>
      <c r="S131" s="167"/>
      <c r="T131" s="168">
        <v>0</v>
      </c>
      <c r="U131" s="167">
        <f>ROUND(E131*T131,2)</f>
        <v>0</v>
      </c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 t="s">
        <v>193</v>
      </c>
      <c r="AF131" s="157"/>
      <c r="AG131" s="157"/>
      <c r="AH131" s="157"/>
      <c r="AI131" s="157"/>
      <c r="AJ131" s="157"/>
      <c r="AK131" s="157"/>
      <c r="AL131" s="157"/>
      <c r="AM131" s="157"/>
      <c r="AN131" s="157"/>
      <c r="AO131" s="157"/>
      <c r="AP131" s="157"/>
      <c r="AQ131" s="157"/>
      <c r="AR131" s="157"/>
      <c r="AS131" s="157"/>
      <c r="AT131" s="157"/>
      <c r="AU131" s="157"/>
      <c r="AV131" s="157"/>
      <c r="AW131" s="157"/>
      <c r="AX131" s="157"/>
      <c r="AY131" s="157"/>
      <c r="AZ131" s="157"/>
      <c r="BA131" s="157"/>
      <c r="BB131" s="157"/>
      <c r="BC131" s="157"/>
      <c r="BD131" s="157"/>
      <c r="BE131" s="157"/>
      <c r="BF131" s="157"/>
      <c r="BG131" s="157"/>
      <c r="BH131" s="157"/>
    </row>
    <row r="132" spans="1:60" outlineLevel="1" x14ac:dyDescent="0.2">
      <c r="A132" s="158">
        <v>90</v>
      </c>
      <c r="B132" s="165" t="s">
        <v>302</v>
      </c>
      <c r="C132" s="196" t="s">
        <v>303</v>
      </c>
      <c r="D132" s="167" t="s">
        <v>139</v>
      </c>
      <c r="E132" s="172">
        <v>13</v>
      </c>
      <c r="F132" s="175"/>
      <c r="G132" s="176">
        <f>ROUND(E132*F132,2)</f>
        <v>0</v>
      </c>
      <c r="H132" s="175"/>
      <c r="I132" s="176">
        <f>ROUND(E132*H132,2)</f>
        <v>0</v>
      </c>
      <c r="J132" s="175"/>
      <c r="K132" s="176">
        <f>ROUND(E132*J132,2)</f>
        <v>0</v>
      </c>
      <c r="L132" s="176">
        <v>0</v>
      </c>
      <c r="M132" s="176">
        <f>G132*(1+L132/100)</f>
        <v>0</v>
      </c>
      <c r="N132" s="167">
        <v>9.0000000000000006E-5</v>
      </c>
      <c r="O132" s="167">
        <f>ROUND(E132*N132,5)</f>
        <v>1.17E-3</v>
      </c>
      <c r="P132" s="167">
        <v>0</v>
      </c>
      <c r="Q132" s="167">
        <f>ROUND(E132*P132,5)</f>
        <v>0</v>
      </c>
      <c r="R132" s="167"/>
      <c r="S132" s="167"/>
      <c r="T132" s="168">
        <v>0.10299999999999999</v>
      </c>
      <c r="U132" s="167">
        <f>ROUND(E132*T132,2)</f>
        <v>1.34</v>
      </c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 t="s">
        <v>121</v>
      </c>
      <c r="AF132" s="157"/>
      <c r="AG132" s="157"/>
      <c r="AH132" s="157"/>
      <c r="AI132" s="157"/>
      <c r="AJ132" s="157"/>
      <c r="AK132" s="157"/>
      <c r="AL132" s="157"/>
      <c r="AM132" s="157"/>
      <c r="AN132" s="157"/>
      <c r="AO132" s="157"/>
      <c r="AP132" s="157"/>
      <c r="AQ132" s="157"/>
      <c r="AR132" s="157"/>
      <c r="AS132" s="157"/>
      <c r="AT132" s="157"/>
      <c r="AU132" s="157"/>
      <c r="AV132" s="157"/>
      <c r="AW132" s="157"/>
      <c r="AX132" s="157"/>
      <c r="AY132" s="157"/>
      <c r="AZ132" s="157"/>
      <c r="BA132" s="157"/>
      <c r="BB132" s="157"/>
      <c r="BC132" s="157"/>
      <c r="BD132" s="157"/>
      <c r="BE132" s="157"/>
      <c r="BF132" s="157"/>
      <c r="BG132" s="157"/>
      <c r="BH132" s="157"/>
    </row>
    <row r="133" spans="1:60" x14ac:dyDescent="0.2">
      <c r="A133" s="159" t="s">
        <v>116</v>
      </c>
      <c r="B133" s="166" t="s">
        <v>85</v>
      </c>
      <c r="C133" s="198" t="s">
        <v>86</v>
      </c>
      <c r="D133" s="170"/>
      <c r="E133" s="174"/>
      <c r="F133" s="177"/>
      <c r="G133" s="177">
        <f>SUMIF(AE134:AE186,"&lt;&gt;NOR",G134:G186)</f>
        <v>0</v>
      </c>
      <c r="H133" s="177"/>
      <c r="I133" s="177">
        <f>SUM(I134:I186)</f>
        <v>0</v>
      </c>
      <c r="J133" s="177"/>
      <c r="K133" s="177">
        <f>SUM(K134:K186)</f>
        <v>0</v>
      </c>
      <c r="L133" s="177"/>
      <c r="M133" s="177">
        <f>SUM(M134:M186)</f>
        <v>0</v>
      </c>
      <c r="N133" s="170"/>
      <c r="O133" s="170">
        <f>SUM(O134:O186)</f>
        <v>0.30391000000000001</v>
      </c>
      <c r="P133" s="170"/>
      <c r="Q133" s="170">
        <f>SUM(Q134:Q186)</f>
        <v>0</v>
      </c>
      <c r="R133" s="170"/>
      <c r="S133" s="170"/>
      <c r="T133" s="171"/>
      <c r="U133" s="170">
        <f>SUM(U134:U186)</f>
        <v>649.88000000000011</v>
      </c>
      <c r="AE133" t="s">
        <v>117</v>
      </c>
    </row>
    <row r="134" spans="1:60" ht="22.5" outlineLevel="1" x14ac:dyDescent="0.2">
      <c r="A134" s="158">
        <v>91</v>
      </c>
      <c r="B134" s="165" t="s">
        <v>306</v>
      </c>
      <c r="C134" s="196" t="s">
        <v>509</v>
      </c>
      <c r="D134" s="167" t="s">
        <v>307</v>
      </c>
      <c r="E134" s="172">
        <v>1</v>
      </c>
      <c r="F134" s="175"/>
      <c r="G134" s="176">
        <f>ROUND(E134*F134,2)</f>
        <v>0</v>
      </c>
      <c r="H134" s="175"/>
      <c r="I134" s="176">
        <f>ROUND(E134*H134,2)</f>
        <v>0</v>
      </c>
      <c r="J134" s="175"/>
      <c r="K134" s="176">
        <f>ROUND(E134*J134,2)</f>
        <v>0</v>
      </c>
      <c r="L134" s="176">
        <v>0</v>
      </c>
      <c r="M134" s="176">
        <f>G134*(1+L134/100)</f>
        <v>0</v>
      </c>
      <c r="N134" s="167">
        <v>3.2000000000000002E-3</v>
      </c>
      <c r="O134" s="167">
        <f>ROUND(E134*N134,5)</f>
        <v>3.2000000000000002E-3</v>
      </c>
      <c r="P134" s="167">
        <v>0</v>
      </c>
      <c r="Q134" s="167">
        <f>ROUND(E134*P134,5)</f>
        <v>0</v>
      </c>
      <c r="R134" s="167"/>
      <c r="S134" s="167"/>
      <c r="T134" s="168">
        <v>0</v>
      </c>
      <c r="U134" s="167">
        <f>ROUND(E134*T134,2)</f>
        <v>0</v>
      </c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 t="s">
        <v>193</v>
      </c>
      <c r="AF134" s="157"/>
      <c r="AG134" s="157"/>
      <c r="AH134" s="157"/>
      <c r="AI134" s="157"/>
      <c r="AJ134" s="157"/>
      <c r="AK134" s="157"/>
      <c r="AL134" s="157"/>
      <c r="AM134" s="157"/>
      <c r="AN134" s="157"/>
      <c r="AO134" s="157"/>
      <c r="AP134" s="157"/>
      <c r="AQ134" s="157"/>
      <c r="AR134" s="157"/>
      <c r="AS134" s="157"/>
      <c r="AT134" s="157"/>
      <c r="AU134" s="157"/>
      <c r="AV134" s="157"/>
      <c r="AW134" s="157"/>
      <c r="AX134" s="157"/>
      <c r="AY134" s="157"/>
      <c r="AZ134" s="157"/>
      <c r="BA134" s="157"/>
      <c r="BB134" s="157"/>
      <c r="BC134" s="157"/>
      <c r="BD134" s="157"/>
      <c r="BE134" s="157"/>
      <c r="BF134" s="157"/>
      <c r="BG134" s="157"/>
      <c r="BH134" s="157"/>
    </row>
    <row r="135" spans="1:60" outlineLevel="1" x14ac:dyDescent="0.2">
      <c r="A135" s="158">
        <v>92</v>
      </c>
      <c r="B135" s="165" t="s">
        <v>308</v>
      </c>
      <c r="C135" s="196" t="s">
        <v>309</v>
      </c>
      <c r="D135" s="167" t="s">
        <v>307</v>
      </c>
      <c r="E135" s="172">
        <v>1</v>
      </c>
      <c r="F135" s="175"/>
      <c r="G135" s="176">
        <f>ROUND(E135*F135,2)</f>
        <v>0</v>
      </c>
      <c r="H135" s="175"/>
      <c r="I135" s="176">
        <f>ROUND(E135*H135,2)</f>
        <v>0</v>
      </c>
      <c r="J135" s="175"/>
      <c r="K135" s="176">
        <f>ROUND(E135*J135,2)</f>
        <v>0</v>
      </c>
      <c r="L135" s="176">
        <v>0</v>
      </c>
      <c r="M135" s="176">
        <f>G135*(1+L135/100)</f>
        <v>0</v>
      </c>
      <c r="N135" s="167">
        <v>3.2000000000000002E-3</v>
      </c>
      <c r="O135" s="167">
        <f>ROUND(E135*N135,5)</f>
        <v>3.2000000000000002E-3</v>
      </c>
      <c r="P135" s="167">
        <v>0</v>
      </c>
      <c r="Q135" s="167">
        <f>ROUND(E135*P135,5)</f>
        <v>0</v>
      </c>
      <c r="R135" s="167"/>
      <c r="S135" s="167"/>
      <c r="T135" s="168">
        <v>0</v>
      </c>
      <c r="U135" s="167">
        <f>ROUND(E135*T135,2)</f>
        <v>0</v>
      </c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 t="s">
        <v>193</v>
      </c>
      <c r="AF135" s="157"/>
      <c r="AG135" s="157"/>
      <c r="AH135" s="157"/>
      <c r="AI135" s="157"/>
      <c r="AJ135" s="157"/>
      <c r="AK135" s="157"/>
      <c r="AL135" s="157"/>
      <c r="AM135" s="157"/>
      <c r="AN135" s="157"/>
      <c r="AO135" s="157"/>
      <c r="AP135" s="157"/>
      <c r="AQ135" s="157"/>
      <c r="AR135" s="157"/>
      <c r="AS135" s="157"/>
      <c r="AT135" s="157"/>
      <c r="AU135" s="157"/>
      <c r="AV135" s="157"/>
      <c r="AW135" s="157"/>
      <c r="AX135" s="157"/>
      <c r="AY135" s="157"/>
      <c r="AZ135" s="157"/>
      <c r="BA135" s="157"/>
      <c r="BB135" s="157"/>
      <c r="BC135" s="157"/>
      <c r="BD135" s="157"/>
      <c r="BE135" s="157"/>
      <c r="BF135" s="157"/>
      <c r="BG135" s="157"/>
      <c r="BH135" s="157"/>
    </row>
    <row r="136" spans="1:60" ht="22.5" outlineLevel="1" x14ac:dyDescent="0.2">
      <c r="A136" s="158">
        <v>93</v>
      </c>
      <c r="B136" s="165" t="s">
        <v>516</v>
      </c>
      <c r="C136" s="196" t="s">
        <v>517</v>
      </c>
      <c r="D136" s="167" t="s">
        <v>139</v>
      </c>
      <c r="E136" s="172">
        <v>108</v>
      </c>
      <c r="F136" s="175"/>
      <c r="G136" s="176">
        <f>ROUND(E136*F136,2)</f>
        <v>0</v>
      </c>
      <c r="H136" s="175"/>
      <c r="I136" s="176">
        <f>ROUND(E136*H136,2)</f>
        <v>0</v>
      </c>
      <c r="J136" s="175"/>
      <c r="K136" s="176">
        <f>ROUND(E136*J136,2)</f>
        <v>0</v>
      </c>
      <c r="L136" s="176">
        <v>0</v>
      </c>
      <c r="M136" s="176">
        <f>G136*(1+L136/100)</f>
        <v>0</v>
      </c>
      <c r="N136" s="167">
        <v>1.6000000000000001E-4</v>
      </c>
      <c r="O136" s="167">
        <f>ROUND(E136*N136,5)</f>
        <v>1.728E-2</v>
      </c>
      <c r="P136" s="167">
        <v>0</v>
      </c>
      <c r="Q136" s="167">
        <f>ROUND(E136*P136,5)</f>
        <v>0</v>
      </c>
      <c r="R136" s="167"/>
      <c r="S136" s="167"/>
      <c r="T136" s="168">
        <v>0.44342999999999999</v>
      </c>
      <c r="U136" s="167">
        <f>ROUND(E136*T136,2)</f>
        <v>47.89</v>
      </c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 t="s">
        <v>121</v>
      </c>
      <c r="AF136" s="157"/>
      <c r="AG136" s="157"/>
      <c r="AH136" s="157"/>
      <c r="AI136" s="157"/>
      <c r="AJ136" s="157"/>
      <c r="AK136" s="157"/>
      <c r="AL136" s="157"/>
      <c r="AM136" s="157"/>
      <c r="AN136" s="157"/>
      <c r="AO136" s="157"/>
      <c r="AP136" s="157"/>
      <c r="AQ136" s="157"/>
      <c r="AR136" s="157"/>
      <c r="AS136" s="157"/>
      <c r="AT136" s="157"/>
      <c r="AU136" s="157"/>
      <c r="AV136" s="157"/>
      <c r="AW136" s="157"/>
      <c r="AX136" s="157"/>
      <c r="AY136" s="157"/>
      <c r="AZ136" s="157"/>
      <c r="BA136" s="157"/>
      <c r="BB136" s="157"/>
      <c r="BC136" s="157"/>
      <c r="BD136" s="157"/>
      <c r="BE136" s="157"/>
      <c r="BF136" s="157"/>
      <c r="BG136" s="157"/>
      <c r="BH136" s="157"/>
    </row>
    <row r="137" spans="1:60" outlineLevel="1" x14ac:dyDescent="0.2">
      <c r="A137" s="158"/>
      <c r="B137" s="165"/>
      <c r="C137" s="197" t="s">
        <v>310</v>
      </c>
      <c r="D137" s="169"/>
      <c r="E137" s="173">
        <v>108</v>
      </c>
      <c r="F137" s="176"/>
      <c r="G137" s="176"/>
      <c r="H137" s="176"/>
      <c r="I137" s="176"/>
      <c r="J137" s="176"/>
      <c r="K137" s="176"/>
      <c r="L137" s="176"/>
      <c r="M137" s="176"/>
      <c r="N137" s="167"/>
      <c r="O137" s="167"/>
      <c r="P137" s="167"/>
      <c r="Q137" s="167"/>
      <c r="R137" s="167"/>
      <c r="S137" s="167"/>
      <c r="T137" s="168"/>
      <c r="U137" s="16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 t="s">
        <v>123</v>
      </c>
      <c r="AF137" s="157">
        <v>0</v>
      </c>
      <c r="AG137" s="157"/>
      <c r="AH137" s="157"/>
      <c r="AI137" s="157"/>
      <c r="AJ137" s="157"/>
      <c r="AK137" s="157"/>
      <c r="AL137" s="157"/>
      <c r="AM137" s="157"/>
      <c r="AN137" s="157"/>
      <c r="AO137" s="157"/>
      <c r="AP137" s="157"/>
      <c r="AQ137" s="157"/>
      <c r="AR137" s="157"/>
      <c r="AS137" s="157"/>
      <c r="AT137" s="157"/>
      <c r="AU137" s="157"/>
      <c r="AV137" s="157"/>
      <c r="AW137" s="157"/>
      <c r="AX137" s="157"/>
      <c r="AY137" s="157"/>
      <c r="AZ137" s="157"/>
      <c r="BA137" s="157"/>
      <c r="BB137" s="157"/>
      <c r="BC137" s="157"/>
      <c r="BD137" s="157"/>
      <c r="BE137" s="157"/>
      <c r="BF137" s="157"/>
      <c r="BG137" s="157"/>
      <c r="BH137" s="157"/>
    </row>
    <row r="138" spans="1:60" outlineLevel="1" x14ac:dyDescent="0.2">
      <c r="A138" s="158">
        <v>94</v>
      </c>
      <c r="B138" s="165" t="s">
        <v>510</v>
      </c>
      <c r="C138" s="196" t="s">
        <v>511</v>
      </c>
      <c r="D138" s="167" t="s">
        <v>139</v>
      </c>
      <c r="E138" s="172">
        <v>252</v>
      </c>
      <c r="F138" s="175"/>
      <c r="G138" s="176">
        <f>ROUND(E138*F138,2)</f>
        <v>0</v>
      </c>
      <c r="H138" s="175"/>
      <c r="I138" s="176">
        <f>ROUND(E138*H138,2)</f>
        <v>0</v>
      </c>
      <c r="J138" s="175"/>
      <c r="K138" s="176">
        <f>ROUND(E138*J138,2)</f>
        <v>0</v>
      </c>
      <c r="L138" s="176">
        <v>0</v>
      </c>
      <c r="M138" s="176">
        <f>G138*(1+L138/100)</f>
        <v>0</v>
      </c>
      <c r="N138" s="167">
        <v>1.6000000000000001E-4</v>
      </c>
      <c r="O138" s="167">
        <f>ROUND(E138*N138,5)</f>
        <v>4.0320000000000002E-2</v>
      </c>
      <c r="P138" s="167">
        <v>0</v>
      </c>
      <c r="Q138" s="167">
        <f>ROUND(E138*P138,5)</f>
        <v>0</v>
      </c>
      <c r="R138" s="167"/>
      <c r="S138" s="167"/>
      <c r="T138" s="168">
        <v>0.26183000000000001</v>
      </c>
      <c r="U138" s="167">
        <f>ROUND(E138*T138,2)</f>
        <v>65.98</v>
      </c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 t="s">
        <v>121</v>
      </c>
      <c r="AF138" s="157"/>
      <c r="AG138" s="157"/>
      <c r="AH138" s="157"/>
      <c r="AI138" s="157"/>
      <c r="AJ138" s="157"/>
      <c r="AK138" s="157"/>
      <c r="AL138" s="157"/>
      <c r="AM138" s="157"/>
      <c r="AN138" s="157"/>
      <c r="AO138" s="157"/>
      <c r="AP138" s="157"/>
      <c r="AQ138" s="157"/>
      <c r="AR138" s="157"/>
      <c r="AS138" s="157"/>
      <c r="AT138" s="157"/>
      <c r="AU138" s="157"/>
      <c r="AV138" s="157"/>
      <c r="AW138" s="157"/>
      <c r="AX138" s="157"/>
      <c r="AY138" s="157"/>
      <c r="AZ138" s="157"/>
      <c r="BA138" s="157"/>
      <c r="BB138" s="157"/>
      <c r="BC138" s="157"/>
      <c r="BD138" s="157"/>
      <c r="BE138" s="157"/>
      <c r="BF138" s="157"/>
      <c r="BG138" s="157"/>
      <c r="BH138" s="157"/>
    </row>
    <row r="139" spans="1:60" outlineLevel="1" x14ac:dyDescent="0.2">
      <c r="A139" s="158"/>
      <c r="B139" s="165"/>
      <c r="C139" s="197" t="s">
        <v>311</v>
      </c>
      <c r="D139" s="169"/>
      <c r="E139" s="173">
        <v>252</v>
      </c>
      <c r="F139" s="176"/>
      <c r="G139" s="176"/>
      <c r="H139" s="176"/>
      <c r="I139" s="176"/>
      <c r="J139" s="176"/>
      <c r="K139" s="176"/>
      <c r="L139" s="176"/>
      <c r="M139" s="176"/>
      <c r="N139" s="167"/>
      <c r="O139" s="167"/>
      <c r="P139" s="167"/>
      <c r="Q139" s="167"/>
      <c r="R139" s="167"/>
      <c r="S139" s="167"/>
      <c r="T139" s="168"/>
      <c r="U139" s="167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 t="s">
        <v>123</v>
      </c>
      <c r="AF139" s="157">
        <v>0</v>
      </c>
      <c r="AG139" s="157"/>
      <c r="AH139" s="157"/>
      <c r="AI139" s="157"/>
      <c r="AJ139" s="157"/>
      <c r="AK139" s="157"/>
      <c r="AL139" s="157"/>
      <c r="AM139" s="157"/>
      <c r="AN139" s="157"/>
      <c r="AO139" s="157"/>
      <c r="AP139" s="157"/>
      <c r="AQ139" s="157"/>
      <c r="AR139" s="157"/>
      <c r="AS139" s="157"/>
      <c r="AT139" s="157"/>
      <c r="AU139" s="157"/>
      <c r="AV139" s="157"/>
      <c r="AW139" s="157"/>
      <c r="AX139" s="157"/>
      <c r="AY139" s="157"/>
      <c r="AZ139" s="157"/>
      <c r="BA139" s="157"/>
      <c r="BB139" s="157"/>
      <c r="BC139" s="157"/>
      <c r="BD139" s="157"/>
      <c r="BE139" s="157"/>
      <c r="BF139" s="157"/>
      <c r="BG139" s="157"/>
      <c r="BH139" s="157"/>
    </row>
    <row r="140" spans="1:60" outlineLevel="1" x14ac:dyDescent="0.2">
      <c r="A140" s="158">
        <v>95</v>
      </c>
      <c r="B140" s="165" t="s">
        <v>512</v>
      </c>
      <c r="C140" s="196" t="s">
        <v>513</v>
      </c>
      <c r="D140" s="167" t="s">
        <v>139</v>
      </c>
      <c r="E140" s="172">
        <v>36</v>
      </c>
      <c r="F140" s="175"/>
      <c r="G140" s="176">
        <f>ROUND(E140*F140,2)</f>
        <v>0</v>
      </c>
      <c r="H140" s="175"/>
      <c r="I140" s="176">
        <f>ROUND(E140*H140,2)</f>
        <v>0</v>
      </c>
      <c r="J140" s="175"/>
      <c r="K140" s="176">
        <f>ROUND(E140*J140,2)</f>
        <v>0</v>
      </c>
      <c r="L140" s="176">
        <v>0</v>
      </c>
      <c r="M140" s="176">
        <f>G140*(1+L140/100)</f>
        <v>0</v>
      </c>
      <c r="N140" s="167">
        <v>1.2E-4</v>
      </c>
      <c r="O140" s="167">
        <f>ROUND(E140*N140,5)</f>
        <v>4.3200000000000001E-3</v>
      </c>
      <c r="P140" s="167">
        <v>0</v>
      </c>
      <c r="Q140" s="167">
        <f>ROUND(E140*P140,5)</f>
        <v>0</v>
      </c>
      <c r="R140" s="167"/>
      <c r="S140" s="167"/>
      <c r="T140" s="168">
        <v>0.2145</v>
      </c>
      <c r="U140" s="167">
        <f>ROUND(E140*T140,2)</f>
        <v>7.72</v>
      </c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 t="s">
        <v>121</v>
      </c>
      <c r="AF140" s="157"/>
      <c r="AG140" s="157"/>
      <c r="AH140" s="157"/>
      <c r="AI140" s="157"/>
      <c r="AJ140" s="157"/>
      <c r="AK140" s="157"/>
      <c r="AL140" s="157"/>
      <c r="AM140" s="157"/>
      <c r="AN140" s="157"/>
      <c r="AO140" s="157"/>
      <c r="AP140" s="157"/>
      <c r="AQ140" s="157"/>
      <c r="AR140" s="157"/>
      <c r="AS140" s="157"/>
      <c r="AT140" s="157"/>
      <c r="AU140" s="157"/>
      <c r="AV140" s="157"/>
      <c r="AW140" s="157"/>
      <c r="AX140" s="157"/>
      <c r="AY140" s="157"/>
      <c r="AZ140" s="157"/>
      <c r="BA140" s="157"/>
      <c r="BB140" s="157"/>
      <c r="BC140" s="157"/>
      <c r="BD140" s="157"/>
      <c r="BE140" s="157"/>
      <c r="BF140" s="157"/>
      <c r="BG140" s="157"/>
      <c r="BH140" s="157"/>
    </row>
    <row r="141" spans="1:60" outlineLevel="1" x14ac:dyDescent="0.2">
      <c r="A141" s="158"/>
      <c r="B141" s="165"/>
      <c r="C141" s="197" t="s">
        <v>312</v>
      </c>
      <c r="D141" s="169"/>
      <c r="E141" s="173">
        <v>36</v>
      </c>
      <c r="F141" s="176"/>
      <c r="G141" s="176"/>
      <c r="H141" s="176"/>
      <c r="I141" s="176"/>
      <c r="J141" s="176"/>
      <c r="K141" s="176"/>
      <c r="L141" s="176"/>
      <c r="M141" s="176"/>
      <c r="N141" s="167"/>
      <c r="O141" s="167"/>
      <c r="P141" s="167"/>
      <c r="Q141" s="167"/>
      <c r="R141" s="167"/>
      <c r="S141" s="167"/>
      <c r="T141" s="168"/>
      <c r="U141" s="167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 t="s">
        <v>123</v>
      </c>
      <c r="AF141" s="157">
        <v>0</v>
      </c>
      <c r="AG141" s="157"/>
      <c r="AH141" s="157"/>
      <c r="AI141" s="157"/>
      <c r="AJ141" s="157"/>
      <c r="AK141" s="157"/>
      <c r="AL141" s="157"/>
      <c r="AM141" s="157"/>
      <c r="AN141" s="157"/>
      <c r="AO141" s="157"/>
      <c r="AP141" s="157"/>
      <c r="AQ141" s="157"/>
      <c r="AR141" s="157"/>
      <c r="AS141" s="157"/>
      <c r="AT141" s="157"/>
      <c r="AU141" s="157"/>
      <c r="AV141" s="157"/>
      <c r="AW141" s="157"/>
      <c r="AX141" s="157"/>
      <c r="AY141" s="157"/>
      <c r="AZ141" s="157"/>
      <c r="BA141" s="157"/>
      <c r="BB141" s="157"/>
      <c r="BC141" s="157"/>
      <c r="BD141" s="157"/>
      <c r="BE141" s="157"/>
      <c r="BF141" s="157"/>
      <c r="BG141" s="157"/>
      <c r="BH141" s="157"/>
    </row>
    <row r="142" spans="1:60" outlineLevel="1" x14ac:dyDescent="0.2">
      <c r="A142" s="158">
        <v>96</v>
      </c>
      <c r="B142" s="165" t="s">
        <v>514</v>
      </c>
      <c r="C142" s="196" t="s">
        <v>515</v>
      </c>
      <c r="D142" s="167" t="s">
        <v>139</v>
      </c>
      <c r="E142" s="172">
        <v>90</v>
      </c>
      <c r="F142" s="175"/>
      <c r="G142" s="176">
        <f>ROUND(E142*F142,2)</f>
        <v>0</v>
      </c>
      <c r="H142" s="175"/>
      <c r="I142" s="176">
        <f>ROUND(E142*H142,2)</f>
        <v>0</v>
      </c>
      <c r="J142" s="175"/>
      <c r="K142" s="176">
        <f>ROUND(E142*J142,2)</f>
        <v>0</v>
      </c>
      <c r="L142" s="176">
        <v>0</v>
      </c>
      <c r="M142" s="176">
        <f>G142*(1+L142/100)</f>
        <v>0</v>
      </c>
      <c r="N142" s="167">
        <v>1.2E-4</v>
      </c>
      <c r="O142" s="167">
        <f>ROUND(E142*N142,5)</f>
        <v>1.0800000000000001E-2</v>
      </c>
      <c r="P142" s="167">
        <v>0</v>
      </c>
      <c r="Q142" s="167">
        <f>ROUND(E142*P142,5)</f>
        <v>0</v>
      </c>
      <c r="R142" s="167"/>
      <c r="S142" s="167"/>
      <c r="T142" s="168">
        <v>0.26169999999999999</v>
      </c>
      <c r="U142" s="167">
        <f>ROUND(E142*T142,2)</f>
        <v>23.55</v>
      </c>
      <c r="V142" s="157"/>
      <c r="W142" s="157"/>
      <c r="X142" s="157"/>
      <c r="Y142" s="157"/>
      <c r="Z142" s="157"/>
      <c r="AA142" s="157"/>
      <c r="AB142" s="157"/>
      <c r="AC142" s="157"/>
      <c r="AD142" s="157"/>
      <c r="AE142" s="157" t="s">
        <v>121</v>
      </c>
      <c r="AF142" s="157"/>
      <c r="AG142" s="157"/>
      <c r="AH142" s="157"/>
      <c r="AI142" s="157"/>
      <c r="AJ142" s="157"/>
      <c r="AK142" s="157"/>
      <c r="AL142" s="157"/>
      <c r="AM142" s="157"/>
      <c r="AN142" s="157"/>
      <c r="AO142" s="157"/>
      <c r="AP142" s="157"/>
      <c r="AQ142" s="157"/>
      <c r="AR142" s="157"/>
      <c r="AS142" s="157"/>
      <c r="AT142" s="157"/>
      <c r="AU142" s="157"/>
      <c r="AV142" s="157"/>
      <c r="AW142" s="157"/>
      <c r="AX142" s="157"/>
      <c r="AY142" s="157"/>
      <c r="AZ142" s="157"/>
      <c r="BA142" s="157"/>
      <c r="BB142" s="157"/>
      <c r="BC142" s="157"/>
      <c r="BD142" s="157"/>
      <c r="BE142" s="157"/>
      <c r="BF142" s="157"/>
      <c r="BG142" s="157"/>
      <c r="BH142" s="157"/>
    </row>
    <row r="143" spans="1:60" outlineLevel="1" x14ac:dyDescent="0.2">
      <c r="A143" s="158"/>
      <c r="B143" s="165"/>
      <c r="C143" s="197" t="s">
        <v>313</v>
      </c>
      <c r="D143" s="169"/>
      <c r="E143" s="173">
        <v>90</v>
      </c>
      <c r="F143" s="176"/>
      <c r="G143" s="176"/>
      <c r="H143" s="176"/>
      <c r="I143" s="176"/>
      <c r="J143" s="176"/>
      <c r="K143" s="176"/>
      <c r="L143" s="176"/>
      <c r="M143" s="176"/>
      <c r="N143" s="167"/>
      <c r="O143" s="167"/>
      <c r="P143" s="167"/>
      <c r="Q143" s="167"/>
      <c r="R143" s="167"/>
      <c r="S143" s="167"/>
      <c r="T143" s="168"/>
      <c r="U143" s="167"/>
      <c r="V143" s="157"/>
      <c r="W143" s="157"/>
      <c r="X143" s="157"/>
      <c r="Y143" s="157"/>
      <c r="Z143" s="157"/>
      <c r="AA143" s="157"/>
      <c r="AB143" s="157"/>
      <c r="AC143" s="157"/>
      <c r="AD143" s="157"/>
      <c r="AE143" s="157" t="s">
        <v>123</v>
      </c>
      <c r="AF143" s="157">
        <v>0</v>
      </c>
      <c r="AG143" s="157"/>
      <c r="AH143" s="157"/>
      <c r="AI143" s="157"/>
      <c r="AJ143" s="157"/>
      <c r="AK143" s="157"/>
      <c r="AL143" s="157"/>
      <c r="AM143" s="157"/>
      <c r="AN143" s="157"/>
      <c r="AO143" s="157"/>
      <c r="AP143" s="157"/>
      <c r="AQ143" s="157"/>
      <c r="AR143" s="157"/>
      <c r="AS143" s="157"/>
      <c r="AT143" s="157"/>
      <c r="AU143" s="157"/>
      <c r="AV143" s="157"/>
      <c r="AW143" s="157"/>
      <c r="AX143" s="157"/>
      <c r="AY143" s="157"/>
      <c r="AZ143" s="157"/>
      <c r="BA143" s="157"/>
      <c r="BB143" s="157"/>
      <c r="BC143" s="157"/>
      <c r="BD143" s="157"/>
      <c r="BE143" s="157"/>
      <c r="BF143" s="157"/>
      <c r="BG143" s="157"/>
      <c r="BH143" s="157"/>
    </row>
    <row r="144" spans="1:60" outlineLevel="1" x14ac:dyDescent="0.2">
      <c r="A144" s="158">
        <v>97</v>
      </c>
      <c r="B144" s="165" t="s">
        <v>314</v>
      </c>
      <c r="C144" s="196" t="s">
        <v>315</v>
      </c>
      <c r="D144" s="167" t="s">
        <v>139</v>
      </c>
      <c r="E144" s="172">
        <v>4</v>
      </c>
      <c r="F144" s="175"/>
      <c r="G144" s="176">
        <f t="shared" ref="G144:G149" si="49">ROUND(E144*F144,2)</f>
        <v>0</v>
      </c>
      <c r="H144" s="175"/>
      <c r="I144" s="176">
        <f t="shared" ref="I144:I149" si="50">ROUND(E144*H144,2)</f>
        <v>0</v>
      </c>
      <c r="J144" s="175"/>
      <c r="K144" s="176">
        <f t="shared" ref="K144:K149" si="51">ROUND(E144*J144,2)</f>
        <v>0</v>
      </c>
      <c r="L144" s="176">
        <v>0</v>
      </c>
      <c r="M144" s="176">
        <f t="shared" ref="M144:M149" si="52">G144*(1+L144/100)</f>
        <v>0</v>
      </c>
      <c r="N144" s="167">
        <v>6.9999999999999994E-5</v>
      </c>
      <c r="O144" s="167">
        <f t="shared" ref="O144:O149" si="53">ROUND(E144*N144,5)</f>
        <v>2.7999999999999998E-4</v>
      </c>
      <c r="P144" s="167">
        <v>0</v>
      </c>
      <c r="Q144" s="167">
        <f t="shared" ref="Q144:Q149" si="54">ROUND(E144*P144,5)</f>
        <v>0</v>
      </c>
      <c r="R144" s="167"/>
      <c r="S144" s="167"/>
      <c r="T144" s="168">
        <v>0.40699999999999997</v>
      </c>
      <c r="U144" s="167">
        <f t="shared" ref="U144:U149" si="55">ROUND(E144*T144,2)</f>
        <v>1.63</v>
      </c>
      <c r="V144" s="157"/>
      <c r="W144" s="157"/>
      <c r="X144" s="157"/>
      <c r="Y144" s="157"/>
      <c r="Z144" s="157"/>
      <c r="AA144" s="157"/>
      <c r="AB144" s="157"/>
      <c r="AC144" s="157"/>
      <c r="AD144" s="157"/>
      <c r="AE144" s="157" t="s">
        <v>121</v>
      </c>
      <c r="AF144" s="157"/>
      <c r="AG144" s="157"/>
      <c r="AH144" s="157"/>
      <c r="AI144" s="157"/>
      <c r="AJ144" s="157"/>
      <c r="AK144" s="157"/>
      <c r="AL144" s="157"/>
      <c r="AM144" s="157"/>
      <c r="AN144" s="157"/>
      <c r="AO144" s="157"/>
      <c r="AP144" s="157"/>
      <c r="AQ144" s="157"/>
      <c r="AR144" s="157"/>
      <c r="AS144" s="157"/>
      <c r="AT144" s="157"/>
      <c r="AU144" s="157"/>
      <c r="AV144" s="157"/>
      <c r="AW144" s="157"/>
      <c r="AX144" s="157"/>
      <c r="AY144" s="157"/>
      <c r="AZ144" s="157"/>
      <c r="BA144" s="157"/>
      <c r="BB144" s="157"/>
      <c r="BC144" s="157"/>
      <c r="BD144" s="157"/>
      <c r="BE144" s="157"/>
      <c r="BF144" s="157"/>
      <c r="BG144" s="157"/>
      <c r="BH144" s="157"/>
    </row>
    <row r="145" spans="1:60" outlineLevel="1" x14ac:dyDescent="0.2">
      <c r="A145" s="158">
        <v>98</v>
      </c>
      <c r="B145" s="165" t="s">
        <v>316</v>
      </c>
      <c r="C145" s="196" t="s">
        <v>317</v>
      </c>
      <c r="D145" s="167" t="s">
        <v>139</v>
      </c>
      <c r="E145" s="172">
        <v>4</v>
      </c>
      <c r="F145" s="175"/>
      <c r="G145" s="176">
        <f t="shared" si="49"/>
        <v>0</v>
      </c>
      <c r="H145" s="175"/>
      <c r="I145" s="176">
        <f t="shared" si="50"/>
        <v>0</v>
      </c>
      <c r="J145" s="175"/>
      <c r="K145" s="176">
        <f t="shared" si="51"/>
        <v>0</v>
      </c>
      <c r="L145" s="176">
        <v>0</v>
      </c>
      <c r="M145" s="176">
        <f t="shared" si="52"/>
        <v>0</v>
      </c>
      <c r="N145" s="167">
        <v>4.0000000000000003E-5</v>
      </c>
      <c r="O145" s="167">
        <f t="shared" si="53"/>
        <v>1.6000000000000001E-4</v>
      </c>
      <c r="P145" s="167">
        <v>0</v>
      </c>
      <c r="Q145" s="167">
        <f t="shared" si="54"/>
        <v>0</v>
      </c>
      <c r="R145" s="167"/>
      <c r="S145" s="167"/>
      <c r="T145" s="168">
        <v>0.29799999999999999</v>
      </c>
      <c r="U145" s="167">
        <f t="shared" si="55"/>
        <v>1.19</v>
      </c>
      <c r="V145" s="157"/>
      <c r="W145" s="157"/>
      <c r="X145" s="157"/>
      <c r="Y145" s="157"/>
      <c r="Z145" s="157"/>
      <c r="AA145" s="157"/>
      <c r="AB145" s="157"/>
      <c r="AC145" s="157"/>
      <c r="AD145" s="157"/>
      <c r="AE145" s="157" t="s">
        <v>121</v>
      </c>
      <c r="AF145" s="157"/>
      <c r="AG145" s="157"/>
      <c r="AH145" s="157"/>
      <c r="AI145" s="157"/>
      <c r="AJ145" s="157"/>
      <c r="AK145" s="157"/>
      <c r="AL145" s="157"/>
      <c r="AM145" s="157"/>
      <c r="AN145" s="157"/>
      <c r="AO145" s="157"/>
      <c r="AP145" s="157"/>
      <c r="AQ145" s="157"/>
      <c r="AR145" s="157"/>
      <c r="AS145" s="157"/>
      <c r="AT145" s="157"/>
      <c r="AU145" s="157"/>
      <c r="AV145" s="157"/>
      <c r="AW145" s="157"/>
      <c r="AX145" s="157"/>
      <c r="AY145" s="157"/>
      <c r="AZ145" s="157"/>
      <c r="BA145" s="157"/>
      <c r="BB145" s="157"/>
      <c r="BC145" s="157"/>
      <c r="BD145" s="157"/>
      <c r="BE145" s="157"/>
      <c r="BF145" s="157"/>
      <c r="BG145" s="157"/>
      <c r="BH145" s="157"/>
    </row>
    <row r="146" spans="1:60" outlineLevel="1" x14ac:dyDescent="0.2">
      <c r="A146" s="158">
        <v>99</v>
      </c>
      <c r="B146" s="165" t="s">
        <v>318</v>
      </c>
      <c r="C146" s="196" t="s">
        <v>319</v>
      </c>
      <c r="D146" s="167" t="s">
        <v>139</v>
      </c>
      <c r="E146" s="172">
        <v>6</v>
      </c>
      <c r="F146" s="175"/>
      <c r="G146" s="176">
        <f t="shared" si="49"/>
        <v>0</v>
      </c>
      <c r="H146" s="175"/>
      <c r="I146" s="176">
        <f t="shared" si="50"/>
        <v>0</v>
      </c>
      <c r="J146" s="175"/>
      <c r="K146" s="176">
        <f t="shared" si="51"/>
        <v>0</v>
      </c>
      <c r="L146" s="176">
        <v>0</v>
      </c>
      <c r="M146" s="176">
        <f t="shared" si="52"/>
        <v>0</v>
      </c>
      <c r="N146" s="167">
        <v>5.0000000000000002E-5</v>
      </c>
      <c r="O146" s="167">
        <f t="shared" si="53"/>
        <v>2.9999999999999997E-4</v>
      </c>
      <c r="P146" s="167">
        <v>0</v>
      </c>
      <c r="Q146" s="167">
        <f t="shared" si="54"/>
        <v>0</v>
      </c>
      <c r="R146" s="167"/>
      <c r="S146" s="167"/>
      <c r="T146" s="168">
        <v>0.249</v>
      </c>
      <c r="U146" s="167">
        <f t="shared" si="55"/>
        <v>1.49</v>
      </c>
      <c r="V146" s="157"/>
      <c r="W146" s="157"/>
      <c r="X146" s="157"/>
      <c r="Y146" s="157"/>
      <c r="Z146" s="157"/>
      <c r="AA146" s="157"/>
      <c r="AB146" s="157"/>
      <c r="AC146" s="157"/>
      <c r="AD146" s="157"/>
      <c r="AE146" s="157" t="s">
        <v>121</v>
      </c>
      <c r="AF146" s="157"/>
      <c r="AG146" s="157"/>
      <c r="AH146" s="157"/>
      <c r="AI146" s="157"/>
      <c r="AJ146" s="157"/>
      <c r="AK146" s="157"/>
      <c r="AL146" s="157"/>
      <c r="AM146" s="157"/>
      <c r="AN146" s="157"/>
      <c r="AO146" s="157"/>
      <c r="AP146" s="157"/>
      <c r="AQ146" s="157"/>
      <c r="AR146" s="157"/>
      <c r="AS146" s="157"/>
      <c r="AT146" s="157"/>
      <c r="AU146" s="157"/>
      <c r="AV146" s="157"/>
      <c r="AW146" s="157"/>
      <c r="AX146" s="157"/>
      <c r="AY146" s="157"/>
      <c r="AZ146" s="157"/>
      <c r="BA146" s="157"/>
      <c r="BB146" s="157"/>
      <c r="BC146" s="157"/>
      <c r="BD146" s="157"/>
      <c r="BE146" s="157"/>
      <c r="BF146" s="157"/>
      <c r="BG146" s="157"/>
      <c r="BH146" s="157"/>
    </row>
    <row r="147" spans="1:60" outlineLevel="1" x14ac:dyDescent="0.2">
      <c r="A147" s="158">
        <v>100</v>
      </c>
      <c r="B147" s="165" t="s">
        <v>320</v>
      </c>
      <c r="C147" s="196" t="s">
        <v>321</v>
      </c>
      <c r="D147" s="167" t="s">
        <v>139</v>
      </c>
      <c r="E147" s="172">
        <v>3</v>
      </c>
      <c r="F147" s="175"/>
      <c r="G147" s="176">
        <f t="shared" si="49"/>
        <v>0</v>
      </c>
      <c r="H147" s="175"/>
      <c r="I147" s="176">
        <f t="shared" si="50"/>
        <v>0</v>
      </c>
      <c r="J147" s="175"/>
      <c r="K147" s="176">
        <f t="shared" si="51"/>
        <v>0</v>
      </c>
      <c r="L147" s="176">
        <v>0</v>
      </c>
      <c r="M147" s="176">
        <f t="shared" si="52"/>
        <v>0</v>
      </c>
      <c r="N147" s="167">
        <v>3.0000000000000001E-5</v>
      </c>
      <c r="O147" s="167">
        <f t="shared" si="53"/>
        <v>9.0000000000000006E-5</v>
      </c>
      <c r="P147" s="167">
        <v>0</v>
      </c>
      <c r="Q147" s="167">
        <f t="shared" si="54"/>
        <v>0</v>
      </c>
      <c r="R147" s="167"/>
      <c r="S147" s="167"/>
      <c r="T147" s="168">
        <v>0.19500000000000001</v>
      </c>
      <c r="U147" s="167">
        <f t="shared" si="55"/>
        <v>0.59</v>
      </c>
      <c r="V147" s="157"/>
      <c r="W147" s="157"/>
      <c r="X147" s="157"/>
      <c r="Y147" s="157"/>
      <c r="Z147" s="157"/>
      <c r="AA147" s="157"/>
      <c r="AB147" s="157"/>
      <c r="AC147" s="157"/>
      <c r="AD147" s="157"/>
      <c r="AE147" s="157" t="s">
        <v>121</v>
      </c>
      <c r="AF147" s="157"/>
      <c r="AG147" s="157"/>
      <c r="AH147" s="157"/>
      <c r="AI147" s="157"/>
      <c r="AJ147" s="157"/>
      <c r="AK147" s="157"/>
      <c r="AL147" s="157"/>
      <c r="AM147" s="157"/>
      <c r="AN147" s="157"/>
      <c r="AO147" s="157"/>
      <c r="AP147" s="157"/>
      <c r="AQ147" s="157"/>
      <c r="AR147" s="157"/>
      <c r="AS147" s="157"/>
      <c r="AT147" s="157"/>
      <c r="AU147" s="157"/>
      <c r="AV147" s="157"/>
      <c r="AW147" s="157"/>
      <c r="AX147" s="157"/>
      <c r="AY147" s="157"/>
      <c r="AZ147" s="157"/>
      <c r="BA147" s="157"/>
      <c r="BB147" s="157"/>
      <c r="BC147" s="157"/>
      <c r="BD147" s="157"/>
      <c r="BE147" s="157"/>
      <c r="BF147" s="157"/>
      <c r="BG147" s="157"/>
      <c r="BH147" s="157"/>
    </row>
    <row r="148" spans="1:60" outlineLevel="1" x14ac:dyDescent="0.2">
      <c r="A148" s="158">
        <v>101</v>
      </c>
      <c r="B148" s="165" t="s">
        <v>322</v>
      </c>
      <c r="C148" s="196" t="s">
        <v>323</v>
      </c>
      <c r="D148" s="167" t="s">
        <v>170</v>
      </c>
      <c r="E148" s="172">
        <v>10</v>
      </c>
      <c r="F148" s="175"/>
      <c r="G148" s="176">
        <f t="shared" si="49"/>
        <v>0</v>
      </c>
      <c r="H148" s="175"/>
      <c r="I148" s="176">
        <f t="shared" si="50"/>
        <v>0</v>
      </c>
      <c r="J148" s="175"/>
      <c r="K148" s="176">
        <f t="shared" si="51"/>
        <v>0</v>
      </c>
      <c r="L148" s="176">
        <v>0</v>
      </c>
      <c r="M148" s="176">
        <f t="shared" si="52"/>
        <v>0</v>
      </c>
      <c r="N148" s="167">
        <v>3.1E-4</v>
      </c>
      <c r="O148" s="167">
        <f t="shared" si="53"/>
        <v>3.0999999999999999E-3</v>
      </c>
      <c r="P148" s="167">
        <v>0</v>
      </c>
      <c r="Q148" s="167">
        <f t="shared" si="54"/>
        <v>0</v>
      </c>
      <c r="R148" s="167"/>
      <c r="S148" s="167"/>
      <c r="T148" s="168">
        <v>1.7210000000000001</v>
      </c>
      <c r="U148" s="167">
        <f t="shared" si="55"/>
        <v>17.21</v>
      </c>
      <c r="V148" s="157"/>
      <c r="W148" s="157"/>
      <c r="X148" s="157"/>
      <c r="Y148" s="157"/>
      <c r="Z148" s="157"/>
      <c r="AA148" s="157"/>
      <c r="AB148" s="157"/>
      <c r="AC148" s="157"/>
      <c r="AD148" s="157"/>
      <c r="AE148" s="157" t="s">
        <v>121</v>
      </c>
      <c r="AF148" s="157"/>
      <c r="AG148" s="157"/>
      <c r="AH148" s="157"/>
      <c r="AI148" s="157"/>
      <c r="AJ148" s="157"/>
      <c r="AK148" s="157"/>
      <c r="AL148" s="157"/>
      <c r="AM148" s="157"/>
      <c r="AN148" s="157"/>
      <c r="AO148" s="157"/>
      <c r="AP148" s="157"/>
      <c r="AQ148" s="157"/>
      <c r="AR148" s="157"/>
      <c r="AS148" s="157"/>
      <c r="AT148" s="157"/>
      <c r="AU148" s="157"/>
      <c r="AV148" s="157"/>
      <c r="AW148" s="157"/>
      <c r="AX148" s="157"/>
      <c r="AY148" s="157"/>
      <c r="AZ148" s="157"/>
      <c r="BA148" s="157"/>
      <c r="BB148" s="157"/>
      <c r="BC148" s="157"/>
      <c r="BD148" s="157"/>
      <c r="BE148" s="157"/>
      <c r="BF148" s="157"/>
      <c r="BG148" s="157"/>
      <c r="BH148" s="157"/>
    </row>
    <row r="149" spans="1:60" outlineLevel="1" x14ac:dyDescent="0.2">
      <c r="A149" s="158">
        <v>102</v>
      </c>
      <c r="B149" s="165" t="s">
        <v>324</v>
      </c>
      <c r="C149" s="196" t="s">
        <v>325</v>
      </c>
      <c r="D149" s="167" t="s">
        <v>170</v>
      </c>
      <c r="E149" s="172">
        <v>30</v>
      </c>
      <c r="F149" s="175"/>
      <c r="G149" s="176">
        <f t="shared" si="49"/>
        <v>0</v>
      </c>
      <c r="H149" s="175"/>
      <c r="I149" s="176">
        <f t="shared" si="50"/>
        <v>0</v>
      </c>
      <c r="J149" s="175"/>
      <c r="K149" s="176">
        <f t="shared" si="51"/>
        <v>0</v>
      </c>
      <c r="L149" s="176">
        <v>0</v>
      </c>
      <c r="M149" s="176">
        <f t="shared" si="52"/>
        <v>0</v>
      </c>
      <c r="N149" s="167">
        <v>2.5999999999999998E-4</v>
      </c>
      <c r="O149" s="167">
        <f t="shared" si="53"/>
        <v>7.7999999999999996E-3</v>
      </c>
      <c r="P149" s="167">
        <v>0</v>
      </c>
      <c r="Q149" s="167">
        <f t="shared" si="54"/>
        <v>0</v>
      </c>
      <c r="R149" s="167"/>
      <c r="S149" s="167"/>
      <c r="T149" s="168">
        <v>1.6890000000000001</v>
      </c>
      <c r="U149" s="167">
        <f t="shared" si="55"/>
        <v>50.67</v>
      </c>
      <c r="V149" s="157"/>
      <c r="W149" s="157"/>
      <c r="X149" s="157"/>
      <c r="Y149" s="157"/>
      <c r="Z149" s="157"/>
      <c r="AA149" s="157"/>
      <c r="AB149" s="157"/>
      <c r="AC149" s="157"/>
      <c r="AD149" s="157"/>
      <c r="AE149" s="157" t="s">
        <v>121</v>
      </c>
      <c r="AF149" s="157"/>
      <c r="AG149" s="157"/>
      <c r="AH149" s="157"/>
      <c r="AI149" s="157"/>
      <c r="AJ149" s="157"/>
      <c r="AK149" s="157"/>
      <c r="AL149" s="157"/>
      <c r="AM149" s="157"/>
      <c r="AN149" s="157"/>
      <c r="AO149" s="157"/>
      <c r="AP149" s="157"/>
      <c r="AQ149" s="157"/>
      <c r="AR149" s="157"/>
      <c r="AS149" s="157"/>
      <c r="AT149" s="157"/>
      <c r="AU149" s="157"/>
      <c r="AV149" s="157"/>
      <c r="AW149" s="157"/>
      <c r="AX149" s="157"/>
      <c r="AY149" s="157"/>
      <c r="AZ149" s="157"/>
      <c r="BA149" s="157"/>
      <c r="BB149" s="157"/>
      <c r="BC149" s="157"/>
      <c r="BD149" s="157"/>
      <c r="BE149" s="157"/>
      <c r="BF149" s="157"/>
      <c r="BG149" s="157"/>
      <c r="BH149" s="157"/>
    </row>
    <row r="150" spans="1:60" outlineLevel="1" x14ac:dyDescent="0.2">
      <c r="A150" s="158"/>
      <c r="B150" s="165"/>
      <c r="C150" s="263" t="s">
        <v>379</v>
      </c>
      <c r="D150" s="264"/>
      <c r="E150" s="265"/>
      <c r="F150" s="266"/>
      <c r="G150" s="267"/>
      <c r="H150" s="176"/>
      <c r="I150" s="176"/>
      <c r="J150" s="176"/>
      <c r="K150" s="176"/>
      <c r="L150" s="176"/>
      <c r="M150" s="176"/>
      <c r="N150" s="167"/>
      <c r="O150" s="167"/>
      <c r="P150" s="167"/>
      <c r="Q150" s="167"/>
      <c r="R150" s="167"/>
      <c r="S150" s="167"/>
      <c r="T150" s="168"/>
      <c r="U150" s="167"/>
      <c r="V150" s="157"/>
      <c r="W150" s="157"/>
      <c r="X150" s="157"/>
      <c r="Y150" s="157"/>
      <c r="Z150" s="157"/>
      <c r="AA150" s="157"/>
      <c r="AB150" s="157"/>
      <c r="AC150" s="157"/>
      <c r="AD150" s="157"/>
      <c r="AE150" s="157" t="s">
        <v>182</v>
      </c>
      <c r="AF150" s="157"/>
      <c r="AG150" s="157"/>
      <c r="AH150" s="157"/>
      <c r="AI150" s="157"/>
      <c r="AJ150" s="157"/>
      <c r="AK150" s="157"/>
      <c r="AL150" s="157"/>
      <c r="AM150" s="157"/>
      <c r="AN150" s="157"/>
      <c r="AO150" s="157"/>
      <c r="AP150" s="157"/>
      <c r="AQ150" s="157"/>
      <c r="AR150" s="157"/>
      <c r="AS150" s="157"/>
      <c r="AT150" s="157"/>
      <c r="AU150" s="157"/>
      <c r="AV150" s="157"/>
      <c r="AW150" s="157"/>
      <c r="AX150" s="157"/>
      <c r="AY150" s="157"/>
      <c r="AZ150" s="157"/>
      <c r="BA150" s="160" t="str">
        <f>C150</f>
        <v>Uzavírací armatura předizolovaná, kombinovaná oboustranná</v>
      </c>
      <c r="BB150" s="157"/>
      <c r="BC150" s="157"/>
      <c r="BD150" s="157"/>
      <c r="BE150" s="157"/>
      <c r="BF150" s="157"/>
      <c r="BG150" s="157"/>
      <c r="BH150" s="157"/>
    </row>
    <row r="151" spans="1:60" outlineLevel="1" x14ac:dyDescent="0.2">
      <c r="A151" s="158"/>
      <c r="B151" s="165"/>
      <c r="C151" s="263" t="s">
        <v>326</v>
      </c>
      <c r="D151" s="264"/>
      <c r="E151" s="265"/>
      <c r="F151" s="266"/>
      <c r="G151" s="267"/>
      <c r="H151" s="176"/>
      <c r="I151" s="176"/>
      <c r="J151" s="176"/>
      <c r="K151" s="176"/>
      <c r="L151" s="176"/>
      <c r="M151" s="176"/>
      <c r="N151" s="167"/>
      <c r="O151" s="167"/>
      <c r="P151" s="167"/>
      <c r="Q151" s="167"/>
      <c r="R151" s="167"/>
      <c r="S151" s="167"/>
      <c r="T151" s="168"/>
      <c r="U151" s="167"/>
      <c r="V151" s="157"/>
      <c r="W151" s="157"/>
      <c r="X151" s="157"/>
      <c r="Y151" s="157"/>
      <c r="Z151" s="157"/>
      <c r="AA151" s="157"/>
      <c r="AB151" s="157"/>
      <c r="AC151" s="157"/>
      <c r="AD151" s="157"/>
      <c r="AE151" s="157" t="s">
        <v>182</v>
      </c>
      <c r="AF151" s="157"/>
      <c r="AG151" s="157"/>
      <c r="AH151" s="157"/>
      <c r="AI151" s="157"/>
      <c r="AJ151" s="157"/>
      <c r="AK151" s="157"/>
      <c r="AL151" s="157"/>
      <c r="AM151" s="157"/>
      <c r="AN151" s="157"/>
      <c r="AO151" s="157"/>
      <c r="AP151" s="157"/>
      <c r="AQ151" s="157"/>
      <c r="AR151" s="157"/>
      <c r="AS151" s="157"/>
      <c r="AT151" s="157"/>
      <c r="AU151" s="157"/>
      <c r="AV151" s="157"/>
      <c r="AW151" s="157"/>
      <c r="AX151" s="157"/>
      <c r="AY151" s="157"/>
      <c r="AZ151" s="157"/>
      <c r="BA151" s="160" t="str">
        <f>C151</f>
        <v>Ohyb předizolovaný 90°</v>
      </c>
      <c r="BB151" s="157"/>
      <c r="BC151" s="157"/>
      <c r="BD151" s="157"/>
      <c r="BE151" s="157"/>
      <c r="BF151" s="157"/>
      <c r="BG151" s="157"/>
      <c r="BH151" s="157"/>
    </row>
    <row r="152" spans="1:60" outlineLevel="1" x14ac:dyDescent="0.2">
      <c r="A152" s="158"/>
      <c r="B152" s="165"/>
      <c r="C152" s="263" t="s">
        <v>327</v>
      </c>
      <c r="D152" s="264"/>
      <c r="E152" s="265"/>
      <c r="F152" s="266"/>
      <c r="G152" s="267"/>
      <c r="H152" s="176"/>
      <c r="I152" s="176"/>
      <c r="J152" s="176"/>
      <c r="K152" s="176"/>
      <c r="L152" s="176"/>
      <c r="M152" s="176"/>
      <c r="N152" s="167"/>
      <c r="O152" s="167"/>
      <c r="P152" s="167"/>
      <c r="Q152" s="167"/>
      <c r="R152" s="167"/>
      <c r="S152" s="167"/>
      <c r="T152" s="168"/>
      <c r="U152" s="167"/>
      <c r="V152" s="157"/>
      <c r="W152" s="157"/>
      <c r="X152" s="157"/>
      <c r="Y152" s="157"/>
      <c r="Z152" s="157"/>
      <c r="AA152" s="157"/>
      <c r="AB152" s="157"/>
      <c r="AC152" s="157"/>
      <c r="AD152" s="157"/>
      <c r="AE152" s="157" t="s">
        <v>182</v>
      </c>
      <c r="AF152" s="157"/>
      <c r="AG152" s="157"/>
      <c r="AH152" s="157"/>
      <c r="AI152" s="157"/>
      <c r="AJ152" s="157"/>
      <c r="AK152" s="157"/>
      <c r="AL152" s="157"/>
      <c r="AM152" s="157"/>
      <c r="AN152" s="157"/>
      <c r="AO152" s="157"/>
      <c r="AP152" s="157"/>
      <c r="AQ152" s="157"/>
      <c r="AR152" s="157"/>
      <c r="AS152" s="157"/>
      <c r="AT152" s="157"/>
      <c r="AU152" s="157"/>
      <c r="AV152" s="157"/>
      <c r="AW152" s="157"/>
      <c r="AX152" s="157"/>
      <c r="AY152" s="157"/>
      <c r="AZ152" s="157"/>
      <c r="BA152" s="160" t="str">
        <f>C152</f>
        <v>- montáž</v>
      </c>
      <c r="BB152" s="157"/>
      <c r="BC152" s="157"/>
      <c r="BD152" s="157"/>
      <c r="BE152" s="157"/>
      <c r="BF152" s="157"/>
      <c r="BG152" s="157"/>
      <c r="BH152" s="157"/>
    </row>
    <row r="153" spans="1:60" outlineLevel="1" x14ac:dyDescent="0.2">
      <c r="A153" s="158"/>
      <c r="B153" s="165"/>
      <c r="C153" s="197" t="s">
        <v>328</v>
      </c>
      <c r="D153" s="169"/>
      <c r="E153" s="173">
        <v>28</v>
      </c>
      <c r="F153" s="176"/>
      <c r="G153" s="176"/>
      <c r="H153" s="176"/>
      <c r="I153" s="176"/>
      <c r="J153" s="176"/>
      <c r="K153" s="176"/>
      <c r="L153" s="176"/>
      <c r="M153" s="176"/>
      <c r="N153" s="167"/>
      <c r="O153" s="167"/>
      <c r="P153" s="167"/>
      <c r="Q153" s="167"/>
      <c r="R153" s="167"/>
      <c r="S153" s="167"/>
      <c r="T153" s="168"/>
      <c r="U153" s="167"/>
      <c r="V153" s="157"/>
      <c r="W153" s="157"/>
      <c r="X153" s="157"/>
      <c r="Y153" s="157"/>
      <c r="Z153" s="157"/>
      <c r="AA153" s="157"/>
      <c r="AB153" s="157"/>
      <c r="AC153" s="157"/>
      <c r="AD153" s="157"/>
      <c r="AE153" s="157" t="s">
        <v>123</v>
      </c>
      <c r="AF153" s="157">
        <v>0</v>
      </c>
      <c r="AG153" s="157"/>
      <c r="AH153" s="157"/>
      <c r="AI153" s="157"/>
      <c r="AJ153" s="157"/>
      <c r="AK153" s="157"/>
      <c r="AL153" s="157"/>
      <c r="AM153" s="157"/>
      <c r="AN153" s="157"/>
      <c r="AO153" s="157"/>
      <c r="AP153" s="157"/>
      <c r="AQ153" s="157"/>
      <c r="AR153" s="157"/>
      <c r="AS153" s="157"/>
      <c r="AT153" s="157"/>
      <c r="AU153" s="157"/>
      <c r="AV153" s="157"/>
      <c r="AW153" s="157"/>
      <c r="AX153" s="157"/>
      <c r="AY153" s="157"/>
      <c r="AZ153" s="157"/>
      <c r="BA153" s="157"/>
      <c r="BB153" s="157"/>
      <c r="BC153" s="157"/>
      <c r="BD153" s="157"/>
      <c r="BE153" s="157"/>
      <c r="BF153" s="157"/>
      <c r="BG153" s="157"/>
      <c r="BH153" s="157"/>
    </row>
    <row r="154" spans="1:60" outlineLevel="1" x14ac:dyDescent="0.2">
      <c r="A154" s="158">
        <v>103</v>
      </c>
      <c r="B154" s="165" t="s">
        <v>329</v>
      </c>
      <c r="C154" s="196" t="s">
        <v>330</v>
      </c>
      <c r="D154" s="167" t="s">
        <v>170</v>
      </c>
      <c r="E154" s="172">
        <v>18</v>
      </c>
      <c r="F154" s="175"/>
      <c r="G154" s="176">
        <f>ROUND(E154*F154,2)</f>
        <v>0</v>
      </c>
      <c r="H154" s="175"/>
      <c r="I154" s="176">
        <f>ROUND(E154*H154,2)</f>
        <v>0</v>
      </c>
      <c r="J154" s="175"/>
      <c r="K154" s="176">
        <f>ROUND(E154*J154,2)</f>
        <v>0</v>
      </c>
      <c r="L154" s="176">
        <v>0</v>
      </c>
      <c r="M154" s="176">
        <f>G154*(1+L154/100)</f>
        <v>0</v>
      </c>
      <c r="N154" s="167">
        <v>2.0000000000000001E-4</v>
      </c>
      <c r="O154" s="167">
        <f>ROUND(E154*N154,5)</f>
        <v>3.5999999999999999E-3</v>
      </c>
      <c r="P154" s="167">
        <v>0</v>
      </c>
      <c r="Q154" s="167">
        <f>ROUND(E154*P154,5)</f>
        <v>0</v>
      </c>
      <c r="R154" s="167"/>
      <c r="S154" s="167"/>
      <c r="T154" s="168">
        <v>1.6180000000000001</v>
      </c>
      <c r="U154" s="167">
        <f>ROUND(E154*T154,2)</f>
        <v>29.12</v>
      </c>
      <c r="V154" s="157"/>
      <c r="W154" s="157"/>
      <c r="X154" s="157"/>
      <c r="Y154" s="157"/>
      <c r="Z154" s="157"/>
      <c r="AA154" s="157"/>
      <c r="AB154" s="157"/>
      <c r="AC154" s="157"/>
      <c r="AD154" s="157"/>
      <c r="AE154" s="157" t="s">
        <v>121</v>
      </c>
      <c r="AF154" s="157"/>
      <c r="AG154" s="157"/>
      <c r="AH154" s="157"/>
      <c r="AI154" s="157"/>
      <c r="AJ154" s="157"/>
      <c r="AK154" s="157"/>
      <c r="AL154" s="157"/>
      <c r="AM154" s="157"/>
      <c r="AN154" s="157"/>
      <c r="AO154" s="157"/>
      <c r="AP154" s="157"/>
      <c r="AQ154" s="157"/>
      <c r="AR154" s="157"/>
      <c r="AS154" s="157"/>
      <c r="AT154" s="157"/>
      <c r="AU154" s="157"/>
      <c r="AV154" s="157"/>
      <c r="AW154" s="157"/>
      <c r="AX154" s="157"/>
      <c r="AY154" s="157"/>
      <c r="AZ154" s="157"/>
      <c r="BA154" s="157"/>
      <c r="BB154" s="157"/>
      <c r="BC154" s="157"/>
      <c r="BD154" s="157"/>
      <c r="BE154" s="157"/>
      <c r="BF154" s="157"/>
      <c r="BG154" s="157"/>
      <c r="BH154" s="157"/>
    </row>
    <row r="155" spans="1:60" outlineLevel="1" x14ac:dyDescent="0.2">
      <c r="A155" s="158"/>
      <c r="B155" s="165"/>
      <c r="C155" s="263" t="s">
        <v>379</v>
      </c>
      <c r="D155" s="264"/>
      <c r="E155" s="265"/>
      <c r="F155" s="266"/>
      <c r="G155" s="267"/>
      <c r="H155" s="176"/>
      <c r="I155" s="176"/>
      <c r="J155" s="176"/>
      <c r="K155" s="176"/>
      <c r="L155" s="176"/>
      <c r="M155" s="176"/>
      <c r="N155" s="167"/>
      <c r="O155" s="167"/>
      <c r="P155" s="167"/>
      <c r="Q155" s="167"/>
      <c r="R155" s="167"/>
      <c r="S155" s="167"/>
      <c r="T155" s="168"/>
      <c r="U155" s="167"/>
      <c r="V155" s="157"/>
      <c r="W155" s="157"/>
      <c r="X155" s="157"/>
      <c r="Y155" s="157"/>
      <c r="Z155" s="157"/>
      <c r="AA155" s="157"/>
      <c r="AB155" s="157"/>
      <c r="AC155" s="157"/>
      <c r="AD155" s="157"/>
      <c r="AE155" s="157" t="s">
        <v>182</v>
      </c>
      <c r="AF155" s="157"/>
      <c r="AG155" s="157"/>
      <c r="AH155" s="157"/>
      <c r="AI155" s="157"/>
      <c r="AJ155" s="157"/>
      <c r="AK155" s="157"/>
      <c r="AL155" s="157"/>
      <c r="AM155" s="157"/>
      <c r="AN155" s="157"/>
      <c r="AO155" s="157"/>
      <c r="AP155" s="157"/>
      <c r="AQ155" s="157"/>
      <c r="AR155" s="157"/>
      <c r="AS155" s="157"/>
      <c r="AT155" s="157"/>
      <c r="AU155" s="157"/>
      <c r="AV155" s="157"/>
      <c r="AW155" s="157"/>
      <c r="AX155" s="157"/>
      <c r="AY155" s="157"/>
      <c r="AZ155" s="157"/>
      <c r="BA155" s="160" t="str">
        <f>C155</f>
        <v>Uzavírací armatura předizolovaná, kombinovaná oboustranná</v>
      </c>
      <c r="BB155" s="157"/>
      <c r="BC155" s="157"/>
      <c r="BD155" s="157"/>
      <c r="BE155" s="157"/>
      <c r="BF155" s="157"/>
      <c r="BG155" s="157"/>
      <c r="BH155" s="157"/>
    </row>
    <row r="156" spans="1:60" outlineLevel="1" x14ac:dyDescent="0.2">
      <c r="A156" s="158"/>
      <c r="B156" s="165"/>
      <c r="C156" s="263" t="s">
        <v>326</v>
      </c>
      <c r="D156" s="264"/>
      <c r="E156" s="265"/>
      <c r="F156" s="266"/>
      <c r="G156" s="267"/>
      <c r="H156" s="176"/>
      <c r="I156" s="176"/>
      <c r="J156" s="176"/>
      <c r="K156" s="176"/>
      <c r="L156" s="176"/>
      <c r="M156" s="176"/>
      <c r="N156" s="167"/>
      <c r="O156" s="167"/>
      <c r="P156" s="167"/>
      <c r="Q156" s="167"/>
      <c r="R156" s="167"/>
      <c r="S156" s="167"/>
      <c r="T156" s="168"/>
      <c r="U156" s="167"/>
      <c r="V156" s="157"/>
      <c r="W156" s="157"/>
      <c r="X156" s="157"/>
      <c r="Y156" s="157"/>
      <c r="Z156" s="157"/>
      <c r="AA156" s="157"/>
      <c r="AB156" s="157"/>
      <c r="AC156" s="157"/>
      <c r="AD156" s="157"/>
      <c r="AE156" s="157" t="s">
        <v>182</v>
      </c>
      <c r="AF156" s="157"/>
      <c r="AG156" s="157"/>
      <c r="AH156" s="157"/>
      <c r="AI156" s="157"/>
      <c r="AJ156" s="157"/>
      <c r="AK156" s="157"/>
      <c r="AL156" s="157"/>
      <c r="AM156" s="157"/>
      <c r="AN156" s="157"/>
      <c r="AO156" s="157"/>
      <c r="AP156" s="157"/>
      <c r="AQ156" s="157"/>
      <c r="AR156" s="157"/>
      <c r="AS156" s="157"/>
      <c r="AT156" s="157"/>
      <c r="AU156" s="157"/>
      <c r="AV156" s="157"/>
      <c r="AW156" s="157"/>
      <c r="AX156" s="157"/>
      <c r="AY156" s="157"/>
      <c r="AZ156" s="157"/>
      <c r="BA156" s="160" t="str">
        <f>C156</f>
        <v>Ohyb předizolovaný 90°</v>
      </c>
      <c r="BB156" s="157"/>
      <c r="BC156" s="157"/>
      <c r="BD156" s="157"/>
      <c r="BE156" s="157"/>
      <c r="BF156" s="157"/>
      <c r="BG156" s="157"/>
      <c r="BH156" s="157"/>
    </row>
    <row r="157" spans="1:60" outlineLevel="1" x14ac:dyDescent="0.2">
      <c r="A157" s="158"/>
      <c r="B157" s="165"/>
      <c r="C157" s="263" t="s">
        <v>331</v>
      </c>
      <c r="D157" s="264"/>
      <c r="E157" s="265"/>
      <c r="F157" s="266"/>
      <c r="G157" s="267"/>
      <c r="H157" s="176"/>
      <c r="I157" s="176"/>
      <c r="J157" s="176"/>
      <c r="K157" s="176"/>
      <c r="L157" s="176"/>
      <c r="M157" s="176"/>
      <c r="N157" s="167"/>
      <c r="O157" s="167"/>
      <c r="P157" s="167"/>
      <c r="Q157" s="167"/>
      <c r="R157" s="167"/>
      <c r="S157" s="167"/>
      <c r="T157" s="168"/>
      <c r="U157" s="167"/>
      <c r="V157" s="157"/>
      <c r="W157" s="157"/>
      <c r="X157" s="157"/>
      <c r="Y157" s="157"/>
      <c r="Z157" s="157"/>
      <c r="AA157" s="157"/>
      <c r="AB157" s="157"/>
      <c r="AC157" s="157"/>
      <c r="AD157" s="157"/>
      <c r="AE157" s="157" t="s">
        <v>182</v>
      </c>
      <c r="AF157" s="157"/>
      <c r="AG157" s="157"/>
      <c r="AH157" s="157"/>
      <c r="AI157" s="157"/>
      <c r="AJ157" s="157"/>
      <c r="AK157" s="157"/>
      <c r="AL157" s="157"/>
      <c r="AM157" s="157"/>
      <c r="AN157" s="157"/>
      <c r="AO157" s="157"/>
      <c r="AP157" s="157"/>
      <c r="AQ157" s="157"/>
      <c r="AR157" s="157"/>
      <c r="AS157" s="157"/>
      <c r="AT157" s="157"/>
      <c r="AU157" s="157"/>
      <c r="AV157" s="157"/>
      <c r="AW157" s="157"/>
      <c r="AX157" s="157"/>
      <c r="AY157" s="157"/>
      <c r="AZ157" s="157"/>
      <c r="BA157" s="160" t="str">
        <f>C157</f>
        <v>Etážová odbočka (T-kus 45°)</v>
      </c>
      <c r="BB157" s="157"/>
      <c r="BC157" s="157"/>
      <c r="BD157" s="157"/>
      <c r="BE157" s="157"/>
      <c r="BF157" s="157"/>
      <c r="BG157" s="157"/>
      <c r="BH157" s="157"/>
    </row>
    <row r="158" spans="1:60" outlineLevel="1" x14ac:dyDescent="0.2">
      <c r="A158" s="158"/>
      <c r="B158" s="165"/>
      <c r="C158" s="263" t="s">
        <v>332</v>
      </c>
      <c r="D158" s="264"/>
      <c r="E158" s="265"/>
      <c r="F158" s="266"/>
      <c r="G158" s="267"/>
      <c r="H158" s="176"/>
      <c r="I158" s="176"/>
      <c r="J158" s="176"/>
      <c r="K158" s="176"/>
      <c r="L158" s="176"/>
      <c r="M158" s="176"/>
      <c r="N158" s="167"/>
      <c r="O158" s="167"/>
      <c r="P158" s="167"/>
      <c r="Q158" s="167"/>
      <c r="R158" s="167"/>
      <c r="S158" s="167"/>
      <c r="T158" s="168"/>
      <c r="U158" s="167"/>
      <c r="V158" s="157"/>
      <c r="W158" s="157"/>
      <c r="X158" s="157"/>
      <c r="Y158" s="157"/>
      <c r="Z158" s="157"/>
      <c r="AA158" s="157"/>
      <c r="AB158" s="157"/>
      <c r="AC158" s="157"/>
      <c r="AD158" s="157"/>
      <c r="AE158" s="157" t="s">
        <v>182</v>
      </c>
      <c r="AF158" s="157"/>
      <c r="AG158" s="157"/>
      <c r="AH158" s="157"/>
      <c r="AI158" s="157"/>
      <c r="AJ158" s="157"/>
      <c r="AK158" s="157"/>
      <c r="AL158" s="157"/>
      <c r="AM158" s="157"/>
      <c r="AN158" s="157"/>
      <c r="AO158" s="157"/>
      <c r="AP158" s="157"/>
      <c r="AQ158" s="157"/>
      <c r="AR158" s="157"/>
      <c r="AS158" s="157"/>
      <c r="AT158" s="157"/>
      <c r="AU158" s="157"/>
      <c r="AV158" s="157"/>
      <c r="AW158" s="157"/>
      <c r="AX158" s="157"/>
      <c r="AY158" s="157"/>
      <c r="AZ158" s="157"/>
      <c r="BA158" s="160" t="str">
        <f>C158</f>
        <v>Kulový kohout jednorázový</v>
      </c>
      <c r="BB158" s="157"/>
      <c r="BC158" s="157"/>
      <c r="BD158" s="157"/>
      <c r="BE158" s="157"/>
      <c r="BF158" s="157"/>
      <c r="BG158" s="157"/>
      <c r="BH158" s="157"/>
    </row>
    <row r="159" spans="1:60" outlineLevel="1" x14ac:dyDescent="0.2">
      <c r="A159" s="158"/>
      <c r="B159" s="165"/>
      <c r="C159" s="263" t="s">
        <v>327</v>
      </c>
      <c r="D159" s="264"/>
      <c r="E159" s="265"/>
      <c r="F159" s="266"/>
      <c r="G159" s="267"/>
      <c r="H159" s="176"/>
      <c r="I159" s="176"/>
      <c r="J159" s="176"/>
      <c r="K159" s="176"/>
      <c r="L159" s="176"/>
      <c r="M159" s="176"/>
      <c r="N159" s="167"/>
      <c r="O159" s="167"/>
      <c r="P159" s="167"/>
      <c r="Q159" s="167"/>
      <c r="R159" s="167"/>
      <c r="S159" s="167"/>
      <c r="T159" s="168"/>
      <c r="U159" s="167"/>
      <c r="V159" s="157"/>
      <c r="W159" s="157"/>
      <c r="X159" s="157"/>
      <c r="Y159" s="157"/>
      <c r="Z159" s="157"/>
      <c r="AA159" s="157"/>
      <c r="AB159" s="157"/>
      <c r="AC159" s="157"/>
      <c r="AD159" s="157"/>
      <c r="AE159" s="157" t="s">
        <v>182</v>
      </c>
      <c r="AF159" s="157"/>
      <c r="AG159" s="157"/>
      <c r="AH159" s="157"/>
      <c r="AI159" s="157"/>
      <c r="AJ159" s="157"/>
      <c r="AK159" s="157"/>
      <c r="AL159" s="157"/>
      <c r="AM159" s="157"/>
      <c r="AN159" s="157"/>
      <c r="AO159" s="157"/>
      <c r="AP159" s="157"/>
      <c r="AQ159" s="157"/>
      <c r="AR159" s="157"/>
      <c r="AS159" s="157"/>
      <c r="AT159" s="157"/>
      <c r="AU159" s="157"/>
      <c r="AV159" s="157"/>
      <c r="AW159" s="157"/>
      <c r="AX159" s="157"/>
      <c r="AY159" s="157"/>
      <c r="AZ159" s="157"/>
      <c r="BA159" s="160" t="str">
        <f>C159</f>
        <v>- montáž</v>
      </c>
      <c r="BB159" s="157"/>
      <c r="BC159" s="157"/>
      <c r="BD159" s="157"/>
      <c r="BE159" s="157"/>
      <c r="BF159" s="157"/>
      <c r="BG159" s="157"/>
      <c r="BH159" s="157"/>
    </row>
    <row r="160" spans="1:60" outlineLevel="1" x14ac:dyDescent="0.2">
      <c r="A160" s="158"/>
      <c r="B160" s="165"/>
      <c r="C160" s="197" t="s">
        <v>333</v>
      </c>
      <c r="D160" s="169"/>
      <c r="E160" s="173">
        <v>18</v>
      </c>
      <c r="F160" s="176"/>
      <c r="G160" s="176"/>
      <c r="H160" s="176"/>
      <c r="I160" s="176"/>
      <c r="J160" s="176"/>
      <c r="K160" s="176"/>
      <c r="L160" s="176"/>
      <c r="M160" s="176"/>
      <c r="N160" s="167"/>
      <c r="O160" s="167"/>
      <c r="P160" s="167"/>
      <c r="Q160" s="167"/>
      <c r="R160" s="167"/>
      <c r="S160" s="167"/>
      <c r="T160" s="168"/>
      <c r="U160" s="167"/>
      <c r="V160" s="157"/>
      <c r="W160" s="157"/>
      <c r="X160" s="157"/>
      <c r="Y160" s="157"/>
      <c r="Z160" s="157"/>
      <c r="AA160" s="157"/>
      <c r="AB160" s="157"/>
      <c r="AC160" s="157"/>
      <c r="AD160" s="157"/>
      <c r="AE160" s="157" t="s">
        <v>123</v>
      </c>
      <c r="AF160" s="157">
        <v>0</v>
      </c>
      <c r="AG160" s="157"/>
      <c r="AH160" s="157"/>
      <c r="AI160" s="157"/>
      <c r="AJ160" s="157"/>
      <c r="AK160" s="157"/>
      <c r="AL160" s="157"/>
      <c r="AM160" s="157"/>
      <c r="AN160" s="157"/>
      <c r="AO160" s="157"/>
      <c r="AP160" s="157"/>
      <c r="AQ160" s="157"/>
      <c r="AR160" s="157"/>
      <c r="AS160" s="157"/>
      <c r="AT160" s="157"/>
      <c r="AU160" s="157"/>
      <c r="AV160" s="157"/>
      <c r="AW160" s="157"/>
      <c r="AX160" s="157"/>
      <c r="AY160" s="157"/>
      <c r="AZ160" s="157"/>
      <c r="BA160" s="157"/>
      <c r="BB160" s="157"/>
      <c r="BC160" s="157"/>
      <c r="BD160" s="157"/>
      <c r="BE160" s="157"/>
      <c r="BF160" s="157"/>
      <c r="BG160" s="157"/>
      <c r="BH160" s="157"/>
    </row>
    <row r="161" spans="1:60" outlineLevel="1" x14ac:dyDescent="0.2">
      <c r="A161" s="158">
        <v>104</v>
      </c>
      <c r="B161" s="165" t="s">
        <v>334</v>
      </c>
      <c r="C161" s="196" t="s">
        <v>335</v>
      </c>
      <c r="D161" s="167" t="s">
        <v>170</v>
      </c>
      <c r="E161" s="172">
        <v>4</v>
      </c>
      <c r="F161" s="175"/>
      <c r="G161" s="176">
        <f>ROUND(E161*F161,2)</f>
        <v>0</v>
      </c>
      <c r="H161" s="175"/>
      <c r="I161" s="176">
        <f>ROUND(E161*H161,2)</f>
        <v>0</v>
      </c>
      <c r="J161" s="175"/>
      <c r="K161" s="176">
        <f>ROUND(E161*J161,2)</f>
        <v>0</v>
      </c>
      <c r="L161" s="176">
        <v>0</v>
      </c>
      <c r="M161" s="176">
        <f>G161*(1+L161/100)</f>
        <v>0</v>
      </c>
      <c r="N161" s="167">
        <v>1.6000000000000001E-4</v>
      </c>
      <c r="O161" s="167">
        <f>ROUND(E161*N161,5)</f>
        <v>6.4000000000000005E-4</v>
      </c>
      <c r="P161" s="167">
        <v>0</v>
      </c>
      <c r="Q161" s="167">
        <f>ROUND(E161*P161,5)</f>
        <v>0</v>
      </c>
      <c r="R161" s="167"/>
      <c r="S161" s="167"/>
      <c r="T161" s="168">
        <v>1.5860000000000001</v>
      </c>
      <c r="U161" s="167">
        <f>ROUND(E161*T161,2)</f>
        <v>6.34</v>
      </c>
      <c r="V161" s="157"/>
      <c r="W161" s="157"/>
      <c r="X161" s="157"/>
      <c r="Y161" s="157"/>
      <c r="Z161" s="157"/>
      <c r="AA161" s="157"/>
      <c r="AB161" s="157"/>
      <c r="AC161" s="157"/>
      <c r="AD161" s="157"/>
      <c r="AE161" s="157" t="s">
        <v>121</v>
      </c>
      <c r="AF161" s="157"/>
      <c r="AG161" s="157"/>
      <c r="AH161" s="157"/>
      <c r="AI161" s="157"/>
      <c r="AJ161" s="157"/>
      <c r="AK161" s="157"/>
      <c r="AL161" s="157"/>
      <c r="AM161" s="157"/>
      <c r="AN161" s="157"/>
      <c r="AO161" s="157"/>
      <c r="AP161" s="157"/>
      <c r="AQ161" s="157"/>
      <c r="AR161" s="157"/>
      <c r="AS161" s="157"/>
      <c r="AT161" s="157"/>
      <c r="AU161" s="157"/>
      <c r="AV161" s="157"/>
      <c r="AW161" s="157"/>
      <c r="AX161" s="157"/>
      <c r="AY161" s="157"/>
      <c r="AZ161" s="157"/>
      <c r="BA161" s="157"/>
      <c r="BB161" s="157"/>
      <c r="BC161" s="157"/>
      <c r="BD161" s="157"/>
      <c r="BE161" s="157"/>
      <c r="BF161" s="157"/>
      <c r="BG161" s="157"/>
      <c r="BH161" s="157"/>
    </row>
    <row r="162" spans="1:60" outlineLevel="1" x14ac:dyDescent="0.2">
      <c r="A162" s="158"/>
      <c r="B162" s="165"/>
      <c r="C162" s="263" t="s">
        <v>379</v>
      </c>
      <c r="D162" s="264"/>
      <c r="E162" s="265"/>
      <c r="F162" s="266"/>
      <c r="G162" s="267"/>
      <c r="H162" s="176"/>
      <c r="I162" s="176"/>
      <c r="J162" s="176"/>
      <c r="K162" s="176"/>
      <c r="L162" s="176"/>
      <c r="M162" s="176"/>
      <c r="N162" s="167"/>
      <c r="O162" s="167"/>
      <c r="P162" s="167"/>
      <c r="Q162" s="167"/>
      <c r="R162" s="167"/>
      <c r="S162" s="167"/>
      <c r="T162" s="168"/>
      <c r="U162" s="167"/>
      <c r="V162" s="157"/>
      <c r="W162" s="157"/>
      <c r="X162" s="157"/>
      <c r="Y162" s="157"/>
      <c r="Z162" s="157"/>
      <c r="AA162" s="157"/>
      <c r="AB162" s="157"/>
      <c r="AC162" s="157"/>
      <c r="AD162" s="157"/>
      <c r="AE162" s="157" t="s">
        <v>182</v>
      </c>
      <c r="AF162" s="157"/>
      <c r="AG162" s="157"/>
      <c r="AH162" s="157"/>
      <c r="AI162" s="157"/>
      <c r="AJ162" s="157"/>
      <c r="AK162" s="157"/>
      <c r="AL162" s="157"/>
      <c r="AM162" s="157"/>
      <c r="AN162" s="157"/>
      <c r="AO162" s="157"/>
      <c r="AP162" s="157"/>
      <c r="AQ162" s="157"/>
      <c r="AR162" s="157"/>
      <c r="AS162" s="157"/>
      <c r="AT162" s="157"/>
      <c r="AU162" s="157"/>
      <c r="AV162" s="157"/>
      <c r="AW162" s="157"/>
      <c r="AX162" s="157"/>
      <c r="AY162" s="157"/>
      <c r="AZ162" s="157"/>
      <c r="BA162" s="160" t="str">
        <f>C162</f>
        <v>Uzavírací armatura předizolovaná, kombinovaná oboustranná</v>
      </c>
      <c r="BB162" s="157"/>
      <c r="BC162" s="157"/>
      <c r="BD162" s="157"/>
      <c r="BE162" s="157"/>
      <c r="BF162" s="157"/>
      <c r="BG162" s="157"/>
      <c r="BH162" s="157"/>
    </row>
    <row r="163" spans="1:60" outlineLevel="1" x14ac:dyDescent="0.2">
      <c r="A163" s="158"/>
      <c r="B163" s="165"/>
      <c r="C163" s="263" t="s">
        <v>326</v>
      </c>
      <c r="D163" s="264"/>
      <c r="E163" s="265"/>
      <c r="F163" s="266"/>
      <c r="G163" s="267"/>
      <c r="H163" s="176"/>
      <c r="I163" s="176"/>
      <c r="J163" s="176"/>
      <c r="K163" s="176"/>
      <c r="L163" s="176"/>
      <c r="M163" s="176"/>
      <c r="N163" s="167"/>
      <c r="O163" s="167"/>
      <c r="P163" s="167"/>
      <c r="Q163" s="167"/>
      <c r="R163" s="167"/>
      <c r="S163" s="167"/>
      <c r="T163" s="168"/>
      <c r="U163" s="167"/>
      <c r="V163" s="157"/>
      <c r="W163" s="157"/>
      <c r="X163" s="157"/>
      <c r="Y163" s="157"/>
      <c r="Z163" s="157"/>
      <c r="AA163" s="157"/>
      <c r="AB163" s="157"/>
      <c r="AC163" s="157"/>
      <c r="AD163" s="157"/>
      <c r="AE163" s="157" t="s">
        <v>182</v>
      </c>
      <c r="AF163" s="157"/>
      <c r="AG163" s="157"/>
      <c r="AH163" s="157"/>
      <c r="AI163" s="157"/>
      <c r="AJ163" s="157"/>
      <c r="AK163" s="157"/>
      <c r="AL163" s="157"/>
      <c r="AM163" s="157"/>
      <c r="AN163" s="157"/>
      <c r="AO163" s="157"/>
      <c r="AP163" s="157"/>
      <c r="AQ163" s="157"/>
      <c r="AR163" s="157"/>
      <c r="AS163" s="157"/>
      <c r="AT163" s="157"/>
      <c r="AU163" s="157"/>
      <c r="AV163" s="157"/>
      <c r="AW163" s="157"/>
      <c r="AX163" s="157"/>
      <c r="AY163" s="157"/>
      <c r="AZ163" s="157"/>
      <c r="BA163" s="160" t="str">
        <f>C163</f>
        <v>Ohyb předizolovaný 90°</v>
      </c>
      <c r="BB163" s="157"/>
      <c r="BC163" s="157"/>
      <c r="BD163" s="157"/>
      <c r="BE163" s="157"/>
      <c r="BF163" s="157"/>
      <c r="BG163" s="157"/>
      <c r="BH163" s="157"/>
    </row>
    <row r="164" spans="1:60" outlineLevel="1" x14ac:dyDescent="0.2">
      <c r="A164" s="158"/>
      <c r="B164" s="165"/>
      <c r="C164" s="263" t="s">
        <v>327</v>
      </c>
      <c r="D164" s="264"/>
      <c r="E164" s="265"/>
      <c r="F164" s="266"/>
      <c r="G164" s="267"/>
      <c r="H164" s="176"/>
      <c r="I164" s="176"/>
      <c r="J164" s="176"/>
      <c r="K164" s="176"/>
      <c r="L164" s="176"/>
      <c r="M164" s="176"/>
      <c r="N164" s="167"/>
      <c r="O164" s="167"/>
      <c r="P164" s="167"/>
      <c r="Q164" s="167"/>
      <c r="R164" s="167"/>
      <c r="S164" s="167"/>
      <c r="T164" s="168"/>
      <c r="U164" s="167"/>
      <c r="V164" s="157"/>
      <c r="W164" s="157"/>
      <c r="X164" s="157"/>
      <c r="Y164" s="157"/>
      <c r="Z164" s="157"/>
      <c r="AA164" s="157"/>
      <c r="AB164" s="157"/>
      <c r="AC164" s="157"/>
      <c r="AD164" s="157"/>
      <c r="AE164" s="157" t="s">
        <v>182</v>
      </c>
      <c r="AF164" s="157"/>
      <c r="AG164" s="157"/>
      <c r="AH164" s="157"/>
      <c r="AI164" s="157"/>
      <c r="AJ164" s="157"/>
      <c r="AK164" s="157"/>
      <c r="AL164" s="157"/>
      <c r="AM164" s="157"/>
      <c r="AN164" s="157"/>
      <c r="AO164" s="157"/>
      <c r="AP164" s="157"/>
      <c r="AQ164" s="157"/>
      <c r="AR164" s="157"/>
      <c r="AS164" s="157"/>
      <c r="AT164" s="157"/>
      <c r="AU164" s="157"/>
      <c r="AV164" s="157"/>
      <c r="AW164" s="157"/>
      <c r="AX164" s="157"/>
      <c r="AY164" s="157"/>
      <c r="AZ164" s="157"/>
      <c r="BA164" s="160" t="str">
        <f>C164</f>
        <v>- montáž</v>
      </c>
      <c r="BB164" s="157"/>
      <c r="BC164" s="157"/>
      <c r="BD164" s="157"/>
      <c r="BE164" s="157"/>
      <c r="BF164" s="157"/>
      <c r="BG164" s="157"/>
      <c r="BH164" s="157"/>
    </row>
    <row r="165" spans="1:60" outlineLevel="1" x14ac:dyDescent="0.2">
      <c r="A165" s="158">
        <v>105</v>
      </c>
      <c r="B165" s="165" t="s">
        <v>336</v>
      </c>
      <c r="C165" s="196" t="s">
        <v>337</v>
      </c>
      <c r="D165" s="167" t="s">
        <v>139</v>
      </c>
      <c r="E165" s="172">
        <v>6</v>
      </c>
      <c r="F165" s="175"/>
      <c r="G165" s="176">
        <f t="shared" ref="G165:G186" si="56">ROUND(E165*F165,2)</f>
        <v>0</v>
      </c>
      <c r="H165" s="175"/>
      <c r="I165" s="176">
        <f t="shared" ref="I165:I186" si="57">ROUND(E165*H165,2)</f>
        <v>0</v>
      </c>
      <c r="J165" s="175"/>
      <c r="K165" s="176">
        <f t="shared" ref="K165:K186" si="58">ROUND(E165*J165,2)</f>
        <v>0</v>
      </c>
      <c r="L165" s="176">
        <v>0</v>
      </c>
      <c r="M165" s="176">
        <f t="shared" ref="M165:M186" si="59">G165*(1+L165/100)</f>
        <v>0</v>
      </c>
      <c r="N165" s="167">
        <v>0</v>
      </c>
      <c r="O165" s="167">
        <f t="shared" ref="O165:O186" si="60">ROUND(E165*N165,5)</f>
        <v>0</v>
      </c>
      <c r="P165" s="167">
        <v>0</v>
      </c>
      <c r="Q165" s="167">
        <f t="shared" ref="Q165:Q186" si="61">ROUND(E165*P165,5)</f>
        <v>0</v>
      </c>
      <c r="R165" s="167"/>
      <c r="S165" s="167"/>
      <c r="T165" s="168">
        <v>0.127</v>
      </c>
      <c r="U165" s="167">
        <f t="shared" ref="U165:U186" si="62">ROUND(E165*T165,2)</f>
        <v>0.76</v>
      </c>
      <c r="V165" s="157"/>
      <c r="W165" s="157"/>
      <c r="X165" s="157"/>
      <c r="Y165" s="157"/>
      <c r="Z165" s="157"/>
      <c r="AA165" s="157"/>
      <c r="AB165" s="157"/>
      <c r="AC165" s="157"/>
      <c r="AD165" s="157"/>
      <c r="AE165" s="157" t="s">
        <v>121</v>
      </c>
      <c r="AF165" s="157"/>
      <c r="AG165" s="157"/>
      <c r="AH165" s="157"/>
      <c r="AI165" s="157"/>
      <c r="AJ165" s="157"/>
      <c r="AK165" s="157"/>
      <c r="AL165" s="157"/>
      <c r="AM165" s="157"/>
      <c r="AN165" s="157"/>
      <c r="AO165" s="157"/>
      <c r="AP165" s="157"/>
      <c r="AQ165" s="157"/>
      <c r="AR165" s="157"/>
      <c r="AS165" s="157"/>
      <c r="AT165" s="157"/>
      <c r="AU165" s="157"/>
      <c r="AV165" s="157"/>
      <c r="AW165" s="157"/>
      <c r="AX165" s="157"/>
      <c r="AY165" s="157"/>
      <c r="AZ165" s="157"/>
      <c r="BA165" s="157"/>
      <c r="BB165" s="157"/>
      <c r="BC165" s="157"/>
      <c r="BD165" s="157"/>
      <c r="BE165" s="157"/>
      <c r="BF165" s="157"/>
      <c r="BG165" s="157"/>
      <c r="BH165" s="157"/>
    </row>
    <row r="166" spans="1:60" outlineLevel="1" x14ac:dyDescent="0.2">
      <c r="A166" s="158">
        <v>106</v>
      </c>
      <c r="B166" s="165" t="s">
        <v>338</v>
      </c>
      <c r="C166" s="196" t="s">
        <v>339</v>
      </c>
      <c r="D166" s="167" t="s">
        <v>139</v>
      </c>
      <c r="E166" s="172">
        <v>8</v>
      </c>
      <c r="F166" s="175"/>
      <c r="G166" s="176">
        <f t="shared" si="56"/>
        <v>0</v>
      </c>
      <c r="H166" s="175"/>
      <c r="I166" s="176">
        <f t="shared" si="57"/>
        <v>0</v>
      </c>
      <c r="J166" s="175"/>
      <c r="K166" s="176">
        <f t="shared" si="58"/>
        <v>0</v>
      </c>
      <c r="L166" s="176">
        <v>0</v>
      </c>
      <c r="M166" s="176">
        <f t="shared" si="59"/>
        <v>0</v>
      </c>
      <c r="N166" s="167">
        <v>0</v>
      </c>
      <c r="O166" s="167">
        <f t="shared" si="60"/>
        <v>0</v>
      </c>
      <c r="P166" s="167">
        <v>0</v>
      </c>
      <c r="Q166" s="167">
        <f t="shared" si="61"/>
        <v>0</v>
      </c>
      <c r="R166" s="167"/>
      <c r="S166" s="167"/>
      <c r="T166" s="168">
        <v>0.10299999999999999</v>
      </c>
      <c r="U166" s="167">
        <f t="shared" si="62"/>
        <v>0.82</v>
      </c>
      <c r="V166" s="157"/>
      <c r="W166" s="157"/>
      <c r="X166" s="157"/>
      <c r="Y166" s="157"/>
      <c r="Z166" s="157"/>
      <c r="AA166" s="157"/>
      <c r="AB166" s="157"/>
      <c r="AC166" s="157"/>
      <c r="AD166" s="157"/>
      <c r="AE166" s="157" t="s">
        <v>121</v>
      </c>
      <c r="AF166" s="157"/>
      <c r="AG166" s="157"/>
      <c r="AH166" s="157"/>
      <c r="AI166" s="157"/>
      <c r="AJ166" s="157"/>
      <c r="AK166" s="157"/>
      <c r="AL166" s="157"/>
      <c r="AM166" s="157"/>
      <c r="AN166" s="157"/>
      <c r="AO166" s="157"/>
      <c r="AP166" s="157"/>
      <c r="AQ166" s="157"/>
      <c r="AR166" s="157"/>
      <c r="AS166" s="157"/>
      <c r="AT166" s="157"/>
      <c r="AU166" s="157"/>
      <c r="AV166" s="157"/>
      <c r="AW166" s="157"/>
      <c r="AX166" s="157"/>
      <c r="AY166" s="157"/>
      <c r="AZ166" s="157"/>
      <c r="BA166" s="157"/>
      <c r="BB166" s="157"/>
      <c r="BC166" s="157"/>
      <c r="BD166" s="157"/>
      <c r="BE166" s="157"/>
      <c r="BF166" s="157"/>
      <c r="BG166" s="157"/>
      <c r="BH166" s="157"/>
    </row>
    <row r="167" spans="1:60" outlineLevel="1" x14ac:dyDescent="0.2">
      <c r="A167" s="158">
        <v>107</v>
      </c>
      <c r="B167" s="165" t="s">
        <v>340</v>
      </c>
      <c r="C167" s="196" t="s">
        <v>341</v>
      </c>
      <c r="D167" s="167" t="s">
        <v>139</v>
      </c>
      <c r="E167" s="172">
        <v>4</v>
      </c>
      <c r="F167" s="175"/>
      <c r="G167" s="176">
        <f t="shared" si="56"/>
        <v>0</v>
      </c>
      <c r="H167" s="175"/>
      <c r="I167" s="176">
        <f t="shared" si="57"/>
        <v>0</v>
      </c>
      <c r="J167" s="175"/>
      <c r="K167" s="176">
        <f t="shared" si="58"/>
        <v>0</v>
      </c>
      <c r="L167" s="176">
        <v>0</v>
      </c>
      <c r="M167" s="176">
        <f t="shared" si="59"/>
        <v>0</v>
      </c>
      <c r="N167" s="167">
        <v>0</v>
      </c>
      <c r="O167" s="167">
        <f t="shared" si="60"/>
        <v>0</v>
      </c>
      <c r="P167" s="167">
        <v>0</v>
      </c>
      <c r="Q167" s="167">
        <f t="shared" si="61"/>
        <v>0</v>
      </c>
      <c r="R167" s="167"/>
      <c r="S167" s="167"/>
      <c r="T167" s="168">
        <v>8.8999999999999996E-2</v>
      </c>
      <c r="U167" s="167">
        <f t="shared" si="62"/>
        <v>0.36</v>
      </c>
      <c r="V167" s="157"/>
      <c r="W167" s="157"/>
      <c r="X167" s="157"/>
      <c r="Y167" s="157"/>
      <c r="Z167" s="157"/>
      <c r="AA167" s="157"/>
      <c r="AB167" s="157"/>
      <c r="AC167" s="157"/>
      <c r="AD167" s="157"/>
      <c r="AE167" s="157" t="s">
        <v>121</v>
      </c>
      <c r="AF167" s="157"/>
      <c r="AG167" s="157"/>
      <c r="AH167" s="157"/>
      <c r="AI167" s="157"/>
      <c r="AJ167" s="157"/>
      <c r="AK167" s="157"/>
      <c r="AL167" s="157"/>
      <c r="AM167" s="157"/>
      <c r="AN167" s="157"/>
      <c r="AO167" s="157"/>
      <c r="AP167" s="157"/>
      <c r="AQ167" s="157"/>
      <c r="AR167" s="157"/>
      <c r="AS167" s="157"/>
      <c r="AT167" s="157"/>
      <c r="AU167" s="157"/>
      <c r="AV167" s="157"/>
      <c r="AW167" s="157"/>
      <c r="AX167" s="157"/>
      <c r="AY167" s="157"/>
      <c r="AZ167" s="157"/>
      <c r="BA167" s="157"/>
      <c r="BB167" s="157"/>
      <c r="BC167" s="157"/>
      <c r="BD167" s="157"/>
      <c r="BE167" s="157"/>
      <c r="BF167" s="157"/>
      <c r="BG167" s="157"/>
      <c r="BH167" s="157"/>
    </row>
    <row r="168" spans="1:60" outlineLevel="1" x14ac:dyDescent="0.2">
      <c r="A168" s="158">
        <v>108</v>
      </c>
      <c r="B168" s="165" t="s">
        <v>342</v>
      </c>
      <c r="C168" s="196" t="s">
        <v>343</v>
      </c>
      <c r="D168" s="167" t="s">
        <v>139</v>
      </c>
      <c r="E168" s="172">
        <v>6</v>
      </c>
      <c r="F168" s="175"/>
      <c r="G168" s="176">
        <f t="shared" si="56"/>
        <v>0</v>
      </c>
      <c r="H168" s="175"/>
      <c r="I168" s="176">
        <f t="shared" si="57"/>
        <v>0</v>
      </c>
      <c r="J168" s="175"/>
      <c r="K168" s="176">
        <f t="shared" si="58"/>
        <v>0</v>
      </c>
      <c r="L168" s="176">
        <v>0</v>
      </c>
      <c r="M168" s="176">
        <f t="shared" si="59"/>
        <v>0</v>
      </c>
      <c r="N168" s="167">
        <v>0</v>
      </c>
      <c r="O168" s="167">
        <f t="shared" si="60"/>
        <v>0</v>
      </c>
      <c r="P168" s="167">
        <v>0</v>
      </c>
      <c r="Q168" s="167">
        <f t="shared" si="61"/>
        <v>0</v>
      </c>
      <c r="R168" s="167"/>
      <c r="S168" s="167"/>
      <c r="T168" s="168">
        <v>8.1000000000000003E-2</v>
      </c>
      <c r="U168" s="167">
        <f t="shared" si="62"/>
        <v>0.49</v>
      </c>
      <c r="V168" s="157"/>
      <c r="W168" s="157"/>
      <c r="X168" s="157"/>
      <c r="Y168" s="157"/>
      <c r="Z168" s="157"/>
      <c r="AA168" s="157"/>
      <c r="AB168" s="157"/>
      <c r="AC168" s="157"/>
      <c r="AD168" s="157"/>
      <c r="AE168" s="157" t="s">
        <v>121</v>
      </c>
      <c r="AF168" s="157"/>
      <c r="AG168" s="157"/>
      <c r="AH168" s="157"/>
      <c r="AI168" s="157"/>
      <c r="AJ168" s="157"/>
      <c r="AK168" s="157"/>
      <c r="AL168" s="157"/>
      <c r="AM168" s="157"/>
      <c r="AN168" s="157"/>
      <c r="AO168" s="157"/>
      <c r="AP168" s="157"/>
      <c r="AQ168" s="157"/>
      <c r="AR168" s="157"/>
      <c r="AS168" s="157"/>
      <c r="AT168" s="157"/>
      <c r="AU168" s="157"/>
      <c r="AV168" s="157"/>
      <c r="AW168" s="157"/>
      <c r="AX168" s="157"/>
      <c r="AY168" s="157"/>
      <c r="AZ168" s="157"/>
      <c r="BA168" s="157"/>
      <c r="BB168" s="157"/>
      <c r="BC168" s="157"/>
      <c r="BD168" s="157"/>
      <c r="BE168" s="157"/>
      <c r="BF168" s="157"/>
      <c r="BG168" s="157"/>
      <c r="BH168" s="157"/>
    </row>
    <row r="169" spans="1:60" outlineLevel="1" x14ac:dyDescent="0.2">
      <c r="A169" s="158">
        <v>109</v>
      </c>
      <c r="B169" s="165" t="s">
        <v>344</v>
      </c>
      <c r="C169" s="196" t="s">
        <v>345</v>
      </c>
      <c r="D169" s="167" t="s">
        <v>170</v>
      </c>
      <c r="E169" s="172">
        <v>5</v>
      </c>
      <c r="F169" s="175"/>
      <c r="G169" s="176">
        <f t="shared" si="56"/>
        <v>0</v>
      </c>
      <c r="H169" s="175"/>
      <c r="I169" s="176">
        <f t="shared" si="57"/>
        <v>0</v>
      </c>
      <c r="J169" s="175"/>
      <c r="K169" s="176">
        <f t="shared" si="58"/>
        <v>0</v>
      </c>
      <c r="L169" s="176">
        <v>0</v>
      </c>
      <c r="M169" s="176">
        <f t="shared" si="59"/>
        <v>0</v>
      </c>
      <c r="N169" s="167">
        <v>0</v>
      </c>
      <c r="O169" s="167">
        <f t="shared" si="60"/>
        <v>0</v>
      </c>
      <c r="P169" s="167">
        <v>0</v>
      </c>
      <c r="Q169" s="167">
        <f t="shared" si="61"/>
        <v>0</v>
      </c>
      <c r="R169" s="167"/>
      <c r="S169" s="167"/>
      <c r="T169" s="168">
        <v>0.63280000000000003</v>
      </c>
      <c r="U169" s="167">
        <f t="shared" si="62"/>
        <v>3.16</v>
      </c>
      <c r="V169" s="157"/>
      <c r="W169" s="157"/>
      <c r="X169" s="157"/>
      <c r="Y169" s="157"/>
      <c r="Z169" s="157"/>
      <c r="AA169" s="157"/>
      <c r="AB169" s="157"/>
      <c r="AC169" s="157"/>
      <c r="AD169" s="157"/>
      <c r="AE169" s="157" t="s">
        <v>121</v>
      </c>
      <c r="AF169" s="157"/>
      <c r="AG169" s="157"/>
      <c r="AH169" s="157"/>
      <c r="AI169" s="157"/>
      <c r="AJ169" s="157"/>
      <c r="AK169" s="157"/>
      <c r="AL169" s="157"/>
      <c r="AM169" s="157"/>
      <c r="AN169" s="157"/>
      <c r="AO169" s="157"/>
      <c r="AP169" s="157"/>
      <c r="AQ169" s="157"/>
      <c r="AR169" s="157"/>
      <c r="AS169" s="157"/>
      <c r="AT169" s="157"/>
      <c r="AU169" s="157"/>
      <c r="AV169" s="157"/>
      <c r="AW169" s="157"/>
      <c r="AX169" s="157"/>
      <c r="AY169" s="157"/>
      <c r="AZ169" s="157"/>
      <c r="BA169" s="157"/>
      <c r="BB169" s="157"/>
      <c r="BC169" s="157"/>
      <c r="BD169" s="157"/>
      <c r="BE169" s="157"/>
      <c r="BF169" s="157"/>
      <c r="BG169" s="157"/>
      <c r="BH169" s="157"/>
    </row>
    <row r="170" spans="1:60" outlineLevel="1" x14ac:dyDescent="0.2">
      <c r="A170" s="158">
        <v>110</v>
      </c>
      <c r="B170" s="165" t="s">
        <v>346</v>
      </c>
      <c r="C170" s="196" t="s">
        <v>347</v>
      </c>
      <c r="D170" s="167" t="s">
        <v>170</v>
      </c>
      <c r="E170" s="172">
        <v>1</v>
      </c>
      <c r="F170" s="175"/>
      <c r="G170" s="176">
        <f t="shared" si="56"/>
        <v>0</v>
      </c>
      <c r="H170" s="175"/>
      <c r="I170" s="176">
        <f t="shared" si="57"/>
        <v>0</v>
      </c>
      <c r="J170" s="175"/>
      <c r="K170" s="176">
        <f t="shared" si="58"/>
        <v>0</v>
      </c>
      <c r="L170" s="176">
        <v>0</v>
      </c>
      <c r="M170" s="176">
        <f t="shared" si="59"/>
        <v>0</v>
      </c>
      <c r="N170" s="167">
        <v>0</v>
      </c>
      <c r="O170" s="167">
        <f t="shared" si="60"/>
        <v>0</v>
      </c>
      <c r="P170" s="167">
        <v>0</v>
      </c>
      <c r="Q170" s="167">
        <f t="shared" si="61"/>
        <v>0</v>
      </c>
      <c r="R170" s="167"/>
      <c r="S170" s="167"/>
      <c r="T170" s="168">
        <v>0.46239999999999998</v>
      </c>
      <c r="U170" s="167">
        <f t="shared" si="62"/>
        <v>0.46</v>
      </c>
      <c r="V170" s="157"/>
      <c r="W170" s="157"/>
      <c r="X170" s="157"/>
      <c r="Y170" s="157"/>
      <c r="Z170" s="157"/>
      <c r="AA170" s="157"/>
      <c r="AB170" s="157"/>
      <c r="AC170" s="157"/>
      <c r="AD170" s="157"/>
      <c r="AE170" s="157" t="s">
        <v>121</v>
      </c>
      <c r="AF170" s="157"/>
      <c r="AG170" s="157"/>
      <c r="AH170" s="157"/>
      <c r="AI170" s="157"/>
      <c r="AJ170" s="157"/>
      <c r="AK170" s="157"/>
      <c r="AL170" s="157"/>
      <c r="AM170" s="157"/>
      <c r="AN170" s="157"/>
      <c r="AO170" s="157"/>
      <c r="AP170" s="157"/>
      <c r="AQ170" s="157"/>
      <c r="AR170" s="157"/>
      <c r="AS170" s="157"/>
      <c r="AT170" s="157"/>
      <c r="AU170" s="157"/>
      <c r="AV170" s="157"/>
      <c r="AW170" s="157"/>
      <c r="AX170" s="157"/>
      <c r="AY170" s="157"/>
      <c r="AZ170" s="157"/>
      <c r="BA170" s="157"/>
      <c r="BB170" s="157"/>
      <c r="BC170" s="157"/>
      <c r="BD170" s="157"/>
      <c r="BE170" s="157"/>
      <c r="BF170" s="157"/>
      <c r="BG170" s="157"/>
      <c r="BH170" s="157"/>
    </row>
    <row r="171" spans="1:60" outlineLevel="1" x14ac:dyDescent="0.2">
      <c r="A171" s="158">
        <v>111</v>
      </c>
      <c r="B171" s="165" t="s">
        <v>348</v>
      </c>
      <c r="C171" s="196" t="s">
        <v>349</v>
      </c>
      <c r="D171" s="167" t="s">
        <v>170</v>
      </c>
      <c r="E171" s="172">
        <v>2</v>
      </c>
      <c r="F171" s="175"/>
      <c r="G171" s="176">
        <f t="shared" si="56"/>
        <v>0</v>
      </c>
      <c r="H171" s="175"/>
      <c r="I171" s="176">
        <f t="shared" si="57"/>
        <v>0</v>
      </c>
      <c r="J171" s="175"/>
      <c r="K171" s="176">
        <f t="shared" si="58"/>
        <v>0</v>
      </c>
      <c r="L171" s="176">
        <v>0</v>
      </c>
      <c r="M171" s="176">
        <f t="shared" si="59"/>
        <v>0</v>
      </c>
      <c r="N171" s="167">
        <v>0</v>
      </c>
      <c r="O171" s="167">
        <f t="shared" si="60"/>
        <v>0</v>
      </c>
      <c r="P171" s="167">
        <v>0</v>
      </c>
      <c r="Q171" s="167">
        <f t="shared" si="61"/>
        <v>0</v>
      </c>
      <c r="R171" s="167"/>
      <c r="S171" s="167"/>
      <c r="T171" s="168">
        <v>0.42080000000000001</v>
      </c>
      <c r="U171" s="167">
        <f t="shared" si="62"/>
        <v>0.84</v>
      </c>
      <c r="V171" s="157"/>
      <c r="W171" s="157"/>
      <c r="X171" s="157"/>
      <c r="Y171" s="157"/>
      <c r="Z171" s="157"/>
      <c r="AA171" s="157"/>
      <c r="AB171" s="157"/>
      <c r="AC171" s="157"/>
      <c r="AD171" s="157"/>
      <c r="AE171" s="157" t="s">
        <v>121</v>
      </c>
      <c r="AF171" s="157"/>
      <c r="AG171" s="157"/>
      <c r="AH171" s="157"/>
      <c r="AI171" s="157"/>
      <c r="AJ171" s="157"/>
      <c r="AK171" s="157"/>
      <c r="AL171" s="157"/>
      <c r="AM171" s="157"/>
      <c r="AN171" s="157"/>
      <c r="AO171" s="157"/>
      <c r="AP171" s="157"/>
      <c r="AQ171" s="157"/>
      <c r="AR171" s="157"/>
      <c r="AS171" s="157"/>
      <c r="AT171" s="157"/>
      <c r="AU171" s="157"/>
      <c r="AV171" s="157"/>
      <c r="AW171" s="157"/>
      <c r="AX171" s="157"/>
      <c r="AY171" s="157"/>
      <c r="AZ171" s="157"/>
      <c r="BA171" s="157"/>
      <c r="BB171" s="157"/>
      <c r="BC171" s="157"/>
      <c r="BD171" s="157"/>
      <c r="BE171" s="157"/>
      <c r="BF171" s="157"/>
      <c r="BG171" s="157"/>
      <c r="BH171" s="157"/>
    </row>
    <row r="172" spans="1:60" outlineLevel="1" x14ac:dyDescent="0.2">
      <c r="A172" s="158">
        <v>112</v>
      </c>
      <c r="B172" s="165" t="s">
        <v>350</v>
      </c>
      <c r="C172" s="196" t="s">
        <v>351</v>
      </c>
      <c r="D172" s="167" t="s">
        <v>170</v>
      </c>
      <c r="E172" s="172">
        <v>9</v>
      </c>
      <c r="F172" s="175"/>
      <c r="G172" s="176">
        <f t="shared" si="56"/>
        <v>0</v>
      </c>
      <c r="H172" s="175"/>
      <c r="I172" s="176">
        <f t="shared" si="57"/>
        <v>0</v>
      </c>
      <c r="J172" s="175"/>
      <c r="K172" s="176">
        <f t="shared" si="58"/>
        <v>0</v>
      </c>
      <c r="L172" s="176">
        <v>0</v>
      </c>
      <c r="M172" s="176">
        <f t="shared" si="59"/>
        <v>0</v>
      </c>
      <c r="N172" s="167">
        <v>1.6000000000000001E-4</v>
      </c>
      <c r="O172" s="167">
        <f t="shared" si="60"/>
        <v>1.4400000000000001E-3</v>
      </c>
      <c r="P172" s="167">
        <v>0</v>
      </c>
      <c r="Q172" s="167">
        <f t="shared" si="61"/>
        <v>0</v>
      </c>
      <c r="R172" s="167"/>
      <c r="S172" s="167"/>
      <c r="T172" s="168">
        <v>0.96299999999999997</v>
      </c>
      <c r="U172" s="167">
        <f t="shared" si="62"/>
        <v>8.67</v>
      </c>
      <c r="V172" s="157"/>
      <c r="W172" s="157"/>
      <c r="X172" s="157"/>
      <c r="Y172" s="157"/>
      <c r="Z172" s="157"/>
      <c r="AA172" s="157"/>
      <c r="AB172" s="157"/>
      <c r="AC172" s="157"/>
      <c r="AD172" s="157"/>
      <c r="AE172" s="157" t="s">
        <v>121</v>
      </c>
      <c r="AF172" s="157"/>
      <c r="AG172" s="157"/>
      <c r="AH172" s="157"/>
      <c r="AI172" s="157"/>
      <c r="AJ172" s="157"/>
      <c r="AK172" s="157"/>
      <c r="AL172" s="157"/>
      <c r="AM172" s="157"/>
      <c r="AN172" s="157"/>
      <c r="AO172" s="157"/>
      <c r="AP172" s="157"/>
      <c r="AQ172" s="157"/>
      <c r="AR172" s="157"/>
      <c r="AS172" s="157"/>
      <c r="AT172" s="157"/>
      <c r="AU172" s="157"/>
      <c r="AV172" s="157"/>
      <c r="AW172" s="157"/>
      <c r="AX172" s="157"/>
      <c r="AY172" s="157"/>
      <c r="AZ172" s="157"/>
      <c r="BA172" s="157"/>
      <c r="BB172" s="157"/>
      <c r="BC172" s="157"/>
      <c r="BD172" s="157"/>
      <c r="BE172" s="157"/>
      <c r="BF172" s="157"/>
      <c r="BG172" s="157"/>
      <c r="BH172" s="157"/>
    </row>
    <row r="173" spans="1:60" outlineLevel="1" x14ac:dyDescent="0.2">
      <c r="A173" s="158">
        <v>113</v>
      </c>
      <c r="B173" s="165" t="s">
        <v>352</v>
      </c>
      <c r="C173" s="196" t="s">
        <v>353</v>
      </c>
      <c r="D173" s="167" t="s">
        <v>170</v>
      </c>
      <c r="E173" s="172">
        <v>23</v>
      </c>
      <c r="F173" s="175"/>
      <c r="G173" s="176">
        <f t="shared" si="56"/>
        <v>0</v>
      </c>
      <c r="H173" s="175"/>
      <c r="I173" s="176">
        <f t="shared" si="57"/>
        <v>0</v>
      </c>
      <c r="J173" s="175"/>
      <c r="K173" s="176">
        <f t="shared" si="58"/>
        <v>0</v>
      </c>
      <c r="L173" s="176">
        <v>0</v>
      </c>
      <c r="M173" s="176">
        <f t="shared" si="59"/>
        <v>0</v>
      </c>
      <c r="N173" s="167">
        <v>2.0000000000000001E-4</v>
      </c>
      <c r="O173" s="167">
        <f t="shared" si="60"/>
        <v>4.5999999999999999E-3</v>
      </c>
      <c r="P173" s="167">
        <v>0</v>
      </c>
      <c r="Q173" s="167">
        <f t="shared" si="61"/>
        <v>0</v>
      </c>
      <c r="R173" s="167"/>
      <c r="S173" s="167"/>
      <c r="T173" s="168">
        <v>1.0269999999999999</v>
      </c>
      <c r="U173" s="167">
        <f t="shared" si="62"/>
        <v>23.62</v>
      </c>
      <c r="V173" s="157"/>
      <c r="W173" s="157"/>
      <c r="X173" s="157"/>
      <c r="Y173" s="157"/>
      <c r="Z173" s="157"/>
      <c r="AA173" s="157"/>
      <c r="AB173" s="157"/>
      <c r="AC173" s="157"/>
      <c r="AD173" s="157"/>
      <c r="AE173" s="157" t="s">
        <v>121</v>
      </c>
      <c r="AF173" s="157"/>
      <c r="AG173" s="157"/>
      <c r="AH173" s="157"/>
      <c r="AI173" s="157"/>
      <c r="AJ173" s="157"/>
      <c r="AK173" s="157"/>
      <c r="AL173" s="157"/>
      <c r="AM173" s="157"/>
      <c r="AN173" s="157"/>
      <c r="AO173" s="157"/>
      <c r="AP173" s="157"/>
      <c r="AQ173" s="157"/>
      <c r="AR173" s="157"/>
      <c r="AS173" s="157"/>
      <c r="AT173" s="157"/>
      <c r="AU173" s="157"/>
      <c r="AV173" s="157"/>
      <c r="AW173" s="157"/>
      <c r="AX173" s="157"/>
      <c r="AY173" s="157"/>
      <c r="AZ173" s="157"/>
      <c r="BA173" s="157"/>
      <c r="BB173" s="157"/>
      <c r="BC173" s="157"/>
      <c r="BD173" s="157"/>
      <c r="BE173" s="157"/>
      <c r="BF173" s="157"/>
      <c r="BG173" s="157"/>
      <c r="BH173" s="157"/>
    </row>
    <row r="174" spans="1:60" outlineLevel="1" x14ac:dyDescent="0.2">
      <c r="A174" s="158">
        <v>114</v>
      </c>
      <c r="B174" s="165" t="s">
        <v>354</v>
      </c>
      <c r="C174" s="196" t="s">
        <v>355</v>
      </c>
      <c r="D174" s="167" t="s">
        <v>170</v>
      </c>
      <c r="E174" s="172">
        <v>16</v>
      </c>
      <c r="F174" s="175"/>
      <c r="G174" s="176">
        <f t="shared" si="56"/>
        <v>0</v>
      </c>
      <c r="H174" s="175"/>
      <c r="I174" s="176">
        <f t="shared" si="57"/>
        <v>0</v>
      </c>
      <c r="J174" s="175"/>
      <c r="K174" s="176">
        <f t="shared" si="58"/>
        <v>0</v>
      </c>
      <c r="L174" s="176">
        <v>0</v>
      </c>
      <c r="M174" s="176">
        <f t="shared" si="59"/>
        <v>0</v>
      </c>
      <c r="N174" s="167">
        <v>2.5999999999999998E-4</v>
      </c>
      <c r="O174" s="167">
        <f t="shared" si="60"/>
        <v>4.1599999999999996E-3</v>
      </c>
      <c r="P174" s="167">
        <v>0</v>
      </c>
      <c r="Q174" s="167">
        <f t="shared" si="61"/>
        <v>0</v>
      </c>
      <c r="R174" s="167"/>
      <c r="S174" s="167"/>
      <c r="T174" s="168">
        <v>1.1539999999999999</v>
      </c>
      <c r="U174" s="167">
        <f t="shared" si="62"/>
        <v>18.46</v>
      </c>
      <c r="V174" s="157"/>
      <c r="W174" s="157"/>
      <c r="X174" s="157"/>
      <c r="Y174" s="157"/>
      <c r="Z174" s="157"/>
      <c r="AA174" s="157"/>
      <c r="AB174" s="157"/>
      <c r="AC174" s="157"/>
      <c r="AD174" s="157"/>
      <c r="AE174" s="157" t="s">
        <v>121</v>
      </c>
      <c r="AF174" s="157"/>
      <c r="AG174" s="157"/>
      <c r="AH174" s="157"/>
      <c r="AI174" s="157"/>
      <c r="AJ174" s="157"/>
      <c r="AK174" s="157"/>
      <c r="AL174" s="157"/>
      <c r="AM174" s="157"/>
      <c r="AN174" s="157"/>
      <c r="AO174" s="157"/>
      <c r="AP174" s="157"/>
      <c r="AQ174" s="157"/>
      <c r="AR174" s="157"/>
      <c r="AS174" s="157"/>
      <c r="AT174" s="157"/>
      <c r="AU174" s="157"/>
      <c r="AV174" s="157"/>
      <c r="AW174" s="157"/>
      <c r="AX174" s="157"/>
      <c r="AY174" s="157"/>
      <c r="AZ174" s="157"/>
      <c r="BA174" s="157"/>
      <c r="BB174" s="157"/>
      <c r="BC174" s="157"/>
      <c r="BD174" s="157"/>
      <c r="BE174" s="157"/>
      <c r="BF174" s="157"/>
      <c r="BG174" s="157"/>
      <c r="BH174" s="157"/>
    </row>
    <row r="175" spans="1:60" outlineLevel="1" x14ac:dyDescent="0.2">
      <c r="A175" s="158">
        <v>115</v>
      </c>
      <c r="B175" s="165" t="s">
        <v>221</v>
      </c>
      <c r="C175" s="196" t="s">
        <v>356</v>
      </c>
      <c r="D175" s="167" t="s">
        <v>357</v>
      </c>
      <c r="E175" s="172">
        <v>3</v>
      </c>
      <c r="F175" s="175"/>
      <c r="G175" s="176">
        <f t="shared" si="56"/>
        <v>0</v>
      </c>
      <c r="H175" s="175"/>
      <c r="I175" s="176">
        <f t="shared" si="57"/>
        <v>0</v>
      </c>
      <c r="J175" s="175"/>
      <c r="K175" s="176">
        <f t="shared" si="58"/>
        <v>0</v>
      </c>
      <c r="L175" s="176">
        <v>0</v>
      </c>
      <c r="M175" s="176">
        <f t="shared" si="59"/>
        <v>0</v>
      </c>
      <c r="N175" s="167">
        <v>2.5999999999999998E-4</v>
      </c>
      <c r="O175" s="167">
        <f t="shared" si="60"/>
        <v>7.7999999999999999E-4</v>
      </c>
      <c r="P175" s="167">
        <v>0</v>
      </c>
      <c r="Q175" s="167">
        <f t="shared" si="61"/>
        <v>0</v>
      </c>
      <c r="R175" s="167"/>
      <c r="S175" s="167"/>
      <c r="T175" s="168">
        <v>1.1539999999999999</v>
      </c>
      <c r="U175" s="167">
        <f t="shared" si="62"/>
        <v>3.46</v>
      </c>
      <c r="V175" s="157"/>
      <c r="W175" s="157"/>
      <c r="X175" s="157"/>
      <c r="Y175" s="157"/>
      <c r="Z175" s="157"/>
      <c r="AA175" s="157"/>
      <c r="AB175" s="157"/>
      <c r="AC175" s="157"/>
      <c r="AD175" s="157"/>
      <c r="AE175" s="157" t="s">
        <v>121</v>
      </c>
      <c r="AF175" s="157"/>
      <c r="AG175" s="157"/>
      <c r="AH175" s="157"/>
      <c r="AI175" s="157"/>
      <c r="AJ175" s="157"/>
      <c r="AK175" s="157"/>
      <c r="AL175" s="157"/>
      <c r="AM175" s="157"/>
      <c r="AN175" s="157"/>
      <c r="AO175" s="157"/>
      <c r="AP175" s="157"/>
      <c r="AQ175" s="157"/>
      <c r="AR175" s="157"/>
      <c r="AS175" s="157"/>
      <c r="AT175" s="157"/>
      <c r="AU175" s="157"/>
      <c r="AV175" s="157"/>
      <c r="AW175" s="157"/>
      <c r="AX175" s="157"/>
      <c r="AY175" s="157"/>
      <c r="AZ175" s="157"/>
      <c r="BA175" s="157"/>
      <c r="BB175" s="157"/>
      <c r="BC175" s="157"/>
      <c r="BD175" s="157"/>
      <c r="BE175" s="157"/>
      <c r="BF175" s="157"/>
      <c r="BG175" s="157"/>
      <c r="BH175" s="157"/>
    </row>
    <row r="176" spans="1:60" outlineLevel="1" x14ac:dyDescent="0.2">
      <c r="A176" s="158">
        <v>116</v>
      </c>
      <c r="B176" s="165" t="s">
        <v>221</v>
      </c>
      <c r="C176" s="196" t="s">
        <v>358</v>
      </c>
      <c r="D176" s="167" t="s">
        <v>307</v>
      </c>
      <c r="E176" s="172">
        <v>115</v>
      </c>
      <c r="F176" s="175"/>
      <c r="G176" s="176">
        <f t="shared" si="56"/>
        <v>0</v>
      </c>
      <c r="H176" s="175"/>
      <c r="I176" s="176">
        <f t="shared" si="57"/>
        <v>0</v>
      </c>
      <c r="J176" s="175"/>
      <c r="K176" s="176">
        <f t="shared" si="58"/>
        <v>0</v>
      </c>
      <c r="L176" s="176">
        <v>0</v>
      </c>
      <c r="M176" s="176">
        <f t="shared" si="59"/>
        <v>0</v>
      </c>
      <c r="N176" s="167">
        <v>2.5999999999999998E-4</v>
      </c>
      <c r="O176" s="167">
        <f t="shared" si="60"/>
        <v>2.9899999999999999E-2</v>
      </c>
      <c r="P176" s="167">
        <v>0</v>
      </c>
      <c r="Q176" s="167">
        <f t="shared" si="61"/>
        <v>0</v>
      </c>
      <c r="R176" s="167"/>
      <c r="S176" s="167"/>
      <c r="T176" s="168">
        <v>1.1539999999999999</v>
      </c>
      <c r="U176" s="167">
        <f t="shared" si="62"/>
        <v>132.71</v>
      </c>
      <c r="V176" s="157"/>
      <c r="W176" s="157"/>
      <c r="X176" s="157"/>
      <c r="Y176" s="157"/>
      <c r="Z176" s="157"/>
      <c r="AA176" s="157"/>
      <c r="AB176" s="157"/>
      <c r="AC176" s="157"/>
      <c r="AD176" s="157"/>
      <c r="AE176" s="157" t="s">
        <v>121</v>
      </c>
      <c r="AF176" s="157"/>
      <c r="AG176" s="157"/>
      <c r="AH176" s="157"/>
      <c r="AI176" s="157"/>
      <c r="AJ176" s="157"/>
      <c r="AK176" s="157"/>
      <c r="AL176" s="157"/>
      <c r="AM176" s="157"/>
      <c r="AN176" s="157"/>
      <c r="AO176" s="157"/>
      <c r="AP176" s="157"/>
      <c r="AQ176" s="157"/>
      <c r="AR176" s="157"/>
      <c r="AS176" s="157"/>
      <c r="AT176" s="157"/>
      <c r="AU176" s="157"/>
      <c r="AV176" s="157"/>
      <c r="AW176" s="157"/>
      <c r="AX176" s="157"/>
      <c r="AY176" s="157"/>
      <c r="AZ176" s="157"/>
      <c r="BA176" s="157"/>
      <c r="BB176" s="157"/>
      <c r="BC176" s="157"/>
      <c r="BD176" s="157"/>
      <c r="BE176" s="157"/>
      <c r="BF176" s="157"/>
      <c r="BG176" s="157"/>
      <c r="BH176" s="157"/>
    </row>
    <row r="177" spans="1:60" outlineLevel="1" x14ac:dyDescent="0.2">
      <c r="A177" s="158">
        <v>117</v>
      </c>
      <c r="B177" s="165" t="s">
        <v>221</v>
      </c>
      <c r="C177" s="196" t="s">
        <v>359</v>
      </c>
      <c r="D177" s="167" t="s">
        <v>307</v>
      </c>
      <c r="E177" s="172">
        <v>115</v>
      </c>
      <c r="F177" s="175"/>
      <c r="G177" s="176">
        <f t="shared" si="56"/>
        <v>0</v>
      </c>
      <c r="H177" s="175"/>
      <c r="I177" s="176">
        <f t="shared" si="57"/>
        <v>0</v>
      </c>
      <c r="J177" s="175"/>
      <c r="K177" s="176">
        <f t="shared" si="58"/>
        <v>0</v>
      </c>
      <c r="L177" s="176">
        <v>0</v>
      </c>
      <c r="M177" s="176">
        <f t="shared" si="59"/>
        <v>0</v>
      </c>
      <c r="N177" s="167">
        <v>2.5999999999999998E-4</v>
      </c>
      <c r="O177" s="167">
        <f t="shared" si="60"/>
        <v>2.9899999999999999E-2</v>
      </c>
      <c r="P177" s="167">
        <v>0</v>
      </c>
      <c r="Q177" s="167">
        <f t="shared" si="61"/>
        <v>0</v>
      </c>
      <c r="R177" s="167"/>
      <c r="S177" s="167"/>
      <c r="T177" s="168">
        <v>1.1539999999999999</v>
      </c>
      <c r="U177" s="167">
        <f t="shared" si="62"/>
        <v>132.71</v>
      </c>
      <c r="V177" s="157"/>
      <c r="W177" s="157"/>
      <c r="X177" s="157"/>
      <c r="Y177" s="157"/>
      <c r="Z177" s="157"/>
      <c r="AA177" s="157"/>
      <c r="AB177" s="157"/>
      <c r="AC177" s="157"/>
      <c r="AD177" s="157"/>
      <c r="AE177" s="157" t="s">
        <v>121</v>
      </c>
      <c r="AF177" s="157"/>
      <c r="AG177" s="157"/>
      <c r="AH177" s="157"/>
      <c r="AI177" s="157"/>
      <c r="AJ177" s="157"/>
      <c r="AK177" s="157"/>
      <c r="AL177" s="157"/>
      <c r="AM177" s="157"/>
      <c r="AN177" s="157"/>
      <c r="AO177" s="157"/>
      <c r="AP177" s="157"/>
      <c r="AQ177" s="157"/>
      <c r="AR177" s="157"/>
      <c r="AS177" s="157"/>
      <c r="AT177" s="157"/>
      <c r="AU177" s="157"/>
      <c r="AV177" s="157"/>
      <c r="AW177" s="157"/>
      <c r="AX177" s="157"/>
      <c r="AY177" s="157"/>
      <c r="AZ177" s="157"/>
      <c r="BA177" s="157"/>
      <c r="BB177" s="157"/>
      <c r="BC177" s="157"/>
      <c r="BD177" s="157"/>
      <c r="BE177" s="157"/>
      <c r="BF177" s="157"/>
      <c r="BG177" s="157"/>
      <c r="BH177" s="157"/>
    </row>
    <row r="178" spans="1:60" outlineLevel="1" x14ac:dyDescent="0.2">
      <c r="A178" s="158">
        <v>118</v>
      </c>
      <c r="B178" s="165" t="s">
        <v>518</v>
      </c>
      <c r="C178" s="196" t="s">
        <v>519</v>
      </c>
      <c r="D178" s="167" t="s">
        <v>170</v>
      </c>
      <c r="E178" s="172">
        <v>10</v>
      </c>
      <c r="F178" s="175"/>
      <c r="G178" s="176">
        <f t="shared" si="56"/>
        <v>0</v>
      </c>
      <c r="H178" s="175"/>
      <c r="I178" s="176">
        <f t="shared" si="57"/>
        <v>0</v>
      </c>
      <c r="J178" s="175"/>
      <c r="K178" s="176">
        <f t="shared" si="58"/>
        <v>0</v>
      </c>
      <c r="L178" s="176">
        <v>0</v>
      </c>
      <c r="M178" s="176">
        <f t="shared" si="59"/>
        <v>0</v>
      </c>
      <c r="N178" s="167">
        <v>1.3799999999999999E-3</v>
      </c>
      <c r="O178" s="167">
        <f t="shared" si="60"/>
        <v>1.38E-2</v>
      </c>
      <c r="P178" s="167">
        <v>0</v>
      </c>
      <c r="Q178" s="167">
        <f t="shared" si="61"/>
        <v>0</v>
      </c>
      <c r="R178" s="167"/>
      <c r="S178" s="167"/>
      <c r="T178" s="168">
        <v>0.82</v>
      </c>
      <c r="U178" s="167">
        <f t="shared" si="62"/>
        <v>8.1999999999999993</v>
      </c>
      <c r="V178" s="157"/>
      <c r="W178" s="157"/>
      <c r="X178" s="157"/>
      <c r="Y178" s="157"/>
      <c r="Z178" s="157"/>
      <c r="AA178" s="157"/>
      <c r="AB178" s="157"/>
      <c r="AC178" s="157"/>
      <c r="AD178" s="157"/>
      <c r="AE178" s="157" t="s">
        <v>121</v>
      </c>
      <c r="AF178" s="157"/>
      <c r="AG178" s="157"/>
      <c r="AH178" s="157"/>
      <c r="AI178" s="157"/>
      <c r="AJ178" s="157"/>
      <c r="AK178" s="157"/>
      <c r="AL178" s="157"/>
      <c r="AM178" s="157"/>
      <c r="AN178" s="157"/>
      <c r="AO178" s="157"/>
      <c r="AP178" s="157"/>
      <c r="AQ178" s="157"/>
      <c r="AR178" s="157"/>
      <c r="AS178" s="157"/>
      <c r="AT178" s="157"/>
      <c r="AU178" s="157"/>
      <c r="AV178" s="157"/>
      <c r="AW178" s="157"/>
      <c r="AX178" s="157"/>
      <c r="AY178" s="157"/>
      <c r="AZ178" s="157"/>
      <c r="BA178" s="157"/>
      <c r="BB178" s="157"/>
      <c r="BC178" s="157"/>
      <c r="BD178" s="157"/>
      <c r="BE178" s="157"/>
      <c r="BF178" s="157"/>
      <c r="BG178" s="157"/>
      <c r="BH178" s="157"/>
    </row>
    <row r="179" spans="1:60" outlineLevel="1" x14ac:dyDescent="0.2">
      <c r="A179" s="158">
        <v>119</v>
      </c>
      <c r="B179" s="165" t="s">
        <v>520</v>
      </c>
      <c r="C179" s="196" t="s">
        <v>521</v>
      </c>
      <c r="D179" s="167" t="s">
        <v>170</v>
      </c>
      <c r="E179" s="172">
        <v>62</v>
      </c>
      <c r="F179" s="175"/>
      <c r="G179" s="176">
        <f t="shared" si="56"/>
        <v>0</v>
      </c>
      <c r="H179" s="175"/>
      <c r="I179" s="176">
        <f t="shared" si="57"/>
        <v>0</v>
      </c>
      <c r="J179" s="175"/>
      <c r="K179" s="176">
        <f t="shared" si="58"/>
        <v>0</v>
      </c>
      <c r="L179" s="176">
        <v>0</v>
      </c>
      <c r="M179" s="176">
        <f t="shared" si="59"/>
        <v>0</v>
      </c>
      <c r="N179" s="167">
        <v>1.24E-3</v>
      </c>
      <c r="O179" s="167">
        <f t="shared" si="60"/>
        <v>7.6880000000000004E-2</v>
      </c>
      <c r="P179" s="167">
        <v>0</v>
      </c>
      <c r="Q179" s="167">
        <f t="shared" si="61"/>
        <v>0</v>
      </c>
      <c r="R179" s="167"/>
      <c r="S179" s="167"/>
      <c r="T179" s="168">
        <v>0.57999999999999996</v>
      </c>
      <c r="U179" s="167">
        <f t="shared" si="62"/>
        <v>35.96</v>
      </c>
      <c r="V179" s="157"/>
      <c r="W179" s="157"/>
      <c r="X179" s="157"/>
      <c r="Y179" s="157"/>
      <c r="Z179" s="157"/>
      <c r="AA179" s="157"/>
      <c r="AB179" s="157"/>
      <c r="AC179" s="157"/>
      <c r="AD179" s="157"/>
      <c r="AE179" s="157" t="s">
        <v>121</v>
      </c>
      <c r="AF179" s="157"/>
      <c r="AG179" s="157"/>
      <c r="AH179" s="157"/>
      <c r="AI179" s="157"/>
      <c r="AJ179" s="157"/>
      <c r="AK179" s="157"/>
      <c r="AL179" s="157"/>
      <c r="AM179" s="157"/>
      <c r="AN179" s="157"/>
      <c r="AO179" s="157"/>
      <c r="AP179" s="157"/>
      <c r="AQ179" s="157"/>
      <c r="AR179" s="157"/>
      <c r="AS179" s="157"/>
      <c r="AT179" s="157"/>
      <c r="AU179" s="157"/>
      <c r="AV179" s="157"/>
      <c r="AW179" s="157"/>
      <c r="AX179" s="157"/>
      <c r="AY179" s="157"/>
      <c r="AZ179" s="157"/>
      <c r="BA179" s="157"/>
      <c r="BB179" s="157"/>
      <c r="BC179" s="157"/>
      <c r="BD179" s="157"/>
      <c r="BE179" s="157"/>
      <c r="BF179" s="157"/>
      <c r="BG179" s="157"/>
      <c r="BH179" s="157"/>
    </row>
    <row r="180" spans="1:60" outlineLevel="1" x14ac:dyDescent="0.2">
      <c r="A180" s="158">
        <v>120</v>
      </c>
      <c r="B180" s="165" t="s">
        <v>522</v>
      </c>
      <c r="C180" s="196" t="s">
        <v>523</v>
      </c>
      <c r="D180" s="167" t="s">
        <v>170</v>
      </c>
      <c r="E180" s="172">
        <v>26</v>
      </c>
      <c r="F180" s="175"/>
      <c r="G180" s="176">
        <f t="shared" si="56"/>
        <v>0</v>
      </c>
      <c r="H180" s="175"/>
      <c r="I180" s="176">
        <f t="shared" si="57"/>
        <v>0</v>
      </c>
      <c r="J180" s="175"/>
      <c r="K180" s="176">
        <f t="shared" si="58"/>
        <v>0</v>
      </c>
      <c r="L180" s="176">
        <v>0</v>
      </c>
      <c r="M180" s="176">
        <f t="shared" si="59"/>
        <v>0</v>
      </c>
      <c r="N180" s="167">
        <v>8.5999999999999998E-4</v>
      </c>
      <c r="O180" s="167">
        <f t="shared" si="60"/>
        <v>2.2360000000000001E-2</v>
      </c>
      <c r="P180" s="167">
        <v>0</v>
      </c>
      <c r="Q180" s="167">
        <f t="shared" si="61"/>
        <v>0</v>
      </c>
      <c r="R180" s="167"/>
      <c r="S180" s="167"/>
      <c r="T180" s="168">
        <v>0.48</v>
      </c>
      <c r="U180" s="167">
        <f t="shared" si="62"/>
        <v>12.48</v>
      </c>
      <c r="V180" s="157"/>
      <c r="W180" s="157"/>
      <c r="X180" s="157"/>
      <c r="Y180" s="157"/>
      <c r="Z180" s="157"/>
      <c r="AA180" s="157"/>
      <c r="AB180" s="157"/>
      <c r="AC180" s="157"/>
      <c r="AD180" s="157"/>
      <c r="AE180" s="157" t="s">
        <v>121</v>
      </c>
      <c r="AF180" s="157"/>
      <c r="AG180" s="157"/>
      <c r="AH180" s="157"/>
      <c r="AI180" s="157"/>
      <c r="AJ180" s="157"/>
      <c r="AK180" s="157"/>
      <c r="AL180" s="157"/>
      <c r="AM180" s="157"/>
      <c r="AN180" s="157"/>
      <c r="AO180" s="157"/>
      <c r="AP180" s="157"/>
      <c r="AQ180" s="157"/>
      <c r="AR180" s="157"/>
      <c r="AS180" s="157"/>
      <c r="AT180" s="157"/>
      <c r="AU180" s="157"/>
      <c r="AV180" s="157"/>
      <c r="AW180" s="157"/>
      <c r="AX180" s="157"/>
      <c r="AY180" s="157"/>
      <c r="AZ180" s="157"/>
      <c r="BA180" s="157"/>
      <c r="BB180" s="157"/>
      <c r="BC180" s="157"/>
      <c r="BD180" s="157"/>
      <c r="BE180" s="157"/>
      <c r="BF180" s="157"/>
      <c r="BG180" s="157"/>
      <c r="BH180" s="157"/>
    </row>
    <row r="181" spans="1:60" outlineLevel="1" x14ac:dyDescent="0.2">
      <c r="A181" s="158">
        <v>121</v>
      </c>
      <c r="B181" s="165" t="s">
        <v>524</v>
      </c>
      <c r="C181" s="196" t="s">
        <v>362</v>
      </c>
      <c r="D181" s="167" t="s">
        <v>170</v>
      </c>
      <c r="E181" s="172">
        <v>14</v>
      </c>
      <c r="F181" s="175"/>
      <c r="G181" s="176">
        <f t="shared" si="56"/>
        <v>0</v>
      </c>
      <c r="H181" s="175"/>
      <c r="I181" s="176">
        <f t="shared" si="57"/>
        <v>0</v>
      </c>
      <c r="J181" s="175"/>
      <c r="K181" s="176">
        <f t="shared" si="58"/>
        <v>0</v>
      </c>
      <c r="L181" s="176">
        <v>0</v>
      </c>
      <c r="M181" s="176">
        <f t="shared" si="59"/>
        <v>0</v>
      </c>
      <c r="N181" s="167">
        <v>7.6000000000000004E-4</v>
      </c>
      <c r="O181" s="167">
        <f t="shared" si="60"/>
        <v>1.064E-2</v>
      </c>
      <c r="P181" s="167">
        <v>0</v>
      </c>
      <c r="Q181" s="167">
        <f t="shared" si="61"/>
        <v>0</v>
      </c>
      <c r="R181" s="167"/>
      <c r="S181" s="167"/>
      <c r="T181" s="168">
        <v>0.4</v>
      </c>
      <c r="U181" s="167">
        <f t="shared" si="62"/>
        <v>5.6</v>
      </c>
      <c r="V181" s="157"/>
      <c r="W181" s="157"/>
      <c r="X181" s="157"/>
      <c r="Y181" s="157"/>
      <c r="Z181" s="157"/>
      <c r="AA181" s="157"/>
      <c r="AB181" s="157"/>
      <c r="AC181" s="157"/>
      <c r="AD181" s="157"/>
      <c r="AE181" s="157" t="s">
        <v>121</v>
      </c>
      <c r="AF181" s="157"/>
      <c r="AG181" s="157"/>
      <c r="AH181" s="157"/>
      <c r="AI181" s="157"/>
      <c r="AJ181" s="157"/>
      <c r="AK181" s="157"/>
      <c r="AL181" s="157"/>
      <c r="AM181" s="157"/>
      <c r="AN181" s="157"/>
      <c r="AO181" s="157"/>
      <c r="AP181" s="157"/>
      <c r="AQ181" s="157"/>
      <c r="AR181" s="157"/>
      <c r="AS181" s="157"/>
      <c r="AT181" s="157"/>
      <c r="AU181" s="157"/>
      <c r="AV181" s="157"/>
      <c r="AW181" s="157"/>
      <c r="AX181" s="157"/>
      <c r="AY181" s="157"/>
      <c r="AZ181" s="157"/>
      <c r="BA181" s="157"/>
      <c r="BB181" s="157"/>
      <c r="BC181" s="157"/>
      <c r="BD181" s="157"/>
      <c r="BE181" s="157"/>
      <c r="BF181" s="157"/>
      <c r="BG181" s="157"/>
      <c r="BH181" s="157"/>
    </row>
    <row r="182" spans="1:60" outlineLevel="1" x14ac:dyDescent="0.2">
      <c r="A182" s="158">
        <v>122</v>
      </c>
      <c r="B182" s="165" t="s">
        <v>360</v>
      </c>
      <c r="C182" s="196" t="s">
        <v>363</v>
      </c>
      <c r="D182" s="167" t="s">
        <v>170</v>
      </c>
      <c r="E182" s="172">
        <v>2</v>
      </c>
      <c r="F182" s="175"/>
      <c r="G182" s="176">
        <f t="shared" si="56"/>
        <v>0</v>
      </c>
      <c r="H182" s="175"/>
      <c r="I182" s="176">
        <f t="shared" si="57"/>
        <v>0</v>
      </c>
      <c r="J182" s="175"/>
      <c r="K182" s="176">
        <f t="shared" si="58"/>
        <v>0</v>
      </c>
      <c r="L182" s="176">
        <v>0</v>
      </c>
      <c r="M182" s="176">
        <f t="shared" si="59"/>
        <v>0</v>
      </c>
      <c r="N182" s="167">
        <v>1.24E-3</v>
      </c>
      <c r="O182" s="167">
        <f t="shared" si="60"/>
        <v>2.48E-3</v>
      </c>
      <c r="P182" s="167">
        <v>0</v>
      </c>
      <c r="Q182" s="167">
        <f t="shared" si="61"/>
        <v>0</v>
      </c>
      <c r="R182" s="167"/>
      <c r="S182" s="167"/>
      <c r="T182" s="168">
        <v>0.57999999999999996</v>
      </c>
      <c r="U182" s="167">
        <f t="shared" si="62"/>
        <v>1.1599999999999999</v>
      </c>
      <c r="V182" s="157"/>
      <c r="W182" s="157"/>
      <c r="X182" s="157"/>
      <c r="Y182" s="157"/>
      <c r="Z182" s="157"/>
      <c r="AA182" s="157"/>
      <c r="AB182" s="157"/>
      <c r="AC182" s="157"/>
      <c r="AD182" s="157"/>
      <c r="AE182" s="157" t="s">
        <v>121</v>
      </c>
      <c r="AF182" s="157"/>
      <c r="AG182" s="157"/>
      <c r="AH182" s="157"/>
      <c r="AI182" s="157"/>
      <c r="AJ182" s="157"/>
      <c r="AK182" s="157"/>
      <c r="AL182" s="157"/>
      <c r="AM182" s="157"/>
      <c r="AN182" s="157"/>
      <c r="AO182" s="157"/>
      <c r="AP182" s="157"/>
      <c r="AQ182" s="157"/>
      <c r="AR182" s="157"/>
      <c r="AS182" s="157"/>
      <c r="AT182" s="157"/>
      <c r="AU182" s="157"/>
      <c r="AV182" s="157"/>
      <c r="AW182" s="157"/>
      <c r="AX182" s="157"/>
      <c r="AY182" s="157"/>
      <c r="AZ182" s="157"/>
      <c r="BA182" s="157"/>
      <c r="BB182" s="157"/>
      <c r="BC182" s="157"/>
      <c r="BD182" s="157"/>
      <c r="BE182" s="157"/>
      <c r="BF182" s="157"/>
      <c r="BG182" s="157"/>
      <c r="BH182" s="157"/>
    </row>
    <row r="183" spans="1:60" outlineLevel="1" x14ac:dyDescent="0.2">
      <c r="A183" s="158">
        <v>123</v>
      </c>
      <c r="B183" s="165" t="s">
        <v>361</v>
      </c>
      <c r="C183" s="196" t="s">
        <v>364</v>
      </c>
      <c r="D183" s="167" t="s">
        <v>170</v>
      </c>
      <c r="E183" s="172">
        <v>6</v>
      </c>
      <c r="F183" s="175"/>
      <c r="G183" s="176">
        <f t="shared" si="56"/>
        <v>0</v>
      </c>
      <c r="H183" s="175"/>
      <c r="I183" s="176">
        <f t="shared" si="57"/>
        <v>0</v>
      </c>
      <c r="J183" s="175"/>
      <c r="K183" s="176">
        <f t="shared" si="58"/>
        <v>0</v>
      </c>
      <c r="L183" s="176">
        <v>0</v>
      </c>
      <c r="M183" s="176">
        <f t="shared" si="59"/>
        <v>0</v>
      </c>
      <c r="N183" s="167">
        <v>8.5999999999999998E-4</v>
      </c>
      <c r="O183" s="167">
        <f t="shared" si="60"/>
        <v>5.1599999999999997E-3</v>
      </c>
      <c r="P183" s="167">
        <v>0</v>
      </c>
      <c r="Q183" s="167">
        <f t="shared" si="61"/>
        <v>0</v>
      </c>
      <c r="R183" s="167"/>
      <c r="S183" s="167"/>
      <c r="T183" s="168">
        <v>0.48</v>
      </c>
      <c r="U183" s="167">
        <f t="shared" si="62"/>
        <v>2.88</v>
      </c>
      <c r="V183" s="157"/>
      <c r="W183" s="157"/>
      <c r="X183" s="157"/>
      <c r="Y183" s="157"/>
      <c r="Z183" s="157"/>
      <c r="AA183" s="157"/>
      <c r="AB183" s="157"/>
      <c r="AC183" s="157"/>
      <c r="AD183" s="157"/>
      <c r="AE183" s="157" t="s">
        <v>121</v>
      </c>
      <c r="AF183" s="157"/>
      <c r="AG183" s="157"/>
      <c r="AH183" s="157"/>
      <c r="AI183" s="157"/>
      <c r="AJ183" s="157"/>
      <c r="AK183" s="157"/>
      <c r="AL183" s="157"/>
      <c r="AM183" s="157"/>
      <c r="AN183" s="157"/>
      <c r="AO183" s="157"/>
      <c r="AP183" s="157"/>
      <c r="AQ183" s="157"/>
      <c r="AR183" s="157"/>
      <c r="AS183" s="157"/>
      <c r="AT183" s="157"/>
      <c r="AU183" s="157"/>
      <c r="AV183" s="157"/>
      <c r="AW183" s="157"/>
      <c r="AX183" s="157"/>
      <c r="AY183" s="157"/>
      <c r="AZ183" s="157"/>
      <c r="BA183" s="157"/>
      <c r="BB183" s="157"/>
      <c r="BC183" s="157"/>
      <c r="BD183" s="157"/>
      <c r="BE183" s="157"/>
      <c r="BF183" s="157"/>
      <c r="BG183" s="157"/>
      <c r="BH183" s="157"/>
    </row>
    <row r="184" spans="1:60" outlineLevel="1" x14ac:dyDescent="0.2">
      <c r="A184" s="158">
        <v>124</v>
      </c>
      <c r="B184" s="165" t="s">
        <v>365</v>
      </c>
      <c r="C184" s="196" t="s">
        <v>366</v>
      </c>
      <c r="D184" s="167" t="s">
        <v>170</v>
      </c>
      <c r="E184" s="172">
        <v>4</v>
      </c>
      <c r="F184" s="175"/>
      <c r="G184" s="176">
        <f t="shared" si="56"/>
        <v>0</v>
      </c>
      <c r="H184" s="175"/>
      <c r="I184" s="176">
        <f t="shared" si="57"/>
        <v>0</v>
      </c>
      <c r="J184" s="175"/>
      <c r="K184" s="176">
        <f t="shared" si="58"/>
        <v>0</v>
      </c>
      <c r="L184" s="176">
        <v>0</v>
      </c>
      <c r="M184" s="176">
        <f t="shared" si="59"/>
        <v>0</v>
      </c>
      <c r="N184" s="167">
        <v>7.2000000000000005E-4</v>
      </c>
      <c r="O184" s="167">
        <f t="shared" si="60"/>
        <v>2.8800000000000002E-3</v>
      </c>
      <c r="P184" s="167">
        <v>0</v>
      </c>
      <c r="Q184" s="167">
        <f t="shared" si="61"/>
        <v>0</v>
      </c>
      <c r="R184" s="167"/>
      <c r="S184" s="167"/>
      <c r="T184" s="168">
        <v>0.4</v>
      </c>
      <c r="U184" s="167">
        <f t="shared" si="62"/>
        <v>1.6</v>
      </c>
      <c r="V184" s="157"/>
      <c r="W184" s="157"/>
      <c r="X184" s="157"/>
      <c r="Y184" s="157"/>
      <c r="Z184" s="157"/>
      <c r="AA184" s="157"/>
      <c r="AB184" s="157"/>
      <c r="AC184" s="157"/>
      <c r="AD184" s="157"/>
      <c r="AE184" s="157" t="s">
        <v>121</v>
      </c>
      <c r="AF184" s="157"/>
      <c r="AG184" s="157"/>
      <c r="AH184" s="157"/>
      <c r="AI184" s="157"/>
      <c r="AJ184" s="157"/>
      <c r="AK184" s="157"/>
      <c r="AL184" s="157"/>
      <c r="AM184" s="157"/>
      <c r="AN184" s="157"/>
      <c r="AO184" s="157"/>
      <c r="AP184" s="157"/>
      <c r="AQ184" s="157"/>
      <c r="AR184" s="157"/>
      <c r="AS184" s="157"/>
      <c r="AT184" s="157"/>
      <c r="AU184" s="157"/>
      <c r="AV184" s="157"/>
      <c r="AW184" s="157"/>
      <c r="AX184" s="157"/>
      <c r="AY184" s="157"/>
      <c r="AZ184" s="157"/>
      <c r="BA184" s="157"/>
      <c r="BB184" s="157"/>
      <c r="BC184" s="157"/>
      <c r="BD184" s="157"/>
      <c r="BE184" s="157"/>
      <c r="BF184" s="157"/>
      <c r="BG184" s="157"/>
      <c r="BH184" s="157"/>
    </row>
    <row r="185" spans="1:60" outlineLevel="1" x14ac:dyDescent="0.2">
      <c r="A185" s="158">
        <v>125</v>
      </c>
      <c r="B185" s="165" t="s">
        <v>365</v>
      </c>
      <c r="C185" s="196" t="s">
        <v>367</v>
      </c>
      <c r="D185" s="167" t="s">
        <v>170</v>
      </c>
      <c r="E185" s="172">
        <v>3</v>
      </c>
      <c r="F185" s="175"/>
      <c r="G185" s="176">
        <f t="shared" si="56"/>
        <v>0</v>
      </c>
      <c r="H185" s="175"/>
      <c r="I185" s="176">
        <f t="shared" si="57"/>
        <v>0</v>
      </c>
      <c r="J185" s="175"/>
      <c r="K185" s="176">
        <f t="shared" si="58"/>
        <v>0</v>
      </c>
      <c r="L185" s="176">
        <v>0</v>
      </c>
      <c r="M185" s="176">
        <f t="shared" si="59"/>
        <v>0</v>
      </c>
      <c r="N185" s="167">
        <v>7.2000000000000005E-4</v>
      </c>
      <c r="O185" s="167">
        <f t="shared" si="60"/>
        <v>2.16E-3</v>
      </c>
      <c r="P185" s="167">
        <v>0</v>
      </c>
      <c r="Q185" s="167">
        <f t="shared" si="61"/>
        <v>0</v>
      </c>
      <c r="R185" s="167"/>
      <c r="S185" s="167"/>
      <c r="T185" s="168">
        <v>0.4</v>
      </c>
      <c r="U185" s="167">
        <f t="shared" si="62"/>
        <v>1.2</v>
      </c>
      <c r="V185" s="157"/>
      <c r="W185" s="157"/>
      <c r="X185" s="157"/>
      <c r="Y185" s="157"/>
      <c r="Z185" s="157"/>
      <c r="AA185" s="157"/>
      <c r="AB185" s="157"/>
      <c r="AC185" s="157"/>
      <c r="AD185" s="157"/>
      <c r="AE185" s="157" t="s">
        <v>121</v>
      </c>
      <c r="AF185" s="157"/>
      <c r="AG185" s="157"/>
      <c r="AH185" s="157"/>
      <c r="AI185" s="157"/>
      <c r="AJ185" s="157"/>
      <c r="AK185" s="157"/>
      <c r="AL185" s="157"/>
      <c r="AM185" s="157"/>
      <c r="AN185" s="157"/>
      <c r="AO185" s="157"/>
      <c r="AP185" s="157"/>
      <c r="AQ185" s="157"/>
      <c r="AR185" s="157"/>
      <c r="AS185" s="157"/>
      <c r="AT185" s="157"/>
      <c r="AU185" s="157"/>
      <c r="AV185" s="157"/>
      <c r="AW185" s="157"/>
      <c r="AX185" s="157"/>
      <c r="AY185" s="157"/>
      <c r="AZ185" s="157"/>
      <c r="BA185" s="157"/>
      <c r="BB185" s="157"/>
      <c r="BC185" s="157"/>
      <c r="BD185" s="157"/>
      <c r="BE185" s="157"/>
      <c r="BF185" s="157"/>
      <c r="BG185" s="157"/>
      <c r="BH185" s="157"/>
    </row>
    <row r="186" spans="1:60" outlineLevel="1" x14ac:dyDescent="0.2">
      <c r="A186" s="158">
        <v>126</v>
      </c>
      <c r="B186" s="165" t="s">
        <v>368</v>
      </c>
      <c r="C186" s="196" t="s">
        <v>369</v>
      </c>
      <c r="D186" s="167" t="s">
        <v>170</v>
      </c>
      <c r="E186" s="172">
        <v>3</v>
      </c>
      <c r="F186" s="175"/>
      <c r="G186" s="176">
        <f t="shared" si="56"/>
        <v>0</v>
      </c>
      <c r="H186" s="175"/>
      <c r="I186" s="176">
        <f t="shared" si="57"/>
        <v>0</v>
      </c>
      <c r="J186" s="175"/>
      <c r="K186" s="176">
        <f t="shared" si="58"/>
        <v>0</v>
      </c>
      <c r="L186" s="176">
        <v>0</v>
      </c>
      <c r="M186" s="176">
        <f t="shared" si="59"/>
        <v>0</v>
      </c>
      <c r="N186" s="167">
        <v>5.5999999999999995E-4</v>
      </c>
      <c r="O186" s="167">
        <f t="shared" si="60"/>
        <v>1.6800000000000001E-3</v>
      </c>
      <c r="P186" s="167">
        <v>0</v>
      </c>
      <c r="Q186" s="167">
        <f t="shared" si="61"/>
        <v>0</v>
      </c>
      <c r="R186" s="167"/>
      <c r="S186" s="167"/>
      <c r="T186" s="168">
        <v>0.3</v>
      </c>
      <c r="U186" s="167">
        <f t="shared" si="62"/>
        <v>0.9</v>
      </c>
      <c r="V186" s="157"/>
      <c r="W186" s="157"/>
      <c r="X186" s="157"/>
      <c r="Y186" s="157"/>
      <c r="Z186" s="157"/>
      <c r="AA186" s="157"/>
      <c r="AB186" s="157"/>
      <c r="AC186" s="157"/>
      <c r="AD186" s="157"/>
      <c r="AE186" s="157" t="s">
        <v>121</v>
      </c>
      <c r="AF186" s="157"/>
      <c r="AG186" s="157"/>
      <c r="AH186" s="157"/>
      <c r="AI186" s="157"/>
      <c r="AJ186" s="157"/>
      <c r="AK186" s="157"/>
      <c r="AL186" s="157"/>
      <c r="AM186" s="157"/>
      <c r="AN186" s="157"/>
      <c r="AO186" s="157"/>
      <c r="AP186" s="157"/>
      <c r="AQ186" s="157"/>
      <c r="AR186" s="157"/>
      <c r="AS186" s="157"/>
      <c r="AT186" s="157"/>
      <c r="AU186" s="157"/>
      <c r="AV186" s="157"/>
      <c r="AW186" s="157"/>
      <c r="AX186" s="157"/>
      <c r="AY186" s="157"/>
      <c r="AZ186" s="157"/>
      <c r="BA186" s="157"/>
      <c r="BB186" s="157"/>
      <c r="BC186" s="157"/>
      <c r="BD186" s="157"/>
      <c r="BE186" s="157"/>
      <c r="BF186" s="157"/>
      <c r="BG186" s="157"/>
      <c r="BH186" s="157"/>
    </row>
    <row r="187" spans="1:60" x14ac:dyDescent="0.2">
      <c r="A187" s="159" t="s">
        <v>116</v>
      </c>
      <c r="B187" s="166" t="s">
        <v>87</v>
      </c>
      <c r="C187" s="198" t="s">
        <v>88</v>
      </c>
      <c r="D187" s="170"/>
      <c r="E187" s="174"/>
      <c r="F187" s="177"/>
      <c r="G187" s="177">
        <f>SUMIF(AE188:AE191,"&lt;&gt;NOR",G188:G191)</f>
        <v>0</v>
      </c>
      <c r="H187" s="177"/>
      <c r="I187" s="177">
        <f>SUM(I188:I191)</f>
        <v>0</v>
      </c>
      <c r="J187" s="177"/>
      <c r="K187" s="177">
        <f>SUM(K188:K191)</f>
        <v>0</v>
      </c>
      <c r="L187" s="177"/>
      <c r="M187" s="177">
        <f>SUM(M188:M191)</f>
        <v>0</v>
      </c>
      <c r="N187" s="170"/>
      <c r="O187" s="170">
        <f>SUM(O188:O191)</f>
        <v>0</v>
      </c>
      <c r="P187" s="170"/>
      <c r="Q187" s="170">
        <f>SUM(Q188:Q191)</f>
        <v>0</v>
      </c>
      <c r="R187" s="170"/>
      <c r="S187" s="170"/>
      <c r="T187" s="171"/>
      <c r="U187" s="170">
        <f>SUM(U188:U191)</f>
        <v>13.05</v>
      </c>
      <c r="AE187" t="s">
        <v>117</v>
      </c>
    </row>
    <row r="188" spans="1:60" outlineLevel="1" x14ac:dyDescent="0.2">
      <c r="A188" s="158">
        <v>127</v>
      </c>
      <c r="B188" s="165" t="s">
        <v>370</v>
      </c>
      <c r="C188" s="196" t="s">
        <v>371</v>
      </c>
      <c r="D188" s="167" t="s">
        <v>170</v>
      </c>
      <c r="E188" s="172">
        <v>4</v>
      </c>
      <c r="F188" s="175"/>
      <c r="G188" s="176">
        <f>ROUND(E188*F188,2)</f>
        <v>0</v>
      </c>
      <c r="H188" s="175"/>
      <c r="I188" s="176">
        <f>ROUND(E188*H188,2)</f>
        <v>0</v>
      </c>
      <c r="J188" s="175"/>
      <c r="K188" s="176">
        <f>ROUND(E188*J188,2)</f>
        <v>0</v>
      </c>
      <c r="L188" s="176">
        <v>0</v>
      </c>
      <c r="M188" s="176">
        <f>G188*(1+L188/100)</f>
        <v>0</v>
      </c>
      <c r="N188" s="167">
        <v>0</v>
      </c>
      <c r="O188" s="167">
        <f>ROUND(E188*N188,5)</f>
        <v>0</v>
      </c>
      <c r="P188" s="167">
        <v>0</v>
      </c>
      <c r="Q188" s="167">
        <f>ROUND(E188*P188,5)</f>
        <v>0</v>
      </c>
      <c r="R188" s="167"/>
      <c r="S188" s="167"/>
      <c r="T188" s="168">
        <v>1.86</v>
      </c>
      <c r="U188" s="167">
        <f>ROUND(E188*T188,2)</f>
        <v>7.44</v>
      </c>
      <c r="V188" s="157"/>
      <c r="W188" s="157"/>
      <c r="X188" s="157"/>
      <c r="Y188" s="157"/>
      <c r="Z188" s="157"/>
      <c r="AA188" s="157"/>
      <c r="AB188" s="157"/>
      <c r="AC188" s="157"/>
      <c r="AD188" s="157"/>
      <c r="AE188" s="157" t="s">
        <v>121</v>
      </c>
      <c r="AF188" s="157"/>
      <c r="AG188" s="157"/>
      <c r="AH188" s="157"/>
      <c r="AI188" s="157"/>
      <c r="AJ188" s="157"/>
      <c r="AK188" s="157"/>
      <c r="AL188" s="157"/>
      <c r="AM188" s="157"/>
      <c r="AN188" s="157"/>
      <c r="AO188" s="157"/>
      <c r="AP188" s="157"/>
      <c r="AQ188" s="157"/>
      <c r="AR188" s="157"/>
      <c r="AS188" s="157"/>
      <c r="AT188" s="157"/>
      <c r="AU188" s="157"/>
      <c r="AV188" s="157"/>
      <c r="AW188" s="157"/>
      <c r="AX188" s="157"/>
      <c r="AY188" s="157"/>
      <c r="AZ188" s="157"/>
      <c r="BA188" s="157"/>
      <c r="BB188" s="157"/>
      <c r="BC188" s="157"/>
      <c r="BD188" s="157"/>
      <c r="BE188" s="157"/>
      <c r="BF188" s="157"/>
      <c r="BG188" s="157"/>
      <c r="BH188" s="157"/>
    </row>
    <row r="189" spans="1:60" outlineLevel="1" x14ac:dyDescent="0.2">
      <c r="A189" s="158">
        <v>128</v>
      </c>
      <c r="B189" s="165" t="s">
        <v>372</v>
      </c>
      <c r="C189" s="196" t="s">
        <v>373</v>
      </c>
      <c r="D189" s="167" t="s">
        <v>170</v>
      </c>
      <c r="E189" s="172">
        <v>4</v>
      </c>
      <c r="F189" s="175"/>
      <c r="G189" s="176">
        <f>ROUND(E189*F189,2)</f>
        <v>0</v>
      </c>
      <c r="H189" s="175"/>
      <c r="I189" s="176">
        <f>ROUND(E189*H189,2)</f>
        <v>0</v>
      </c>
      <c r="J189" s="175"/>
      <c r="K189" s="176">
        <f>ROUND(E189*J189,2)</f>
        <v>0</v>
      </c>
      <c r="L189" s="176">
        <v>0</v>
      </c>
      <c r="M189" s="176">
        <f>G189*(1+L189/100)</f>
        <v>0</v>
      </c>
      <c r="N189" s="167">
        <v>0</v>
      </c>
      <c r="O189" s="167">
        <f>ROUND(E189*N189,5)</f>
        <v>0</v>
      </c>
      <c r="P189" s="167">
        <v>0</v>
      </c>
      <c r="Q189" s="167">
        <f>ROUND(E189*P189,5)</f>
        <v>0</v>
      </c>
      <c r="R189" s="167"/>
      <c r="S189" s="167"/>
      <c r="T189" s="168">
        <v>0.39</v>
      </c>
      <c r="U189" s="167">
        <f>ROUND(E189*T189,2)</f>
        <v>1.56</v>
      </c>
      <c r="V189" s="157"/>
      <c r="W189" s="157"/>
      <c r="X189" s="157"/>
      <c r="Y189" s="157"/>
      <c r="Z189" s="157"/>
      <c r="AA189" s="157"/>
      <c r="AB189" s="157"/>
      <c r="AC189" s="157"/>
      <c r="AD189" s="157"/>
      <c r="AE189" s="157" t="s">
        <v>121</v>
      </c>
      <c r="AF189" s="157"/>
      <c r="AG189" s="157"/>
      <c r="AH189" s="157"/>
      <c r="AI189" s="157"/>
      <c r="AJ189" s="157"/>
      <c r="AK189" s="157"/>
      <c r="AL189" s="157"/>
      <c r="AM189" s="157"/>
      <c r="AN189" s="157"/>
      <c r="AO189" s="157"/>
      <c r="AP189" s="157"/>
      <c r="AQ189" s="157"/>
      <c r="AR189" s="157"/>
      <c r="AS189" s="157"/>
      <c r="AT189" s="157"/>
      <c r="AU189" s="157"/>
      <c r="AV189" s="157"/>
      <c r="AW189" s="157"/>
      <c r="AX189" s="157"/>
      <c r="AY189" s="157"/>
      <c r="AZ189" s="157"/>
      <c r="BA189" s="157"/>
      <c r="BB189" s="157"/>
      <c r="BC189" s="157"/>
      <c r="BD189" s="157"/>
      <c r="BE189" s="157"/>
      <c r="BF189" s="157"/>
      <c r="BG189" s="157"/>
      <c r="BH189" s="157"/>
    </row>
    <row r="190" spans="1:60" ht="22.5" outlineLevel="1" x14ac:dyDescent="0.2">
      <c r="A190" s="158">
        <v>129</v>
      </c>
      <c r="B190" s="165" t="s">
        <v>374</v>
      </c>
      <c r="C190" s="196" t="s">
        <v>375</v>
      </c>
      <c r="D190" s="167" t="s">
        <v>139</v>
      </c>
      <c r="E190" s="172">
        <v>18</v>
      </c>
      <c r="F190" s="175"/>
      <c r="G190" s="176">
        <f>ROUND(E190*F190,2)</f>
        <v>0</v>
      </c>
      <c r="H190" s="175"/>
      <c r="I190" s="176">
        <f>ROUND(E190*H190,2)</f>
        <v>0</v>
      </c>
      <c r="J190" s="175"/>
      <c r="K190" s="176">
        <f>ROUND(E190*J190,2)</f>
        <v>0</v>
      </c>
      <c r="L190" s="176">
        <v>0</v>
      </c>
      <c r="M190" s="176">
        <f>G190*(1+L190/100)</f>
        <v>0</v>
      </c>
      <c r="N190" s="167">
        <v>0</v>
      </c>
      <c r="O190" s="167">
        <f>ROUND(E190*N190,5)</f>
        <v>0</v>
      </c>
      <c r="P190" s="167">
        <v>0</v>
      </c>
      <c r="Q190" s="167">
        <f>ROUND(E190*P190,5)</f>
        <v>0</v>
      </c>
      <c r="R190" s="167"/>
      <c r="S190" s="167"/>
      <c r="T190" s="168">
        <v>0.22500000000000001</v>
      </c>
      <c r="U190" s="167">
        <f>ROUND(E190*T190,2)</f>
        <v>4.05</v>
      </c>
      <c r="V190" s="157"/>
      <c r="W190" s="157"/>
      <c r="X190" s="157"/>
      <c r="Y190" s="157"/>
      <c r="Z190" s="157"/>
      <c r="AA190" s="157"/>
      <c r="AB190" s="157"/>
      <c r="AC190" s="157"/>
      <c r="AD190" s="157"/>
      <c r="AE190" s="157" t="s">
        <v>121</v>
      </c>
      <c r="AF190" s="157"/>
      <c r="AG190" s="157"/>
      <c r="AH190" s="157"/>
      <c r="AI190" s="157"/>
      <c r="AJ190" s="157"/>
      <c r="AK190" s="157"/>
      <c r="AL190" s="157"/>
      <c r="AM190" s="157"/>
      <c r="AN190" s="157"/>
      <c r="AO190" s="157"/>
      <c r="AP190" s="157"/>
      <c r="AQ190" s="157"/>
      <c r="AR190" s="157"/>
      <c r="AS190" s="157"/>
      <c r="AT190" s="157"/>
      <c r="AU190" s="157"/>
      <c r="AV190" s="157"/>
      <c r="AW190" s="157"/>
      <c r="AX190" s="157"/>
      <c r="AY190" s="157"/>
      <c r="AZ190" s="157"/>
      <c r="BA190" s="157"/>
      <c r="BB190" s="157"/>
      <c r="BC190" s="157"/>
      <c r="BD190" s="157"/>
      <c r="BE190" s="157"/>
      <c r="BF190" s="157"/>
      <c r="BG190" s="157"/>
      <c r="BH190" s="157"/>
    </row>
    <row r="191" spans="1:60" outlineLevel="1" x14ac:dyDescent="0.2">
      <c r="A191" s="185">
        <v>130</v>
      </c>
      <c r="B191" s="186" t="s">
        <v>376</v>
      </c>
      <c r="C191" s="199" t="s">
        <v>377</v>
      </c>
      <c r="D191" s="187" t="s">
        <v>378</v>
      </c>
      <c r="E191" s="188">
        <v>10</v>
      </c>
      <c r="F191" s="189"/>
      <c r="G191" s="190">
        <f>ROUND(E191*F191,2)</f>
        <v>0</v>
      </c>
      <c r="H191" s="189"/>
      <c r="I191" s="190">
        <f>ROUND(E191*H191,2)</f>
        <v>0</v>
      </c>
      <c r="J191" s="189"/>
      <c r="K191" s="190">
        <f>ROUND(E191*J191,2)</f>
        <v>0</v>
      </c>
      <c r="L191" s="190">
        <v>0</v>
      </c>
      <c r="M191" s="190">
        <f>G191*(1+L191/100)</f>
        <v>0</v>
      </c>
      <c r="N191" s="187">
        <v>0</v>
      </c>
      <c r="O191" s="187">
        <f>ROUND(E191*N191,5)</f>
        <v>0</v>
      </c>
      <c r="P191" s="187">
        <v>0</v>
      </c>
      <c r="Q191" s="187">
        <f>ROUND(E191*P191,5)</f>
        <v>0</v>
      </c>
      <c r="R191" s="187"/>
      <c r="S191" s="187"/>
      <c r="T191" s="191">
        <v>0</v>
      </c>
      <c r="U191" s="187">
        <f>ROUND(E191*T191,2)</f>
        <v>0</v>
      </c>
      <c r="V191" s="157"/>
      <c r="W191" s="157"/>
      <c r="X191" s="157"/>
      <c r="Y191" s="157"/>
      <c r="Z191" s="157"/>
      <c r="AA191" s="157"/>
      <c r="AB191" s="157"/>
      <c r="AC191" s="157"/>
      <c r="AD191" s="157"/>
      <c r="AE191" s="157" t="s">
        <v>121</v>
      </c>
      <c r="AF191" s="157"/>
      <c r="AG191" s="157"/>
      <c r="AH191" s="157"/>
      <c r="AI191" s="157"/>
      <c r="AJ191" s="157"/>
      <c r="AK191" s="157"/>
      <c r="AL191" s="157"/>
      <c r="AM191" s="157"/>
      <c r="AN191" s="157"/>
      <c r="AO191" s="157"/>
      <c r="AP191" s="157"/>
      <c r="AQ191" s="157"/>
      <c r="AR191" s="157"/>
      <c r="AS191" s="157"/>
      <c r="AT191" s="157"/>
      <c r="AU191" s="157"/>
      <c r="AV191" s="157"/>
      <c r="AW191" s="157"/>
      <c r="AX191" s="157"/>
      <c r="AY191" s="157"/>
      <c r="AZ191" s="157"/>
      <c r="BA191" s="157"/>
      <c r="BB191" s="157"/>
      <c r="BC191" s="157"/>
      <c r="BD191" s="157"/>
      <c r="BE191" s="157"/>
      <c r="BF191" s="157"/>
      <c r="BG191" s="157"/>
      <c r="BH191" s="157"/>
    </row>
    <row r="192" spans="1:60" x14ac:dyDescent="0.2">
      <c r="A192" s="6"/>
      <c r="B192" s="7" t="s">
        <v>380</v>
      </c>
      <c r="C192" s="200" t="s">
        <v>380</v>
      </c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AC192">
        <v>15</v>
      </c>
      <c r="AD192">
        <v>21</v>
      </c>
    </row>
    <row r="193" spans="1:31" x14ac:dyDescent="0.2">
      <c r="A193" s="192"/>
      <c r="B193" s="193">
        <v>26</v>
      </c>
      <c r="C193" s="201" t="s">
        <v>380</v>
      </c>
      <c r="D193" s="194"/>
      <c r="E193" s="194"/>
      <c r="F193" s="194"/>
      <c r="G193" s="195">
        <f>G8+G36+G39+G41+G43+G48+G55+G57+G64+G68+G86+G99+G118+G129+G133+G187</f>
        <v>0</v>
      </c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AC193">
        <f>SUMIF(L7:L191,AC192,G7:G191)</f>
        <v>0</v>
      </c>
      <c r="AD193">
        <f>SUMIF(L7:L191,AD192,G7:G191)</f>
        <v>0</v>
      </c>
      <c r="AE193" t="s">
        <v>381</v>
      </c>
    </row>
    <row r="194" spans="1:31" x14ac:dyDescent="0.2">
      <c r="A194" s="6"/>
      <c r="B194" s="7" t="s">
        <v>380</v>
      </c>
      <c r="C194" s="200" t="s">
        <v>380</v>
      </c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:31" x14ac:dyDescent="0.2">
      <c r="A195" s="6"/>
      <c r="B195" s="7" t="s">
        <v>380</v>
      </c>
      <c r="C195" s="200" t="s">
        <v>380</v>
      </c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:31" x14ac:dyDescent="0.2">
      <c r="A196" s="287">
        <v>33</v>
      </c>
      <c r="B196" s="287"/>
      <c r="C196" s="288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spans="1:31" x14ac:dyDescent="0.2">
      <c r="A197" s="275"/>
      <c r="B197" s="276"/>
      <c r="C197" s="277"/>
      <c r="D197" s="276"/>
      <c r="E197" s="276"/>
      <c r="F197" s="276"/>
      <c r="G197" s="278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AE197" t="s">
        <v>382</v>
      </c>
    </row>
    <row r="198" spans="1:31" x14ac:dyDescent="0.2">
      <c r="A198" s="279"/>
      <c r="B198" s="280"/>
      <c r="C198" s="281"/>
      <c r="D198" s="280"/>
      <c r="E198" s="280"/>
      <c r="F198" s="280"/>
      <c r="G198" s="282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</row>
    <row r="199" spans="1:31" x14ac:dyDescent="0.2">
      <c r="A199" s="279"/>
      <c r="B199" s="280"/>
      <c r="C199" s="281"/>
      <c r="D199" s="280"/>
      <c r="E199" s="280"/>
      <c r="F199" s="280"/>
      <c r="G199" s="282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</row>
    <row r="200" spans="1:31" x14ac:dyDescent="0.2">
      <c r="A200" s="279"/>
      <c r="B200" s="280"/>
      <c r="C200" s="281"/>
      <c r="D200" s="280"/>
      <c r="E200" s="280"/>
      <c r="F200" s="280"/>
      <c r="G200" s="282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</row>
    <row r="201" spans="1:31" x14ac:dyDescent="0.2">
      <c r="A201" s="283"/>
      <c r="B201" s="284"/>
      <c r="C201" s="285"/>
      <c r="D201" s="284"/>
      <c r="E201" s="284"/>
      <c r="F201" s="284"/>
      <c r="G201" s="28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</row>
    <row r="202" spans="1:31" x14ac:dyDescent="0.2">
      <c r="A202" s="6"/>
      <c r="B202" s="7" t="s">
        <v>380</v>
      </c>
      <c r="C202" s="200" t="s">
        <v>380</v>
      </c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</row>
    <row r="203" spans="1:31" x14ac:dyDescent="0.2">
      <c r="C203" s="202"/>
      <c r="AE203" t="s">
        <v>383</v>
      </c>
    </row>
  </sheetData>
  <mergeCells count="30">
    <mergeCell ref="A197:G201"/>
    <mergeCell ref="C151:G151"/>
    <mergeCell ref="C152:G152"/>
    <mergeCell ref="C155:G155"/>
    <mergeCell ref="C156:G156"/>
    <mergeCell ref="C157:G157"/>
    <mergeCell ref="C158:G158"/>
    <mergeCell ref="C159:G159"/>
    <mergeCell ref="C162:G162"/>
    <mergeCell ref="C163:G163"/>
    <mergeCell ref="C164:G164"/>
    <mergeCell ref="A196:C196"/>
    <mergeCell ref="C150:G150"/>
    <mergeCell ref="C47:G47"/>
    <mergeCell ref="C71:G71"/>
    <mergeCell ref="C73:G73"/>
    <mergeCell ref="C75:G75"/>
    <mergeCell ref="C77:G77"/>
    <mergeCell ref="C79:G79"/>
    <mergeCell ref="C81:G81"/>
    <mergeCell ref="C83:G83"/>
    <mergeCell ref="C85:G85"/>
    <mergeCell ref="C109:G109"/>
    <mergeCell ref="C110:G110"/>
    <mergeCell ref="C46:G46"/>
    <mergeCell ref="A1:G1"/>
    <mergeCell ref="C2:G2"/>
    <mergeCell ref="C3:G3"/>
    <mergeCell ref="C4:G4"/>
    <mergeCell ref="C45:G45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selection activeCell="B3" sqref="B3:B46"/>
    </sheetView>
  </sheetViews>
  <sheetFormatPr defaultRowHeight="12.75" x14ac:dyDescent="0.2"/>
  <cols>
    <col min="2" max="2" width="52.7109375" bestFit="1" customWidth="1"/>
    <col min="6" max="6" width="11.28515625" bestFit="1" customWidth="1"/>
  </cols>
  <sheetData>
    <row r="1" spans="1:6" x14ac:dyDescent="0.2">
      <c r="A1" s="203" t="s">
        <v>384</v>
      </c>
      <c r="B1" s="204"/>
      <c r="C1" s="204"/>
      <c r="D1" s="204"/>
      <c r="E1" s="204"/>
      <c r="F1" s="203"/>
    </row>
    <row r="2" spans="1:6" x14ac:dyDescent="0.2">
      <c r="A2" s="203"/>
      <c r="B2" s="205" t="s">
        <v>5</v>
      </c>
      <c r="C2" s="206" t="s">
        <v>385</v>
      </c>
      <c r="D2" s="205" t="s">
        <v>101</v>
      </c>
      <c r="E2" s="206" t="s">
        <v>386</v>
      </c>
      <c r="F2" s="206" t="s">
        <v>387</v>
      </c>
    </row>
    <row r="3" spans="1:6" x14ac:dyDescent="0.2">
      <c r="A3" s="203" t="s">
        <v>57</v>
      </c>
      <c r="B3" s="203" t="s">
        <v>476</v>
      </c>
      <c r="C3" s="207">
        <v>96</v>
      </c>
      <c r="D3" s="203" t="s">
        <v>139</v>
      </c>
      <c r="E3" s="207"/>
      <c r="F3" s="207">
        <f>SUM(C3*E3)</f>
        <v>0</v>
      </c>
    </row>
    <row r="4" spans="1:6" x14ac:dyDescent="0.2">
      <c r="A4" s="203" t="s">
        <v>59</v>
      </c>
      <c r="B4" s="203" t="s">
        <v>477</v>
      </c>
      <c r="C4" s="207">
        <v>12</v>
      </c>
      <c r="D4" s="203" t="s">
        <v>139</v>
      </c>
      <c r="E4" s="207"/>
      <c r="F4" s="207">
        <f t="shared" ref="F4:F46" si="0">SUM(C4*E4)</f>
        <v>0</v>
      </c>
    </row>
    <row r="5" spans="1:6" x14ac:dyDescent="0.2">
      <c r="A5" s="203" t="s">
        <v>61</v>
      </c>
      <c r="B5" s="203" t="s">
        <v>478</v>
      </c>
      <c r="C5" s="207">
        <v>240</v>
      </c>
      <c r="D5" s="203" t="s">
        <v>139</v>
      </c>
      <c r="E5" s="207"/>
      <c r="F5" s="207">
        <f t="shared" si="0"/>
        <v>0</v>
      </c>
    </row>
    <row r="6" spans="1:6" x14ac:dyDescent="0.2">
      <c r="A6" s="203" t="s">
        <v>63</v>
      </c>
      <c r="B6" s="203" t="s">
        <v>479</v>
      </c>
      <c r="C6" s="207">
        <v>12</v>
      </c>
      <c r="D6" s="203" t="s">
        <v>139</v>
      </c>
      <c r="E6" s="207"/>
      <c r="F6" s="207">
        <f t="shared" si="0"/>
        <v>0</v>
      </c>
    </row>
    <row r="7" spans="1:6" x14ac:dyDescent="0.2">
      <c r="A7" s="203" t="s">
        <v>65</v>
      </c>
      <c r="B7" s="203" t="s">
        <v>480</v>
      </c>
      <c r="C7" s="207">
        <v>24</v>
      </c>
      <c r="D7" s="203" t="s">
        <v>139</v>
      </c>
      <c r="E7" s="207"/>
      <c r="F7" s="207">
        <f t="shared" si="0"/>
        <v>0</v>
      </c>
    </row>
    <row r="8" spans="1:6" x14ac:dyDescent="0.2">
      <c r="A8" s="203" t="s">
        <v>388</v>
      </c>
      <c r="B8" s="203" t="s">
        <v>481</v>
      </c>
      <c r="C8" s="207">
        <v>12</v>
      </c>
      <c r="D8" s="203" t="s">
        <v>139</v>
      </c>
      <c r="E8" s="207"/>
      <c r="F8" s="207">
        <f t="shared" si="0"/>
        <v>0</v>
      </c>
    </row>
    <row r="9" spans="1:6" x14ac:dyDescent="0.2">
      <c r="A9" s="203" t="s">
        <v>389</v>
      </c>
      <c r="B9" s="203" t="s">
        <v>482</v>
      </c>
      <c r="C9" s="207">
        <v>72</v>
      </c>
      <c r="D9" s="203" t="s">
        <v>139</v>
      </c>
      <c r="E9" s="207"/>
      <c r="F9" s="207">
        <f t="shared" si="0"/>
        <v>0</v>
      </c>
    </row>
    <row r="10" spans="1:6" x14ac:dyDescent="0.2">
      <c r="A10" s="203" t="s">
        <v>67</v>
      </c>
      <c r="B10" s="203" t="s">
        <v>483</v>
      </c>
      <c r="C10" s="207">
        <v>18</v>
      </c>
      <c r="D10" s="203" t="s">
        <v>139</v>
      </c>
      <c r="E10" s="207"/>
      <c r="F10" s="207">
        <f t="shared" si="0"/>
        <v>0</v>
      </c>
    </row>
    <row r="11" spans="1:6" x14ac:dyDescent="0.2">
      <c r="A11" s="203" t="s">
        <v>390</v>
      </c>
      <c r="B11" s="203" t="s">
        <v>484</v>
      </c>
      <c r="C11" s="207">
        <v>12</v>
      </c>
      <c r="D11" s="203" t="s">
        <v>391</v>
      </c>
      <c r="E11" s="207"/>
      <c r="F11" s="207">
        <f t="shared" si="0"/>
        <v>0</v>
      </c>
    </row>
    <row r="12" spans="1:6" x14ac:dyDescent="0.2">
      <c r="A12" s="203" t="s">
        <v>392</v>
      </c>
      <c r="B12" s="203" t="s">
        <v>485</v>
      </c>
      <c r="C12" s="207">
        <v>8</v>
      </c>
      <c r="D12" s="203" t="s">
        <v>391</v>
      </c>
      <c r="E12" s="207"/>
      <c r="F12" s="207">
        <f t="shared" si="0"/>
        <v>0</v>
      </c>
    </row>
    <row r="13" spans="1:6" x14ac:dyDescent="0.2">
      <c r="A13" s="203" t="s">
        <v>393</v>
      </c>
      <c r="B13" s="203" t="s">
        <v>486</v>
      </c>
      <c r="C13" s="207">
        <v>4</v>
      </c>
      <c r="D13" s="203" t="s">
        <v>391</v>
      </c>
      <c r="E13" s="207"/>
      <c r="F13" s="207">
        <f t="shared" si="0"/>
        <v>0</v>
      </c>
    </row>
    <row r="14" spans="1:6" x14ac:dyDescent="0.2">
      <c r="A14" s="203" t="s">
        <v>394</v>
      </c>
      <c r="B14" s="203" t="s">
        <v>487</v>
      </c>
      <c r="C14" s="207">
        <v>6</v>
      </c>
      <c r="D14" s="203" t="s">
        <v>391</v>
      </c>
      <c r="E14" s="207"/>
      <c r="F14" s="207">
        <f t="shared" si="0"/>
        <v>0</v>
      </c>
    </row>
    <row r="15" spans="1:6" x14ac:dyDescent="0.2">
      <c r="A15" s="203" t="s">
        <v>395</v>
      </c>
      <c r="B15" s="203" t="s">
        <v>488</v>
      </c>
      <c r="C15" s="207">
        <v>4</v>
      </c>
      <c r="D15" s="203" t="s">
        <v>391</v>
      </c>
      <c r="E15" s="207"/>
      <c r="F15" s="207">
        <f t="shared" si="0"/>
        <v>0</v>
      </c>
    </row>
    <row r="16" spans="1:6" x14ac:dyDescent="0.2">
      <c r="A16" s="203" t="s">
        <v>396</v>
      </c>
      <c r="B16" s="203" t="s">
        <v>489</v>
      </c>
      <c r="C16" s="207">
        <v>2</v>
      </c>
      <c r="D16" s="203" t="s">
        <v>391</v>
      </c>
      <c r="E16" s="207"/>
      <c r="F16" s="207">
        <f t="shared" si="0"/>
        <v>0</v>
      </c>
    </row>
    <row r="17" spans="1:6" x14ac:dyDescent="0.2">
      <c r="A17" s="203" t="s">
        <v>397</v>
      </c>
      <c r="B17" s="203" t="s">
        <v>490</v>
      </c>
      <c r="C17" s="207">
        <v>2</v>
      </c>
      <c r="D17" s="203" t="s">
        <v>391</v>
      </c>
      <c r="E17" s="207"/>
      <c r="F17" s="207">
        <f t="shared" si="0"/>
        <v>0</v>
      </c>
    </row>
    <row r="18" spans="1:6" x14ac:dyDescent="0.2">
      <c r="A18" s="203" t="s">
        <v>398</v>
      </c>
      <c r="B18" s="203" t="s">
        <v>491</v>
      </c>
      <c r="C18" s="207">
        <v>2</v>
      </c>
      <c r="D18" s="203" t="s">
        <v>391</v>
      </c>
      <c r="E18" s="207"/>
      <c r="F18" s="207">
        <f t="shared" si="0"/>
        <v>0</v>
      </c>
    </row>
    <row r="19" spans="1:6" x14ac:dyDescent="0.2">
      <c r="A19" s="203" t="s">
        <v>399</v>
      </c>
      <c r="B19" s="203" t="s">
        <v>492</v>
      </c>
      <c r="C19" s="207">
        <v>2</v>
      </c>
      <c r="D19" s="203" t="s">
        <v>391</v>
      </c>
      <c r="E19" s="207"/>
      <c r="F19" s="207">
        <f t="shared" si="0"/>
        <v>0</v>
      </c>
    </row>
    <row r="20" spans="1:6" x14ac:dyDescent="0.2">
      <c r="A20" s="203" t="s">
        <v>400</v>
      </c>
      <c r="B20" s="203" t="s">
        <v>493</v>
      </c>
      <c r="C20" s="207">
        <v>2</v>
      </c>
      <c r="D20" s="203" t="s">
        <v>391</v>
      </c>
      <c r="E20" s="207"/>
      <c r="F20" s="207">
        <f t="shared" si="0"/>
        <v>0</v>
      </c>
    </row>
    <row r="21" spans="1:6" x14ac:dyDescent="0.2">
      <c r="A21" s="203" t="s">
        <v>401</v>
      </c>
      <c r="B21" s="203" t="s">
        <v>494</v>
      </c>
      <c r="C21" s="207">
        <v>2</v>
      </c>
      <c r="D21" s="203" t="s">
        <v>391</v>
      </c>
      <c r="E21" s="207"/>
      <c r="F21" s="207">
        <f t="shared" si="0"/>
        <v>0</v>
      </c>
    </row>
    <row r="22" spans="1:6" x14ac:dyDescent="0.2">
      <c r="A22" s="203" t="s">
        <v>402</v>
      </c>
      <c r="B22" s="203" t="s">
        <v>495</v>
      </c>
      <c r="C22" s="207">
        <v>2</v>
      </c>
      <c r="D22" s="203" t="s">
        <v>391</v>
      </c>
      <c r="E22" s="207"/>
      <c r="F22" s="207">
        <f t="shared" si="0"/>
        <v>0</v>
      </c>
    </row>
    <row r="23" spans="1:6" x14ac:dyDescent="0.2">
      <c r="A23" s="203" t="s">
        <v>403</v>
      </c>
      <c r="B23" s="203" t="s">
        <v>496</v>
      </c>
      <c r="C23" s="207">
        <v>2</v>
      </c>
      <c r="D23" s="203" t="s">
        <v>391</v>
      </c>
      <c r="E23" s="207"/>
      <c r="F23" s="207">
        <f t="shared" si="0"/>
        <v>0</v>
      </c>
    </row>
    <row r="24" spans="1:6" x14ac:dyDescent="0.2">
      <c r="A24" s="203" t="s">
        <v>404</v>
      </c>
      <c r="B24" s="203" t="s">
        <v>497</v>
      </c>
      <c r="C24" s="207">
        <v>4</v>
      </c>
      <c r="D24" s="203" t="s">
        <v>391</v>
      </c>
      <c r="E24" s="207"/>
      <c r="F24" s="207">
        <f t="shared" si="0"/>
        <v>0</v>
      </c>
    </row>
    <row r="25" spans="1:6" x14ac:dyDescent="0.2">
      <c r="A25" s="203" t="s">
        <v>405</v>
      </c>
      <c r="B25" s="203" t="s">
        <v>498</v>
      </c>
      <c r="C25" s="207">
        <v>2</v>
      </c>
      <c r="D25" s="203" t="s">
        <v>391</v>
      </c>
      <c r="E25" s="207"/>
      <c r="F25" s="207">
        <f t="shared" si="0"/>
        <v>0</v>
      </c>
    </row>
    <row r="26" spans="1:6" x14ac:dyDescent="0.2">
      <c r="A26" s="203" t="s">
        <v>406</v>
      </c>
      <c r="B26" s="203" t="s">
        <v>499</v>
      </c>
      <c r="C26" s="207">
        <v>2</v>
      </c>
      <c r="D26" s="203" t="s">
        <v>391</v>
      </c>
      <c r="E26" s="207"/>
      <c r="F26" s="207">
        <f t="shared" si="0"/>
        <v>0</v>
      </c>
    </row>
    <row r="27" spans="1:6" x14ac:dyDescent="0.2">
      <c r="A27" s="203" t="s">
        <v>407</v>
      </c>
      <c r="B27" s="203" t="s">
        <v>500</v>
      </c>
      <c r="C27" s="207">
        <v>10</v>
      </c>
      <c r="D27" s="203" t="s">
        <v>391</v>
      </c>
      <c r="E27" s="207"/>
      <c r="F27" s="207">
        <f t="shared" si="0"/>
        <v>0</v>
      </c>
    </row>
    <row r="28" spans="1:6" x14ac:dyDescent="0.2">
      <c r="A28" s="203" t="s">
        <v>408</v>
      </c>
      <c r="B28" s="203" t="s">
        <v>501</v>
      </c>
      <c r="C28" s="207">
        <v>62</v>
      </c>
      <c r="D28" s="203" t="s">
        <v>391</v>
      </c>
      <c r="E28" s="207"/>
      <c r="F28" s="207">
        <f t="shared" si="0"/>
        <v>0</v>
      </c>
    </row>
    <row r="29" spans="1:6" x14ac:dyDescent="0.2">
      <c r="A29" s="203" t="s">
        <v>409</v>
      </c>
      <c r="B29" s="203" t="s">
        <v>502</v>
      </c>
      <c r="C29" s="207">
        <v>26</v>
      </c>
      <c r="D29" s="203" t="s">
        <v>391</v>
      </c>
      <c r="E29" s="207"/>
      <c r="F29" s="207">
        <f t="shared" si="0"/>
        <v>0</v>
      </c>
    </row>
    <row r="30" spans="1:6" x14ac:dyDescent="0.2">
      <c r="A30" s="203" t="s">
        <v>410</v>
      </c>
      <c r="B30" s="203" t="s">
        <v>503</v>
      </c>
      <c r="C30" s="207">
        <v>14</v>
      </c>
      <c r="D30" s="203" t="s">
        <v>391</v>
      </c>
      <c r="E30" s="207"/>
      <c r="F30" s="207">
        <f t="shared" si="0"/>
        <v>0</v>
      </c>
    </row>
    <row r="31" spans="1:6" x14ac:dyDescent="0.2">
      <c r="A31" s="203" t="s">
        <v>411</v>
      </c>
      <c r="B31" s="203" t="s">
        <v>504</v>
      </c>
      <c r="C31" s="207">
        <v>2</v>
      </c>
      <c r="D31" s="203" t="s">
        <v>391</v>
      </c>
      <c r="E31" s="207"/>
      <c r="F31" s="207">
        <f t="shared" si="0"/>
        <v>0</v>
      </c>
    </row>
    <row r="32" spans="1:6" x14ac:dyDescent="0.2">
      <c r="A32" s="203" t="s">
        <v>412</v>
      </c>
      <c r="B32" s="203" t="s">
        <v>505</v>
      </c>
      <c r="C32" s="207">
        <v>4</v>
      </c>
      <c r="D32" s="203" t="s">
        <v>391</v>
      </c>
      <c r="E32" s="207"/>
      <c r="F32" s="207">
        <f t="shared" si="0"/>
        <v>0</v>
      </c>
    </row>
    <row r="33" spans="1:6" x14ac:dyDescent="0.2">
      <c r="A33" s="203" t="s">
        <v>414</v>
      </c>
      <c r="B33" s="203" t="s">
        <v>413</v>
      </c>
      <c r="C33" s="207">
        <v>6</v>
      </c>
      <c r="D33" s="203" t="s">
        <v>391</v>
      </c>
      <c r="E33" s="207"/>
      <c r="F33" s="207">
        <f t="shared" si="0"/>
        <v>0</v>
      </c>
    </row>
    <row r="34" spans="1:6" x14ac:dyDescent="0.2">
      <c r="A34" s="203" t="s">
        <v>416</v>
      </c>
      <c r="B34" s="203" t="s">
        <v>415</v>
      </c>
      <c r="C34" s="207">
        <v>2</v>
      </c>
      <c r="D34" s="203" t="s">
        <v>391</v>
      </c>
      <c r="E34" s="207"/>
      <c r="F34" s="207">
        <f t="shared" si="0"/>
        <v>0</v>
      </c>
    </row>
    <row r="35" spans="1:6" x14ac:dyDescent="0.2">
      <c r="A35" s="203" t="s">
        <v>417</v>
      </c>
      <c r="B35" s="203" t="s">
        <v>506</v>
      </c>
      <c r="C35" s="207">
        <v>4</v>
      </c>
      <c r="D35" s="203" t="s">
        <v>391</v>
      </c>
      <c r="E35" s="207"/>
      <c r="F35" s="207">
        <f t="shared" si="0"/>
        <v>0</v>
      </c>
    </row>
    <row r="36" spans="1:6" x14ac:dyDescent="0.2">
      <c r="A36" s="203" t="s">
        <v>419</v>
      </c>
      <c r="B36" s="203" t="s">
        <v>418</v>
      </c>
      <c r="C36" s="207">
        <v>6</v>
      </c>
      <c r="D36" s="203" t="s">
        <v>391</v>
      </c>
      <c r="E36" s="207"/>
      <c r="F36" s="207">
        <f t="shared" si="0"/>
        <v>0</v>
      </c>
    </row>
    <row r="37" spans="1:6" x14ac:dyDescent="0.2">
      <c r="A37" s="203" t="s">
        <v>421</v>
      </c>
      <c r="B37" s="203" t="s">
        <v>420</v>
      </c>
      <c r="C37" s="207">
        <v>2</v>
      </c>
      <c r="D37" s="203" t="s">
        <v>391</v>
      </c>
      <c r="E37" s="207"/>
      <c r="F37" s="207">
        <f t="shared" si="0"/>
        <v>0</v>
      </c>
    </row>
    <row r="38" spans="1:6" x14ac:dyDescent="0.2">
      <c r="A38" s="203" t="s">
        <v>422</v>
      </c>
      <c r="B38" s="203" t="s">
        <v>423</v>
      </c>
      <c r="C38" s="207">
        <v>2</v>
      </c>
      <c r="D38" s="203" t="s">
        <v>391</v>
      </c>
      <c r="E38" s="207"/>
      <c r="F38" s="207">
        <f t="shared" si="0"/>
        <v>0</v>
      </c>
    </row>
    <row r="39" spans="1:6" x14ac:dyDescent="0.2">
      <c r="A39" s="203" t="s">
        <v>424</v>
      </c>
      <c r="B39" s="203" t="s">
        <v>425</v>
      </c>
      <c r="C39" s="207">
        <v>2</v>
      </c>
      <c r="D39" s="203" t="s">
        <v>391</v>
      </c>
      <c r="E39" s="207"/>
      <c r="F39" s="207">
        <f t="shared" si="0"/>
        <v>0</v>
      </c>
    </row>
    <row r="40" spans="1:6" x14ac:dyDescent="0.2">
      <c r="A40" s="203" t="s">
        <v>426</v>
      </c>
      <c r="B40" s="203" t="s">
        <v>507</v>
      </c>
      <c r="C40" s="207">
        <v>2</v>
      </c>
      <c r="D40" s="203" t="s">
        <v>391</v>
      </c>
      <c r="E40" s="207"/>
      <c r="F40" s="207">
        <f t="shared" si="0"/>
        <v>0</v>
      </c>
    </row>
    <row r="41" spans="1:6" x14ac:dyDescent="0.2">
      <c r="A41" s="203" t="s">
        <v>427</v>
      </c>
      <c r="B41" s="203" t="s">
        <v>428</v>
      </c>
      <c r="C41" s="207">
        <v>2</v>
      </c>
      <c r="D41" s="203" t="s">
        <v>391</v>
      </c>
      <c r="E41" s="207"/>
      <c r="F41" s="207">
        <f t="shared" si="0"/>
        <v>0</v>
      </c>
    </row>
    <row r="42" spans="1:6" x14ac:dyDescent="0.2">
      <c r="A42" s="203" t="s">
        <v>429</v>
      </c>
      <c r="B42" s="203" t="s">
        <v>430</v>
      </c>
      <c r="C42" s="207">
        <v>352</v>
      </c>
      <c r="D42" s="203" t="s">
        <v>391</v>
      </c>
      <c r="E42" s="207"/>
      <c r="F42" s="207">
        <f t="shared" si="0"/>
        <v>0</v>
      </c>
    </row>
    <row r="43" spans="1:6" x14ac:dyDescent="0.2">
      <c r="A43" s="203" t="s">
        <v>431</v>
      </c>
      <c r="B43" s="203" t="s">
        <v>432</v>
      </c>
      <c r="C43" s="207">
        <v>550</v>
      </c>
      <c r="D43" s="203" t="s">
        <v>139</v>
      </c>
      <c r="E43" s="207"/>
      <c r="F43" s="207">
        <f t="shared" si="0"/>
        <v>0</v>
      </c>
    </row>
    <row r="44" spans="1:6" x14ac:dyDescent="0.2">
      <c r="A44" s="203" t="s">
        <v>433</v>
      </c>
      <c r="B44" s="203" t="s">
        <v>434</v>
      </c>
      <c r="C44" s="207">
        <v>1</v>
      </c>
      <c r="D44" s="203" t="s">
        <v>391</v>
      </c>
      <c r="E44" s="207"/>
      <c r="F44" s="207">
        <f t="shared" si="0"/>
        <v>0</v>
      </c>
    </row>
    <row r="45" spans="1:6" x14ac:dyDescent="0.2">
      <c r="A45" s="203" t="s">
        <v>435</v>
      </c>
      <c r="B45" s="203" t="s">
        <v>508</v>
      </c>
      <c r="C45" s="207">
        <v>1</v>
      </c>
      <c r="D45" s="203" t="s">
        <v>391</v>
      </c>
      <c r="E45" s="207"/>
      <c r="F45" s="207">
        <f t="shared" si="0"/>
        <v>0</v>
      </c>
    </row>
    <row r="46" spans="1:6" x14ac:dyDescent="0.2">
      <c r="A46" s="203" t="s">
        <v>436</v>
      </c>
      <c r="B46" s="203" t="s">
        <v>437</v>
      </c>
      <c r="C46" s="207">
        <v>1</v>
      </c>
      <c r="D46" s="203" t="s">
        <v>391</v>
      </c>
      <c r="E46" s="207"/>
      <c r="F46" s="207">
        <f t="shared" si="0"/>
        <v>0</v>
      </c>
    </row>
    <row r="47" spans="1:6" x14ac:dyDescent="0.2">
      <c r="A47" s="208"/>
      <c r="B47" s="208" t="s">
        <v>438</v>
      </c>
      <c r="C47" s="209"/>
      <c r="D47" s="209"/>
      <c r="E47" s="209"/>
      <c r="F47" s="210">
        <f>SUM(F3:F46)</f>
        <v>0</v>
      </c>
    </row>
    <row r="48" spans="1:6" x14ac:dyDescent="0.2">
      <c r="A48" s="204"/>
      <c r="B48" s="204"/>
      <c r="C48" s="204"/>
      <c r="D48" s="204"/>
      <c r="E48" s="204"/>
      <c r="F48" s="204"/>
    </row>
    <row r="49" spans="1:6" x14ac:dyDescent="0.2">
      <c r="A49" s="203" t="s">
        <v>439</v>
      </c>
      <c r="B49" s="204"/>
      <c r="C49" s="204"/>
      <c r="D49" s="204"/>
      <c r="E49" s="204"/>
      <c r="F49" s="203"/>
    </row>
    <row r="50" spans="1:6" x14ac:dyDescent="0.2">
      <c r="A50" s="203"/>
      <c r="B50" s="205" t="s">
        <v>5</v>
      </c>
      <c r="C50" s="206" t="s">
        <v>385</v>
      </c>
      <c r="D50" s="205" t="s">
        <v>101</v>
      </c>
      <c r="E50" s="206" t="s">
        <v>386</v>
      </c>
      <c r="F50" s="206" t="s">
        <v>387</v>
      </c>
    </row>
    <row r="51" spans="1:6" x14ac:dyDescent="0.2">
      <c r="A51" s="203" t="s">
        <v>57</v>
      </c>
      <c r="B51" s="203" t="s">
        <v>440</v>
      </c>
      <c r="C51" s="207">
        <v>45</v>
      </c>
      <c r="D51" s="203" t="s">
        <v>139</v>
      </c>
      <c r="E51" s="207"/>
      <c r="F51" s="207">
        <f t="shared" ref="F51:F89" si="1">SUM(C51*E51)</f>
        <v>0</v>
      </c>
    </row>
    <row r="52" spans="1:6" x14ac:dyDescent="0.2">
      <c r="A52" s="203" t="s">
        <v>59</v>
      </c>
      <c r="B52" s="203" t="s">
        <v>441</v>
      </c>
      <c r="C52" s="207">
        <v>204</v>
      </c>
      <c r="D52" s="203" t="s">
        <v>139</v>
      </c>
      <c r="E52" s="207"/>
      <c r="F52" s="207">
        <f t="shared" si="1"/>
        <v>0</v>
      </c>
    </row>
    <row r="53" spans="1:6" x14ac:dyDescent="0.2">
      <c r="A53" s="203" t="s">
        <v>61</v>
      </c>
      <c r="B53" s="203" t="s">
        <v>442</v>
      </c>
      <c r="C53" s="207">
        <v>165</v>
      </c>
      <c r="D53" s="203" t="s">
        <v>139</v>
      </c>
      <c r="E53" s="207"/>
      <c r="F53" s="207">
        <f t="shared" si="1"/>
        <v>0</v>
      </c>
    </row>
    <row r="54" spans="1:6" x14ac:dyDescent="0.2">
      <c r="A54" s="203" t="s">
        <v>63</v>
      </c>
      <c r="B54" s="203" t="s">
        <v>443</v>
      </c>
      <c r="C54" s="207">
        <v>63</v>
      </c>
      <c r="D54" s="203" t="s">
        <v>139</v>
      </c>
      <c r="E54" s="207"/>
      <c r="F54" s="207">
        <f t="shared" si="1"/>
        <v>0</v>
      </c>
    </row>
    <row r="55" spans="1:6" x14ac:dyDescent="0.2">
      <c r="A55" s="203" t="s">
        <v>65</v>
      </c>
      <c r="B55" s="203" t="s">
        <v>444</v>
      </c>
      <c r="C55" s="207">
        <v>69</v>
      </c>
      <c r="D55" s="203" t="s">
        <v>139</v>
      </c>
      <c r="E55" s="207"/>
      <c r="F55" s="207">
        <f t="shared" si="1"/>
        <v>0</v>
      </c>
    </row>
    <row r="56" spans="1:6" x14ac:dyDescent="0.2">
      <c r="A56" s="203" t="s">
        <v>388</v>
      </c>
      <c r="B56" s="203" t="s">
        <v>445</v>
      </c>
      <c r="C56" s="207">
        <v>1</v>
      </c>
      <c r="D56" s="203" t="s">
        <v>391</v>
      </c>
      <c r="E56" s="207"/>
      <c r="F56" s="207">
        <f t="shared" si="1"/>
        <v>0</v>
      </c>
    </row>
    <row r="57" spans="1:6" x14ac:dyDescent="0.2">
      <c r="A57" s="203" t="s">
        <v>389</v>
      </c>
      <c r="B57" s="203" t="s">
        <v>446</v>
      </c>
      <c r="C57" s="207">
        <v>3</v>
      </c>
      <c r="D57" s="203" t="s">
        <v>391</v>
      </c>
      <c r="E57" s="207"/>
      <c r="F57" s="207">
        <f t="shared" si="1"/>
        <v>0</v>
      </c>
    </row>
    <row r="58" spans="1:6" x14ac:dyDescent="0.2">
      <c r="A58" s="203" t="s">
        <v>67</v>
      </c>
      <c r="B58" s="203" t="s">
        <v>447</v>
      </c>
      <c r="C58" s="207">
        <v>1</v>
      </c>
      <c r="D58" s="203" t="s">
        <v>391</v>
      </c>
      <c r="E58" s="207"/>
      <c r="F58" s="207">
        <f t="shared" si="1"/>
        <v>0</v>
      </c>
    </row>
    <row r="59" spans="1:6" x14ac:dyDescent="0.2">
      <c r="A59" s="203" t="s">
        <v>390</v>
      </c>
      <c r="B59" s="203" t="s">
        <v>448</v>
      </c>
      <c r="C59" s="207">
        <v>1</v>
      </c>
      <c r="D59" s="203" t="s">
        <v>391</v>
      </c>
      <c r="E59" s="207"/>
      <c r="F59" s="207">
        <f t="shared" si="1"/>
        <v>0</v>
      </c>
    </row>
    <row r="60" spans="1:6" x14ac:dyDescent="0.2">
      <c r="A60" s="203" t="s">
        <v>392</v>
      </c>
      <c r="B60" s="203" t="s">
        <v>449</v>
      </c>
      <c r="C60" s="207">
        <v>2</v>
      </c>
      <c r="D60" s="203" t="s">
        <v>391</v>
      </c>
      <c r="E60" s="207"/>
      <c r="F60" s="207">
        <f t="shared" si="1"/>
        <v>0</v>
      </c>
    </row>
    <row r="61" spans="1:6" x14ac:dyDescent="0.2">
      <c r="A61" s="203" t="s">
        <v>393</v>
      </c>
      <c r="B61" s="203" t="s">
        <v>450</v>
      </c>
      <c r="C61" s="207">
        <v>1</v>
      </c>
      <c r="D61" s="203" t="s">
        <v>391</v>
      </c>
      <c r="E61" s="207"/>
      <c r="F61" s="207">
        <f t="shared" si="1"/>
        <v>0</v>
      </c>
    </row>
    <row r="62" spans="1:6" x14ac:dyDescent="0.2">
      <c r="A62" s="203" t="s">
        <v>394</v>
      </c>
      <c r="B62" s="203" t="s">
        <v>451</v>
      </c>
      <c r="C62" s="207">
        <v>4</v>
      </c>
      <c r="D62" s="203" t="s">
        <v>391</v>
      </c>
      <c r="E62" s="207"/>
      <c r="F62" s="207">
        <f t="shared" si="1"/>
        <v>0</v>
      </c>
    </row>
    <row r="63" spans="1:6" x14ac:dyDescent="0.2">
      <c r="A63" s="203" t="s">
        <v>395</v>
      </c>
      <c r="B63" s="203" t="s">
        <v>452</v>
      </c>
      <c r="C63" s="207">
        <v>1</v>
      </c>
      <c r="D63" s="203" t="s">
        <v>391</v>
      </c>
      <c r="E63" s="207"/>
      <c r="F63" s="207">
        <f t="shared" si="1"/>
        <v>0</v>
      </c>
    </row>
    <row r="64" spans="1:6" x14ac:dyDescent="0.2">
      <c r="A64" s="203" t="s">
        <v>396</v>
      </c>
      <c r="B64" s="203" t="s">
        <v>453</v>
      </c>
      <c r="C64" s="207">
        <v>2</v>
      </c>
      <c r="D64" s="203" t="s">
        <v>391</v>
      </c>
      <c r="E64" s="207"/>
      <c r="F64" s="207">
        <f t="shared" si="1"/>
        <v>0</v>
      </c>
    </row>
    <row r="65" spans="1:6" x14ac:dyDescent="0.2">
      <c r="A65" s="203" t="s">
        <v>397</v>
      </c>
      <c r="B65" s="203" t="s">
        <v>454</v>
      </c>
      <c r="C65" s="207">
        <v>1</v>
      </c>
      <c r="D65" s="203" t="s">
        <v>391</v>
      </c>
      <c r="E65" s="207"/>
      <c r="F65" s="207">
        <f t="shared" si="1"/>
        <v>0</v>
      </c>
    </row>
    <row r="66" spans="1:6" x14ac:dyDescent="0.2">
      <c r="A66" s="203" t="s">
        <v>398</v>
      </c>
      <c r="B66" s="203" t="s">
        <v>455</v>
      </c>
      <c r="C66" s="207">
        <v>1</v>
      </c>
      <c r="D66" s="203" t="s">
        <v>391</v>
      </c>
      <c r="E66" s="207"/>
      <c r="F66" s="207">
        <f t="shared" si="1"/>
        <v>0</v>
      </c>
    </row>
    <row r="67" spans="1:6" x14ac:dyDescent="0.2">
      <c r="A67" s="203" t="s">
        <v>399</v>
      </c>
      <c r="B67" s="203" t="s">
        <v>456</v>
      </c>
      <c r="C67" s="207">
        <v>1</v>
      </c>
      <c r="D67" s="203" t="s">
        <v>391</v>
      </c>
      <c r="E67" s="207"/>
      <c r="F67" s="207">
        <f t="shared" si="1"/>
        <v>0</v>
      </c>
    </row>
    <row r="68" spans="1:6" x14ac:dyDescent="0.2">
      <c r="A68" s="203" t="s">
        <v>400</v>
      </c>
      <c r="B68" s="203" t="s">
        <v>457</v>
      </c>
      <c r="C68" s="207">
        <v>1</v>
      </c>
      <c r="D68" s="203" t="s">
        <v>391</v>
      </c>
      <c r="E68" s="207"/>
      <c r="F68" s="207">
        <f t="shared" si="1"/>
        <v>0</v>
      </c>
    </row>
    <row r="69" spans="1:6" x14ac:dyDescent="0.2">
      <c r="A69" s="203" t="s">
        <v>401</v>
      </c>
      <c r="B69" s="203" t="s">
        <v>458</v>
      </c>
      <c r="C69" s="207">
        <v>1</v>
      </c>
      <c r="D69" s="203" t="s">
        <v>391</v>
      </c>
      <c r="E69" s="207"/>
      <c r="F69" s="207">
        <f t="shared" si="1"/>
        <v>0</v>
      </c>
    </row>
    <row r="70" spans="1:6" x14ac:dyDescent="0.2">
      <c r="A70" s="203" t="s">
        <v>402</v>
      </c>
      <c r="B70" s="203" t="s">
        <v>459</v>
      </c>
      <c r="C70" s="207">
        <v>1</v>
      </c>
      <c r="D70" s="203" t="s">
        <v>391</v>
      </c>
      <c r="E70" s="207"/>
      <c r="F70" s="207">
        <f t="shared" si="1"/>
        <v>0</v>
      </c>
    </row>
    <row r="71" spans="1:6" x14ac:dyDescent="0.2">
      <c r="A71" s="203" t="s">
        <v>403</v>
      </c>
      <c r="B71" s="203" t="s">
        <v>460</v>
      </c>
      <c r="C71" s="207">
        <v>1</v>
      </c>
      <c r="D71" s="203" t="s">
        <v>391</v>
      </c>
      <c r="E71" s="207"/>
      <c r="F71" s="207">
        <f t="shared" si="1"/>
        <v>0</v>
      </c>
    </row>
    <row r="72" spans="1:6" x14ac:dyDescent="0.2">
      <c r="A72" s="203" t="s">
        <v>404</v>
      </c>
      <c r="B72" s="203" t="s">
        <v>461</v>
      </c>
      <c r="C72" s="207">
        <v>5</v>
      </c>
      <c r="D72" s="203" t="s">
        <v>391</v>
      </c>
      <c r="E72" s="207"/>
      <c r="F72" s="207">
        <f t="shared" si="1"/>
        <v>0</v>
      </c>
    </row>
    <row r="73" spans="1:6" x14ac:dyDescent="0.2">
      <c r="A73" s="203" t="s">
        <v>405</v>
      </c>
      <c r="B73" s="203" t="s">
        <v>462</v>
      </c>
      <c r="C73" s="207">
        <v>4</v>
      </c>
      <c r="D73" s="203" t="s">
        <v>391</v>
      </c>
      <c r="E73" s="207"/>
      <c r="F73" s="207">
        <f t="shared" si="1"/>
        <v>0</v>
      </c>
    </row>
    <row r="74" spans="1:6" x14ac:dyDescent="0.2">
      <c r="A74" s="203" t="s">
        <v>406</v>
      </c>
      <c r="B74" s="203" t="s">
        <v>463</v>
      </c>
      <c r="C74" s="207">
        <v>4</v>
      </c>
      <c r="D74" s="203" t="s">
        <v>391</v>
      </c>
      <c r="E74" s="207"/>
      <c r="F74" s="207">
        <f t="shared" si="1"/>
        <v>0</v>
      </c>
    </row>
    <row r="75" spans="1:6" x14ac:dyDescent="0.2">
      <c r="A75" s="203" t="s">
        <v>407</v>
      </c>
      <c r="B75" s="203" t="s">
        <v>464</v>
      </c>
      <c r="C75" s="207">
        <v>3</v>
      </c>
      <c r="D75" s="203" t="s">
        <v>391</v>
      </c>
      <c r="E75" s="207"/>
      <c r="F75" s="207">
        <f t="shared" si="1"/>
        <v>0</v>
      </c>
    </row>
    <row r="76" spans="1:6" x14ac:dyDescent="0.2">
      <c r="A76" s="203" t="s">
        <v>408</v>
      </c>
      <c r="B76" s="203" t="s">
        <v>465</v>
      </c>
      <c r="C76" s="207">
        <f>1+1</f>
        <v>2</v>
      </c>
      <c r="D76" s="203" t="s">
        <v>391</v>
      </c>
      <c r="E76" s="207"/>
      <c r="F76" s="207">
        <f t="shared" si="1"/>
        <v>0</v>
      </c>
    </row>
    <row r="77" spans="1:6" x14ac:dyDescent="0.2">
      <c r="A77" s="203" t="s">
        <v>409</v>
      </c>
      <c r="B77" s="203" t="s">
        <v>466</v>
      </c>
      <c r="C77" s="207">
        <f>1+1+1</f>
        <v>3</v>
      </c>
      <c r="D77" s="203" t="s">
        <v>391</v>
      </c>
      <c r="E77" s="207"/>
      <c r="F77" s="207">
        <f t="shared" si="1"/>
        <v>0</v>
      </c>
    </row>
    <row r="78" spans="1:6" x14ac:dyDescent="0.2">
      <c r="A78" s="203" t="s">
        <v>409</v>
      </c>
      <c r="B78" s="203" t="s">
        <v>467</v>
      </c>
      <c r="C78" s="207">
        <v>4</v>
      </c>
      <c r="D78" s="203" t="s">
        <v>391</v>
      </c>
      <c r="E78" s="207"/>
      <c r="F78" s="207">
        <f t="shared" si="1"/>
        <v>0</v>
      </c>
    </row>
    <row r="79" spans="1:6" x14ac:dyDescent="0.2">
      <c r="A79" s="203" t="s">
        <v>409</v>
      </c>
      <c r="B79" s="203" t="s">
        <v>468</v>
      </c>
      <c r="C79" s="207">
        <v>3</v>
      </c>
      <c r="D79" s="203" t="s">
        <v>391</v>
      </c>
      <c r="E79" s="207"/>
      <c r="F79" s="207">
        <f t="shared" si="1"/>
        <v>0</v>
      </c>
    </row>
    <row r="80" spans="1:6" x14ac:dyDescent="0.2">
      <c r="A80" s="203" t="s">
        <v>409</v>
      </c>
      <c r="B80" s="203" t="s">
        <v>469</v>
      </c>
      <c r="C80" s="207">
        <v>3</v>
      </c>
      <c r="D80" s="203" t="s">
        <v>391</v>
      </c>
      <c r="E80" s="207"/>
      <c r="F80" s="207">
        <f t="shared" si="1"/>
        <v>0</v>
      </c>
    </row>
    <row r="81" spans="1:6" x14ac:dyDescent="0.2">
      <c r="A81" s="203" t="s">
        <v>410</v>
      </c>
      <c r="B81" s="203" t="s">
        <v>470</v>
      </c>
      <c r="C81" s="207">
        <v>1</v>
      </c>
      <c r="D81" s="203" t="s">
        <v>391</v>
      </c>
      <c r="E81" s="207"/>
      <c r="F81" s="207">
        <f t="shared" si="1"/>
        <v>0</v>
      </c>
    </row>
    <row r="82" spans="1:6" x14ac:dyDescent="0.2">
      <c r="A82" s="203" t="s">
        <v>411</v>
      </c>
      <c r="B82" s="203" t="s">
        <v>471</v>
      </c>
      <c r="C82" s="207">
        <v>4</v>
      </c>
      <c r="D82" s="203" t="s">
        <v>391</v>
      </c>
      <c r="E82" s="207"/>
      <c r="F82" s="207">
        <f t="shared" si="1"/>
        <v>0</v>
      </c>
    </row>
    <row r="83" spans="1:6" x14ac:dyDescent="0.2">
      <c r="A83" s="203" t="s">
        <v>412</v>
      </c>
      <c r="B83" s="203" t="s">
        <v>470</v>
      </c>
      <c r="C83" s="207">
        <v>1</v>
      </c>
      <c r="D83" s="203" t="s">
        <v>391</v>
      </c>
      <c r="E83" s="207"/>
      <c r="F83" s="207">
        <f t="shared" si="1"/>
        <v>0</v>
      </c>
    </row>
    <row r="84" spans="1:6" x14ac:dyDescent="0.2">
      <c r="A84" s="203" t="s">
        <v>414</v>
      </c>
      <c r="B84" s="203" t="s">
        <v>471</v>
      </c>
      <c r="C84" s="207">
        <v>4</v>
      </c>
      <c r="D84" s="203" t="s">
        <v>391</v>
      </c>
      <c r="E84" s="207"/>
      <c r="F84" s="207">
        <f t="shared" si="1"/>
        <v>0</v>
      </c>
    </row>
    <row r="85" spans="1:6" x14ac:dyDescent="0.2">
      <c r="A85" s="203" t="s">
        <v>416</v>
      </c>
      <c r="B85" s="203" t="s">
        <v>472</v>
      </c>
      <c r="C85" s="207">
        <v>4</v>
      </c>
      <c r="D85" s="203" t="s">
        <v>391</v>
      </c>
      <c r="E85" s="207"/>
      <c r="F85" s="207">
        <f t="shared" si="1"/>
        <v>0</v>
      </c>
    </row>
    <row r="86" spans="1:6" x14ac:dyDescent="0.2">
      <c r="A86" s="203" t="s">
        <v>416</v>
      </c>
      <c r="B86" s="203" t="s">
        <v>473</v>
      </c>
      <c r="C86" s="207">
        <v>3</v>
      </c>
      <c r="D86" s="203" t="s">
        <v>391</v>
      </c>
      <c r="E86" s="207"/>
      <c r="F86" s="207">
        <f t="shared" si="1"/>
        <v>0</v>
      </c>
    </row>
    <row r="87" spans="1:6" x14ac:dyDescent="0.2">
      <c r="A87" s="203" t="s">
        <v>417</v>
      </c>
      <c r="B87" s="203" t="s">
        <v>474</v>
      </c>
      <c r="C87" s="207">
        <v>3</v>
      </c>
      <c r="D87" s="203" t="s">
        <v>391</v>
      </c>
      <c r="E87" s="207"/>
      <c r="F87" s="207">
        <f t="shared" si="1"/>
        <v>0</v>
      </c>
    </row>
    <row r="88" spans="1:6" x14ac:dyDescent="0.2">
      <c r="A88" s="203" t="s">
        <v>419</v>
      </c>
      <c r="B88" s="203" t="s">
        <v>432</v>
      </c>
      <c r="C88" s="207">
        <v>550</v>
      </c>
      <c r="D88" s="203" t="s">
        <v>139</v>
      </c>
      <c r="E88" s="207"/>
      <c r="F88" s="207">
        <f t="shared" si="1"/>
        <v>0</v>
      </c>
    </row>
    <row r="89" spans="1:6" x14ac:dyDescent="0.2">
      <c r="A89" s="203" t="s">
        <v>421</v>
      </c>
      <c r="B89" s="203" t="s">
        <v>475</v>
      </c>
      <c r="C89" s="207">
        <v>2</v>
      </c>
      <c r="D89" s="203" t="s">
        <v>391</v>
      </c>
      <c r="E89" s="207"/>
      <c r="F89" s="207">
        <f t="shared" si="1"/>
        <v>0</v>
      </c>
    </row>
    <row r="90" spans="1:6" x14ac:dyDescent="0.2">
      <c r="A90" s="208"/>
      <c r="B90" s="208" t="s">
        <v>438</v>
      </c>
      <c r="C90" s="209"/>
      <c r="D90" s="209"/>
      <c r="E90" s="209"/>
      <c r="F90" s="210">
        <f>SUM(F51:F89)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45</vt:i4>
      </vt:variant>
    </vt:vector>
  </HeadingPairs>
  <TitlesOfParts>
    <vt:vector size="50" baseType="lpstr">
      <vt:lpstr>Pokyny pro vyplnění</vt:lpstr>
      <vt:lpstr>Stavba</vt:lpstr>
      <vt:lpstr>VzorPolozky</vt:lpstr>
      <vt:lpstr>Rozpočet Pol</vt:lpstr>
      <vt:lpstr>PIP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HONZA</cp:lastModifiedBy>
  <cp:lastPrinted>2014-02-28T09:52:57Z</cp:lastPrinted>
  <dcterms:created xsi:type="dcterms:W3CDTF">2009-04-08T07:15:50Z</dcterms:created>
  <dcterms:modified xsi:type="dcterms:W3CDTF">2023-08-01T08:44:45Z</dcterms:modified>
</cp:coreProperties>
</file>