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8055" activeTab="0"/>
  </bookViews>
  <sheets>
    <sheet name="Rekapitulace stavby" sheetId="1" r:id="rId1"/>
    <sheet name="TU_PKI_VZ_I - Příjezdová ..." sheetId="2" r:id="rId2"/>
  </sheets>
  <definedNames>
    <definedName name="_xlnm._FilterDatabase" localSheetId="1" hidden="1">'TU_PKI_VZ_I - Příjezdová ...'!$C$84:$K$218</definedName>
    <definedName name="_xlnm.Print_Area" localSheetId="0">'Rekapitulace stavby'!$D$4:$AO$36,'Rekapitulace stavby'!$C$42:$AQ$56</definedName>
    <definedName name="_xlnm.Print_Area" localSheetId="1">'TU_PKI_VZ_I - Příjezdová ...'!$C$4:$J$37,'TU_PKI_VZ_I - Příjezdová ...'!$C$74:$K$218</definedName>
    <definedName name="_xlnm.Print_Titles" localSheetId="0">'Rekapitulace stavby'!$52:$52</definedName>
    <definedName name="_xlnm.Print_Titles" localSheetId="1">'TU_PKI_VZ_I - Příjezdová ...'!$84:$84</definedName>
  </definedNames>
  <calcPr calcId="152511"/>
</workbook>
</file>

<file path=xl/sharedStrings.xml><?xml version="1.0" encoding="utf-8"?>
<sst xmlns="http://schemas.openxmlformats.org/spreadsheetml/2006/main" count="1485" uniqueCount="402">
  <si>
    <t>Export Komplet</t>
  </si>
  <si>
    <t>VZ</t>
  </si>
  <si>
    <t>2.0</t>
  </si>
  <si>
    <t>ZAMOK</t>
  </si>
  <si>
    <t>False</t>
  </si>
  <si>
    <t>{29c68af9-227c-48e5-bc84-57a68a207fba}</t>
  </si>
  <si>
    <t>0,01</t>
  </si>
  <si>
    <t>21</t>
  </si>
  <si>
    <t>15</t>
  </si>
  <si>
    <t>REKAPITULACE STAVBY</t>
  </si>
  <si>
    <t>v ---  níže se nacházejí doplnkové a pomocné údaje k sestavám  --- v</t>
  </si>
  <si>
    <t>0,001</t>
  </si>
  <si>
    <t>Kód:</t>
  </si>
  <si>
    <t>TU_PKI_VZ_I</t>
  </si>
  <si>
    <t>Stavba:</t>
  </si>
  <si>
    <t>Příjezdová komunikace k základně IZS Vesecko - Turnov, 1. etapa</t>
  </si>
  <si>
    <t>KSO:</t>
  </si>
  <si>
    <t>828751</t>
  </si>
  <si>
    <t>CC-CZ:</t>
  </si>
  <si>
    <t/>
  </si>
  <si>
    <t>Místo:</t>
  </si>
  <si>
    <t>Turnov</t>
  </si>
  <si>
    <t>Datum:</t>
  </si>
  <si>
    <t>21. 2. 2023</t>
  </si>
  <si>
    <t>Zadavatel:</t>
  </si>
  <si>
    <t>IČ:</t>
  </si>
  <si>
    <t xml:space="preserve"> </t>
  </si>
  <si>
    <t>DIČ:</t>
  </si>
  <si>
    <t>Zhotovitel:</t>
  </si>
  <si>
    <t>Projektant:</t>
  </si>
  <si>
    <t>27267806</t>
  </si>
  <si>
    <t>EFektivní OSvětlování s.r.o.</t>
  </si>
  <si>
    <t>CZ27267806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</si>
  <si>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</si>
  <si>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</si>
  <si>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</si>
  <si>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</si>
  <si>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</si>
  <si>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</si>
  <si>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</si>
  <si>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</si>
  <si>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</si>
  <si>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</si>
  <si>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</si>
  <si>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</si>
  <si>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</si>
  <si>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</si>
  <si>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</si>
  <si>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</si>
  <si>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</si>
  <si>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</si>
  <si>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</si>
  <si>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</si>
  <si>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</si>
  <si>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</si>
  <si>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</si>
  <si>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</si>
  <si>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</si>
  <si>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</si>
  <si>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</si>
  <si>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</si>
  <si>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</si>
  <si>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</si>
  <si>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</si>
  <si>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</si>
  <si>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</si>
  <si>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</si>
  <si>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</si>
  <si>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</si>
  <si>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</si>
  <si>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</si>
  <si>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</si>
  <si>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</si>
  <si>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</si>
  <si>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</si>
  <si>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</si>
  <si>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</si>
  <si>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</si>
  <si>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</si>
  <si>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</si>
  <si>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</si>
  <si>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</si>
  <si>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</si>
  <si>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</si>
  <si>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</si>
  <si>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9 - Ostatní konstrukce a práce, bourání</t>
  </si>
  <si>
    <t>M - Práce a dodávky M</t>
  </si>
  <si>
    <t xml:space="preserve">    21-M - Elektromontáže</t>
  </si>
  <si>
    <t xml:space="preserve">    46-M - Zemní práce při extr.mont.pracích</t>
  </si>
  <si>
    <t xml:space="preserve">    58-M - Revize vyhrazených technických zařízení</t>
  </si>
  <si>
    <t>HZS - Hodinové zúčtovací sazby</t>
  </si>
  <si>
    <t>VRN - Vedlejší rozpočtové náklady</t>
  </si>
  <si>
    <t xml:space="preserve">    VRN1 - Průzkumné, geodetické a projektové práce</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</si>
  <si>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</si>
  <si>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</si>
  <si>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</si>
  <si>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</si>
  <si>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</si>
  <si>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</si>
  <si>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</si>
  <si>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</si>
  <si>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</si>
  <si>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</si>
  <si>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</si>
  <si>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</si>
  <si>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</si>
  <si>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</si>
  <si>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</si>
  <si>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</si>
  <si>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</si>
  <si>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</si>
  <si>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</si>
  <si>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</si>
  <si>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</si>
  <si>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</si>
  <si>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919535556</t>
  </si>
  <si>
    <t>Obetonování trubního propustku betonem prostým se zvýšenými nároky na prostředí tř. C 25/30</t>
  </si>
  <si>
    <t>m3</t>
  </si>
  <si>
    <t>CS ÚRS 2022 02</t>
  </si>
  <si>
    <t>4</t>
  </si>
  <si>
    <t>516152085</t>
  </si>
  <si>
    <t>Online PSC</t>
  </si>
  <si>
    <t>https://podminky.urs.cz/item/CS_URS_2022_02/919535556</t>
  </si>
  <si>
    <t>P</t>
  </si>
  <si>
    <t xml:space="preserve">Poznámka k položce:
Vytvoření ochranného límce v místě vetknutí sloupu VO do zemního pouzdra.
</t>
  </si>
  <si>
    <t>VV</t>
  </si>
  <si>
    <t>6*pi*(0,15*0,15-0,06*0,06)*0,075</t>
  </si>
  <si>
    <t>M</t>
  </si>
  <si>
    <t>Práce a dodávky M</t>
  </si>
  <si>
    <t>3</t>
  </si>
  <si>
    <t>21-M</t>
  </si>
  <si>
    <t>Elektromontáže</t>
  </si>
  <si>
    <t>210100001</t>
  </si>
  <si>
    <t>Ukončení vodičů izolovaných s označením a zapojením v rozváděči nebo na přístroji průřezu žíly do 2,5 mm2</t>
  </si>
  <si>
    <t>kus</t>
  </si>
  <si>
    <t>64</t>
  </si>
  <si>
    <t>-2118041924</t>
  </si>
  <si>
    <t>https://podminky.urs.cz/item/CS_URS_2022_02/210100001</t>
  </si>
  <si>
    <t>6*3</t>
  </si>
  <si>
    <t>210202013</t>
  </si>
  <si>
    <t>Montáž svítidel výbojkových se zapojením vodičů průmyslových nebo venkovních na výložník</t>
  </si>
  <si>
    <t>-1445078866</t>
  </si>
  <si>
    <t>https://podminky.urs.cz/item/CS_URS_2022_02/210202013</t>
  </si>
  <si>
    <t>Poznámka k položce:
Položka je použita pro montáž svítidel LED, která je svých způsobem totožná.</t>
  </si>
  <si>
    <t>6</t>
  </si>
  <si>
    <t>34774R1</t>
  </si>
  <si>
    <t>Svítidlo veřejného osvětlení hliníkové, upevnění na dřík, světelný zdroj LED Pmax 41W, světelný tok 5.500lm, Tc 2700K, optika pro komunikace, čirý difuzor UV stabilní, optický systém dle ověření výpočtem, konstantní světlený tok, funkce back light.</t>
  </si>
  <si>
    <t>256</t>
  </si>
  <si>
    <t>1038776050</t>
  </si>
  <si>
    <t>5</t>
  </si>
  <si>
    <t>210204011</t>
  </si>
  <si>
    <t>Montáž stožárů osvětlení ocelových samostatně stojících, délky do 12 m</t>
  </si>
  <si>
    <t>2003988118</t>
  </si>
  <si>
    <t>https://podminky.urs.cz/item/CS_URS_2022_02/210204011</t>
  </si>
  <si>
    <t>1290045</t>
  </si>
  <si>
    <t>Sloup veřejného osvětlení, výška 8,0m, vetknutí 1,2m, průměry 175/60mm, kuželový, kruhového průřezu, ocelový žár. Zn</t>
  </si>
  <si>
    <t>-748844891</t>
  </si>
  <si>
    <t>7</t>
  </si>
  <si>
    <t>210204202</t>
  </si>
  <si>
    <t>Montáž elektrovýzbroje stožárů osvětlení 2 okruhy</t>
  </si>
  <si>
    <t>176079574</t>
  </si>
  <si>
    <t>https://podminky.urs.cz/item/CS_URS_2022_02/210204202</t>
  </si>
  <si>
    <t>8</t>
  </si>
  <si>
    <t>210204203</t>
  </si>
  <si>
    <t>Montáž elektrovýzbroje stožárů osvětlení 3 okruhy</t>
  </si>
  <si>
    <t>1049553266</t>
  </si>
  <si>
    <t>https://podminky.urs.cz/item/CS_URS_2022_02/210204203</t>
  </si>
  <si>
    <t>35R1</t>
  </si>
  <si>
    <t>Stožárová rozvodnice IP54, 1-3 vývody, 1x pojistkový spodek, pojistková vložka 6A</t>
  </si>
  <si>
    <t>1585087690</t>
  </si>
  <si>
    <t>5+1</t>
  </si>
  <si>
    <t>10</t>
  </si>
  <si>
    <t>1290543</t>
  </si>
  <si>
    <t>Sloupové pouzdro 315/1500mm</t>
  </si>
  <si>
    <t>364570655</t>
  </si>
  <si>
    <t>Poznámka k položce:
Pouzdro nutno upravit na délku 1250mm.</t>
  </si>
  <si>
    <t>11</t>
  </si>
  <si>
    <t>210220022</t>
  </si>
  <si>
    <t>Montáž uzemňovacího vedení s upevněním, propojením a připojením pomocí svorek v zemi s izolací spojů vodičů FeZn drátem nebo lanem průměru do 10 mm v městské zástavbě</t>
  </si>
  <si>
    <t>m</t>
  </si>
  <si>
    <t>1149110444</t>
  </si>
  <si>
    <t>https://podminky.urs.cz/item/CS_URS_2022_02/210220022</t>
  </si>
  <si>
    <t>168</t>
  </si>
  <si>
    <t>12</t>
  </si>
  <si>
    <t>35441073</t>
  </si>
  <si>
    <t>drát D 10mm FeZn</t>
  </si>
  <si>
    <t>kg</t>
  </si>
  <si>
    <t>-601852853</t>
  </si>
  <si>
    <t>168/1,6</t>
  </si>
  <si>
    <t>105*1,15 'Přepočtené koeficientem množství</t>
  </si>
  <si>
    <t>13</t>
  </si>
  <si>
    <t>35441080</t>
  </si>
  <si>
    <t>drát D 8mm nerez</t>
  </si>
  <si>
    <t>976143676</t>
  </si>
  <si>
    <t>(6*1,5)/2,1</t>
  </si>
  <si>
    <t>4,286*1,15 'Přepočtené koeficientem množství</t>
  </si>
  <si>
    <t>14</t>
  </si>
  <si>
    <t>35441875</t>
  </si>
  <si>
    <t>svorka křížová pro vodič D 6-10mm</t>
  </si>
  <si>
    <t>-1995330674</t>
  </si>
  <si>
    <t>35441885</t>
  </si>
  <si>
    <t>svorka spojovací pro lano D 8-10mm</t>
  </si>
  <si>
    <t>1690691227</t>
  </si>
  <si>
    <t>16</t>
  </si>
  <si>
    <t>35441895</t>
  </si>
  <si>
    <t>svorka připojovací k připojení kovových částí</t>
  </si>
  <si>
    <t>-292495123</t>
  </si>
  <si>
    <t>17</t>
  </si>
  <si>
    <t>24617150</t>
  </si>
  <si>
    <t>nátěr hydroizolační na bázi asfaltu a plastu do spodní stavby</t>
  </si>
  <si>
    <t>273060409</t>
  </si>
  <si>
    <t>0,869565217391304*1,15 'Přepočtené koeficientem množství</t>
  </si>
  <si>
    <t>18</t>
  </si>
  <si>
    <t>210220361</t>
  </si>
  <si>
    <t>Montáž hromosvodného vedení zemnicích desek a tyčí s připojením na svodové nebo uzemňovací vedení bez příslušenství tyčí, délky do 2 m</t>
  </si>
  <si>
    <t>343478752</t>
  </si>
  <si>
    <t>https://podminky.urs.cz/item/CS_URS_2022_02/210220361</t>
  </si>
  <si>
    <t>19</t>
  </si>
  <si>
    <t>35442127</t>
  </si>
  <si>
    <t>tyč zemnící 1,5 m FeZn se svorkou</t>
  </si>
  <si>
    <t>-297763716</t>
  </si>
  <si>
    <t>20</t>
  </si>
  <si>
    <t>210280003</t>
  </si>
  <si>
    <t>Zkoušky a prohlídky elektrických rozvodů a zařízení celková prohlídka, zkoušení, měření a vyhotovení revizní zprávy pro objem montážních prací přes 500 do 1000 tisíc Kč</t>
  </si>
  <si>
    <t>-744480106</t>
  </si>
  <si>
    <t>https://podminky.urs.cz/item/CS_URS_2022_02/210280003</t>
  </si>
  <si>
    <t>210812011</t>
  </si>
  <si>
    <t>Montáž izolovaných kabelů měděných do 1 kV bez ukončení plných nebo laněných kulatých (např. CYKY, CHKE-R) uložených volně nebo v liště počtu a průřezu žil 3x1,5 až 6 mm2</t>
  </si>
  <si>
    <t>949408135</t>
  </si>
  <si>
    <t>https://podminky.urs.cz/item/CS_URS_2022_02/210812011</t>
  </si>
  <si>
    <t>6*8,75</t>
  </si>
  <si>
    <t>22</t>
  </si>
  <si>
    <t>34111030</t>
  </si>
  <si>
    <t>kabel instalační jádro Cu plné izolace PVC plášť PVC 450/750V (CYKY) 3x1,5mm2</t>
  </si>
  <si>
    <t>128</t>
  </si>
  <si>
    <t>417611190</t>
  </si>
  <si>
    <t>52,5*1,15 'Přepočtené koeficientem množství</t>
  </si>
  <si>
    <t>23</t>
  </si>
  <si>
    <t>34111076</t>
  </si>
  <si>
    <t>kabel instalační jádro Cu plné izolace PVC plášť PVC 450/750V (CYKY) 4x10mm2</t>
  </si>
  <si>
    <t>100704313</t>
  </si>
  <si>
    <t>168+(2*2)+(4*4)</t>
  </si>
  <si>
    <t>188*1,1 'Přepočtené koeficientem množství</t>
  </si>
  <si>
    <t>24</t>
  </si>
  <si>
    <t>210812035</t>
  </si>
  <si>
    <t>Montáž izolovaných kabelů měděných do 1 kV bez ukončení plných nebo laněných kulatých (např. CYKY, CHKE-R) uložených volně nebo v liště počtu a průřezu žil 4x16 mm2</t>
  </si>
  <si>
    <t>-475616705</t>
  </si>
  <si>
    <t>https://podminky.urs.cz/item/CS_URS_2022_02/210812035</t>
  </si>
  <si>
    <t>25</t>
  </si>
  <si>
    <t>34111080</t>
  </si>
  <si>
    <t>kabel instalační jádro Cu plné izolace PVC plášť PVC 450/750V (CYKY) 4x16mm2</t>
  </si>
  <si>
    <t>-904046978</t>
  </si>
  <si>
    <t>188*1,15 'Přepočtené koeficientem množství</t>
  </si>
  <si>
    <t>26</t>
  </si>
  <si>
    <t>210950202</t>
  </si>
  <si>
    <t>Ostatní práce při montáži vodičů, šňůr a kabelů Příplatek k cenám za zatahování kabelů do tvárnicových tras s komorami nebo do kolektorů hmotnosti kabelů do 2 kg</t>
  </si>
  <si>
    <t>1512554150</t>
  </si>
  <si>
    <t>https://podminky.urs.cz/item/CS_URS_2022_02/210950202</t>
  </si>
  <si>
    <t>46-M</t>
  </si>
  <si>
    <t>Zemní práce při extr.mont.pracích</t>
  </si>
  <si>
    <t>27</t>
  </si>
  <si>
    <t>460131112</t>
  </si>
  <si>
    <t>Hloubení nezapažených jam ručně včetně urovnání dna s přemístěním výkopku do vzdálenosti 3 m od okraje jámy nebo s naložením na dopravní prostředek v hornině třídy těžitelnosti I skupiny 2</t>
  </si>
  <si>
    <t>-575031596</t>
  </si>
  <si>
    <t>https://podminky.urs.cz/item/CS_URS_2022_02/460131112</t>
  </si>
  <si>
    <t>Poznámka k položce:
Montážní jáma pro sloupy VO a skříně RS</t>
  </si>
  <si>
    <t>6*(0,75*0,75*1,25)*0,5</t>
  </si>
  <si>
    <t>Součet</t>
  </si>
  <si>
    <t>28</t>
  </si>
  <si>
    <t>460131113</t>
  </si>
  <si>
    <t>Hloubení nezapažených jam ručně včetně urovnání dna s přemístěním výkopku do vzdálenosti 3 m od okraje jámy nebo s naložením na dopravní prostředek v hornině třídy těžitelnosti I skupiny 3</t>
  </si>
  <si>
    <t>1718583914</t>
  </si>
  <si>
    <t>https://podminky.urs.cz/item/CS_URS_2022_02/460131113</t>
  </si>
  <si>
    <t>29</t>
  </si>
  <si>
    <t>460161271</t>
  </si>
  <si>
    <t>Hloubení zapažených i nezapažených kabelových rýh ručně včetně urovnání dna s přemístěním výkopku do vzdálenosti 3 m od okraje jámy nebo s naložením na dopravní prostředek šířky 50 cm hloubky 80 cm v hornině třídy těžitelnosti I skupiny 1 a 2</t>
  </si>
  <si>
    <t>-877774737</t>
  </si>
  <si>
    <t>https://podminky.urs.cz/item/CS_URS_2022_02/460161271</t>
  </si>
  <si>
    <t>20+5+5+5</t>
  </si>
  <si>
    <t>30</t>
  </si>
  <si>
    <t>460161312</t>
  </si>
  <si>
    <t>Hloubení zapažených i nezapažených kabelových rýh ručně včetně urovnání dna s přemístěním výkopku do vzdálenosti 3 m od okraje jámy nebo s naložením na dopravní prostředek šířky 50 cm hloubky 120 cm v hornině třídy těžitelnosti I skupiny 3</t>
  </si>
  <si>
    <t>1782506437</t>
  </si>
  <si>
    <t>https://podminky.urs.cz/item/CS_URS_2022_02/460161312</t>
  </si>
  <si>
    <t>31</t>
  </si>
  <si>
    <t>460171171</t>
  </si>
  <si>
    <t>Hloubení nezapažených kabelových rýh strojně včetně urovnání dna s přemístěním výkopku do vzdálenosti 3 m od okraje jámy nebo s naložením na dopravní prostředek šířky 35 cm hloubky 80 cm v hornině třídy těžitelnosti I skupiny 1 a 2</t>
  </si>
  <si>
    <t>26964481</t>
  </si>
  <si>
    <t>https://podminky.urs.cz/item/CS_URS_2022_02/460171171</t>
  </si>
  <si>
    <t>170-55</t>
  </si>
  <si>
    <t>32</t>
  </si>
  <si>
    <t>460431281</t>
  </si>
  <si>
    <t>Zásyp kabelových rýh ručně s přemístění sypaniny ze vzdálenosti do 10 m, s uložením výkopku ve vrstvách včetně zhutnění a úpravy povrchu šířky 50 cm hloubky 80 cm z horniny třídy těžitelnosti I skupiny 1 a 2</t>
  </si>
  <si>
    <t>1024863880</t>
  </si>
  <si>
    <t>https://podminky.urs.cz/item/CS_URS_2022_02/460431281</t>
  </si>
  <si>
    <t>33</t>
  </si>
  <si>
    <t>460431332</t>
  </si>
  <si>
    <t>Zásyp kabelových rýh ručně s přemístění sypaniny ze vzdálenosti do 10 m, s uložením výkopku ve vrstvách včetně zhutnění a úpravy povrchu šířky 50 cm hloubky 120 cm z horniny třídy těžitelnosti I skupiny 3</t>
  </si>
  <si>
    <t>-359934117</t>
  </si>
  <si>
    <t>https://podminky.urs.cz/item/CS_URS_2022_02/460431332</t>
  </si>
  <si>
    <t>34</t>
  </si>
  <si>
    <t>460451281</t>
  </si>
  <si>
    <t>Zásyp kabelových rýh strojně s přemístěním sypaniny ze vzdálenosti do 10 m, s uložením výkopku ve vrstvách včetně zhutnění a urovnání povrchu šířky 50 cm hloubky 80 cm z horniny třídy těžitelnosti I skupiny 1 a 2</t>
  </si>
  <si>
    <t>-324660199</t>
  </si>
  <si>
    <t>https://podminky.urs.cz/item/CS_URS_2022_02/460451281</t>
  </si>
  <si>
    <t>35</t>
  </si>
  <si>
    <t>460641113</t>
  </si>
  <si>
    <t>Základové konstrukce základ bez bednění do rostlé zeminy z monolitického betonu tř. C 16/20</t>
  </si>
  <si>
    <t>-1482877590</t>
  </si>
  <si>
    <t>https://podminky.urs.cz/item/CS_URS_2022_02/460641113</t>
  </si>
  <si>
    <t xml:space="preserve">Poznámka k položce:
Základové kontrukce sloupů VO
</t>
  </si>
  <si>
    <t>6*(0,75*0,75*1,25)</t>
  </si>
  <si>
    <t>36</t>
  </si>
  <si>
    <t>460661512</t>
  </si>
  <si>
    <t>Kabelové lože z písku včetně podsypu, zhutnění a urovnání povrchu pro kabely nn zakryté plastovou fólií, šířky přes 25 do 50 cm</t>
  </si>
  <si>
    <t>-2124511828</t>
  </si>
  <si>
    <t>https://podminky.urs.cz/item/CS_URS_2022_02/460661512</t>
  </si>
  <si>
    <t xml:space="preserve">Poznámka k položce:
Index množství hodnoty 1,1 zohledňuje větší potřebu zásypového materiálu v případě chrániček v překopech komunikací
</t>
  </si>
  <si>
    <t>170</t>
  </si>
  <si>
    <t>37</t>
  </si>
  <si>
    <t>460751111</t>
  </si>
  <si>
    <t>Osazení kabelových kanálů včetně utěsnění, vyspárování a zakrytí víkem z prefabrikovaných betonových žlabů do rýhy, bez výkopových prací vnější šířky do 20 cm</t>
  </si>
  <si>
    <t>-758301255</t>
  </si>
  <si>
    <t>https://podminky.urs.cz/item/CS_URS_2022_02/460751111</t>
  </si>
  <si>
    <t>38</t>
  </si>
  <si>
    <t>59213001</t>
  </si>
  <si>
    <t>žlab kabelový betonový 100x18,5/10x10cm</t>
  </si>
  <si>
    <t>-1717692977</t>
  </si>
  <si>
    <t>39</t>
  </si>
  <si>
    <t>460791112</t>
  </si>
  <si>
    <t>Montáž trubek ochranných uložených volně do rýhy plastových tuhých, vnitřního průměru přes 32 do 50 mm</t>
  </si>
  <si>
    <t>399235398</t>
  </si>
  <si>
    <t>https://podminky.urs.cz/item/CS_URS_2022_02/460791112</t>
  </si>
  <si>
    <t>168+2+2+4*4</t>
  </si>
  <si>
    <t>40</t>
  </si>
  <si>
    <t>34571361</t>
  </si>
  <si>
    <t>trubka elektroinstalační HDPE tuhá dvouplášťová korugovaná D 41/50mm</t>
  </si>
  <si>
    <t>-657508878</t>
  </si>
  <si>
    <t>168+1,5+1,5+4*3</t>
  </si>
  <si>
    <t>183*1,05 'Přepočtené koeficientem množství</t>
  </si>
  <si>
    <t>58-M</t>
  </si>
  <si>
    <t>Revize vyhrazených technických zařízení</t>
  </si>
  <si>
    <t>41</t>
  </si>
  <si>
    <t>580107004</t>
  </si>
  <si>
    <t>Pomocné práce při revizích demontáž a opětná montáž krytu rozvaděče nebo rozvodnice</t>
  </si>
  <si>
    <t>1401937347</t>
  </si>
  <si>
    <t>https://podminky.urs.cz/item/CS_URS_2022_02/580107004</t>
  </si>
  <si>
    <t>HZS</t>
  </si>
  <si>
    <t>Hodinové zúčtovací sazby</t>
  </si>
  <si>
    <t>42</t>
  </si>
  <si>
    <t>HZS1212</t>
  </si>
  <si>
    <t>Hodinové zúčtovací sazby profesí HSV zemní a pomocné práce kopáč</t>
  </si>
  <si>
    <t>hod</t>
  </si>
  <si>
    <t>512</t>
  </si>
  <si>
    <t>-295461742</t>
  </si>
  <si>
    <t>https://podminky.urs.cz/item/CS_URS_2022_02/HZS1212</t>
  </si>
  <si>
    <t>43</t>
  </si>
  <si>
    <t>HZS2231</t>
  </si>
  <si>
    <t>Hodinové zúčtovací sazby profesí PSV provádění stavebních instalací elektrikář</t>
  </si>
  <si>
    <t>1066471878</t>
  </si>
  <si>
    <t>https://podminky.urs.cz/item/CS_URS_2022_02/HZS2231</t>
  </si>
  <si>
    <t>VRN</t>
  </si>
  <si>
    <t>Vedlejší rozpočtové náklady</t>
  </si>
  <si>
    <t>VRN1</t>
  </si>
  <si>
    <t>Průzkumné, geodetické a projektové práce</t>
  </si>
  <si>
    <t>44</t>
  </si>
  <si>
    <t>011464000</t>
  </si>
  <si>
    <t>Měření (monitoring) úrovně osvětlení</t>
  </si>
  <si>
    <t>komplet</t>
  </si>
  <si>
    <t>1024</t>
  </si>
  <si>
    <t>1759551649</t>
  </si>
  <si>
    <t>https://podminky.urs.cz/item/CS_URS_2022_02/011464000</t>
  </si>
  <si>
    <t>45</t>
  </si>
  <si>
    <t>012103000</t>
  </si>
  <si>
    <t>Geodetické práce před výstavbou</t>
  </si>
  <si>
    <t>-1764023434</t>
  </si>
  <si>
    <t>https://podminky.urs.cz/item/CS_URS_2022_02/012103000</t>
  </si>
  <si>
    <t>46</t>
  </si>
  <si>
    <t>013254000</t>
  </si>
  <si>
    <t>Dokumentace skutečného provedení stavby</t>
  </si>
  <si>
    <t>920606993</t>
  </si>
  <si>
    <t>https://podminky.urs.cz/item/CS_URS_2022_02/013254000</t>
  </si>
  <si>
    <t>VRN4</t>
  </si>
  <si>
    <t>Inženýrská činnost</t>
  </si>
  <si>
    <t>47</t>
  </si>
  <si>
    <t>043002000</t>
  </si>
  <si>
    <t>Zkoušky a ostatní měření - celkové zkoušky a dílčí zkoušky funkčnosti zařízení</t>
  </si>
  <si>
    <t>787674265</t>
  </si>
  <si>
    <t>https://podminky.urs.cz/item/CS_URS_2022_02/043002000</t>
  </si>
  <si>
    <t>VRN6</t>
  </si>
  <si>
    <t>Územní vlivy</t>
  </si>
  <si>
    <t>48</t>
  </si>
  <si>
    <t>065002000</t>
  </si>
  <si>
    <t>Mimostaveništní doprava materiálů</t>
  </si>
  <si>
    <t>1339655967</t>
  </si>
  <si>
    <t>https://podminky.urs.cz/item/CS_URS_2022_02/065002000</t>
  </si>
  <si>
    <t>VRN7</t>
  </si>
  <si>
    <t>Provozní vlivy</t>
  </si>
  <si>
    <t>49</t>
  </si>
  <si>
    <t>070001000</t>
  </si>
  <si>
    <t>1537704546</t>
  </si>
  <si>
    <t>https://podminky.urs.cz/item/CS_URS_2022_02/070001000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</si>
</sst>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5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19" fillId="3"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26"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9" fillId="3"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3" borderId="14" xfId="0" applyFont="1" applyFill="1" applyBorder="1" applyAlignment="1" applyProtection="1">
      <alignment horizontal="center" vertical="center" wrapText="1"/>
      <protection/>
    </xf>
    <xf numFmtId="0" fontId="19" fillId="3" borderId="15" xfId="0" applyFont="1" applyFill="1" applyBorder="1" applyAlignment="1" applyProtection="1">
      <alignment horizontal="center" vertical="center" wrapText="1"/>
      <protection/>
    </xf>
    <xf numFmtId="0" fontId="19" fillId="3"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29"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0" borderId="22" xfId="0" applyNumberFormat="1" applyFont="1" applyBorder="1" applyAlignment="1" applyProtection="1">
      <alignment vertical="center"/>
      <protection/>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2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0" borderId="18" xfId="0" applyFont="1" applyBorder="1" applyAlignment="1" applyProtection="1">
      <alignment horizontal="left" vertical="center"/>
      <protection/>
    </xf>
    <xf numFmtId="0" fontId="34"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5" fillId="2" borderId="7" xfId="0" applyNumberFormat="1"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9" fillId="3" borderId="6" xfId="0" applyFont="1" applyFill="1" applyBorder="1" applyAlignment="1" applyProtection="1">
      <alignment horizontal="center" vertical="center"/>
      <protection/>
    </xf>
    <xf numFmtId="0" fontId="19" fillId="3" borderId="7" xfId="0" applyFont="1" applyFill="1" applyBorder="1" applyAlignment="1" applyProtection="1">
      <alignment horizontal="left" vertical="center"/>
      <protection/>
    </xf>
    <xf numFmtId="0" fontId="19" fillId="3" borderId="7" xfId="0" applyFont="1" applyFill="1" applyBorder="1" applyAlignment="1" applyProtection="1">
      <alignment horizontal="center" vertical="center"/>
      <protection/>
    </xf>
    <xf numFmtId="0" fontId="19" fillId="3"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919535556" TargetMode="External" /><Relationship Id="rId2" Type="http://schemas.openxmlformats.org/officeDocument/2006/relationships/hyperlink" Target="https://podminky.urs.cz/item/CS_URS_2022_02/210100001" TargetMode="External" /><Relationship Id="rId3" Type="http://schemas.openxmlformats.org/officeDocument/2006/relationships/hyperlink" Target="https://podminky.urs.cz/item/CS_URS_2022_02/210202013" TargetMode="External" /><Relationship Id="rId4" Type="http://schemas.openxmlformats.org/officeDocument/2006/relationships/hyperlink" Target="https://podminky.urs.cz/item/CS_URS_2022_02/210204011" TargetMode="External" /><Relationship Id="rId5" Type="http://schemas.openxmlformats.org/officeDocument/2006/relationships/hyperlink" Target="https://podminky.urs.cz/item/CS_URS_2022_02/210204202" TargetMode="External" /><Relationship Id="rId6" Type="http://schemas.openxmlformats.org/officeDocument/2006/relationships/hyperlink" Target="https://podminky.urs.cz/item/CS_URS_2022_02/210204203" TargetMode="External" /><Relationship Id="rId7" Type="http://schemas.openxmlformats.org/officeDocument/2006/relationships/hyperlink" Target="https://podminky.urs.cz/item/CS_URS_2022_02/210220022" TargetMode="External" /><Relationship Id="rId8" Type="http://schemas.openxmlformats.org/officeDocument/2006/relationships/hyperlink" Target="https://podminky.urs.cz/item/CS_URS_2022_02/210220361" TargetMode="External" /><Relationship Id="rId9" Type="http://schemas.openxmlformats.org/officeDocument/2006/relationships/hyperlink" Target="https://podminky.urs.cz/item/CS_URS_2022_02/210280003" TargetMode="External" /><Relationship Id="rId10" Type="http://schemas.openxmlformats.org/officeDocument/2006/relationships/hyperlink" Target="https://podminky.urs.cz/item/CS_URS_2022_02/210812011" TargetMode="External" /><Relationship Id="rId11" Type="http://schemas.openxmlformats.org/officeDocument/2006/relationships/hyperlink" Target="https://podminky.urs.cz/item/CS_URS_2022_02/210812035" TargetMode="External" /><Relationship Id="rId12" Type="http://schemas.openxmlformats.org/officeDocument/2006/relationships/hyperlink" Target="https://podminky.urs.cz/item/CS_URS_2022_02/210950202" TargetMode="External" /><Relationship Id="rId13" Type="http://schemas.openxmlformats.org/officeDocument/2006/relationships/hyperlink" Target="https://podminky.urs.cz/item/CS_URS_2022_02/460131112" TargetMode="External" /><Relationship Id="rId14" Type="http://schemas.openxmlformats.org/officeDocument/2006/relationships/hyperlink" Target="https://podminky.urs.cz/item/CS_URS_2022_02/460131113" TargetMode="External" /><Relationship Id="rId15" Type="http://schemas.openxmlformats.org/officeDocument/2006/relationships/hyperlink" Target="https://podminky.urs.cz/item/CS_URS_2022_02/460161271" TargetMode="External" /><Relationship Id="rId16" Type="http://schemas.openxmlformats.org/officeDocument/2006/relationships/hyperlink" Target="https://podminky.urs.cz/item/CS_URS_2022_02/460161312" TargetMode="External" /><Relationship Id="rId17" Type="http://schemas.openxmlformats.org/officeDocument/2006/relationships/hyperlink" Target="https://podminky.urs.cz/item/CS_URS_2022_02/460171171" TargetMode="External" /><Relationship Id="rId18" Type="http://schemas.openxmlformats.org/officeDocument/2006/relationships/hyperlink" Target="https://podminky.urs.cz/item/CS_URS_2022_02/460431281" TargetMode="External" /><Relationship Id="rId19" Type="http://schemas.openxmlformats.org/officeDocument/2006/relationships/hyperlink" Target="https://podminky.urs.cz/item/CS_URS_2022_02/460431332" TargetMode="External" /><Relationship Id="rId20" Type="http://schemas.openxmlformats.org/officeDocument/2006/relationships/hyperlink" Target="https://podminky.urs.cz/item/CS_URS_2022_02/460451281" TargetMode="External" /><Relationship Id="rId21" Type="http://schemas.openxmlformats.org/officeDocument/2006/relationships/hyperlink" Target="https://podminky.urs.cz/item/CS_URS_2022_02/460641113" TargetMode="External" /><Relationship Id="rId22" Type="http://schemas.openxmlformats.org/officeDocument/2006/relationships/hyperlink" Target="https://podminky.urs.cz/item/CS_URS_2022_02/460661512" TargetMode="External" /><Relationship Id="rId23" Type="http://schemas.openxmlformats.org/officeDocument/2006/relationships/hyperlink" Target="https://podminky.urs.cz/item/CS_URS_2022_02/460751111" TargetMode="External" /><Relationship Id="rId24" Type="http://schemas.openxmlformats.org/officeDocument/2006/relationships/hyperlink" Target="https://podminky.urs.cz/item/CS_URS_2022_02/460791112" TargetMode="External" /><Relationship Id="rId25" Type="http://schemas.openxmlformats.org/officeDocument/2006/relationships/hyperlink" Target="https://podminky.urs.cz/item/CS_URS_2022_02/580107004" TargetMode="External" /><Relationship Id="rId26" Type="http://schemas.openxmlformats.org/officeDocument/2006/relationships/hyperlink" Target="https://podminky.urs.cz/item/CS_URS_2022_02/HZS1212" TargetMode="External" /><Relationship Id="rId27" Type="http://schemas.openxmlformats.org/officeDocument/2006/relationships/hyperlink" Target="https://podminky.urs.cz/item/CS_URS_2022_02/HZS2231" TargetMode="External" /><Relationship Id="rId28" Type="http://schemas.openxmlformats.org/officeDocument/2006/relationships/hyperlink" Target="https://podminky.urs.cz/item/CS_URS_2022_02/011464000" TargetMode="External" /><Relationship Id="rId29" Type="http://schemas.openxmlformats.org/officeDocument/2006/relationships/hyperlink" Target="https://podminky.urs.cz/item/CS_URS_2022_02/012103000" TargetMode="External" /><Relationship Id="rId30" Type="http://schemas.openxmlformats.org/officeDocument/2006/relationships/hyperlink" Target="https://podminky.urs.cz/item/CS_URS_2022_02/013254000" TargetMode="External" /><Relationship Id="rId31" Type="http://schemas.openxmlformats.org/officeDocument/2006/relationships/hyperlink" Target="https://podminky.urs.cz/item/CS_URS_2022_02/043002000" TargetMode="External" /><Relationship Id="rId32" Type="http://schemas.openxmlformats.org/officeDocument/2006/relationships/hyperlink" Target="https://podminky.urs.cz/item/CS_URS_2022_02/065002000" TargetMode="External" /><Relationship Id="rId33" Type="http://schemas.openxmlformats.org/officeDocument/2006/relationships/hyperlink" Target="https://podminky.urs.cz/item/CS_URS_2022_02/070001000" TargetMode="External" /><Relationship Id="rId3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34"/>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48"/>
      <c r="AS2" s="248"/>
      <c r="AT2" s="248"/>
      <c r="AU2" s="248"/>
      <c r="AV2" s="248"/>
      <c r="AW2" s="248"/>
      <c r="AX2" s="248"/>
      <c r="AY2" s="248"/>
      <c r="AZ2" s="248"/>
      <c r="BA2" s="248"/>
      <c r="BB2" s="248"/>
      <c r="BC2" s="248"/>
      <c r="BD2" s="248"/>
      <c r="BE2" s="248"/>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S4" s="16" t="s">
        <v>11</v>
      </c>
    </row>
    <row r="5" spans="2:71" s="1" customFormat="1" ht="12" customHeight="1">
      <c r="B5" s="20"/>
      <c r="C5" s="21"/>
      <c r="D5" s="24" t="s">
        <v>12</v>
      </c>
      <c r="E5" s="21"/>
      <c r="F5" s="21"/>
      <c r="G5" s="21"/>
      <c r="H5" s="21"/>
      <c r="I5" s="21"/>
      <c r="J5" s="21"/>
      <c r="K5" s="214" t="s">
        <v>13</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
      <c r="AQ5" s="21"/>
      <c r="AR5" s="19"/>
      <c r="BS5" s="16" t="s">
        <v>6</v>
      </c>
    </row>
    <row r="6" spans="2:71" s="1" customFormat="1" ht="36.95" customHeight="1">
      <c r="B6" s="20"/>
      <c r="C6" s="21"/>
      <c r="D6" s="26" t="s">
        <v>14</v>
      </c>
      <c r="E6" s="21"/>
      <c r="F6" s="21"/>
      <c r="G6" s="21"/>
      <c r="H6" s="21"/>
      <c r="I6" s="21"/>
      <c r="J6" s="21"/>
      <c r="K6" s="216" t="s">
        <v>15</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
      <c r="AQ6" s="21"/>
      <c r="AR6" s="19"/>
      <c r="BS6" s="16" t="s">
        <v>6</v>
      </c>
    </row>
    <row r="7" spans="2:71" s="1" customFormat="1" ht="12" customHeight="1">
      <c r="B7" s="20"/>
      <c r="C7" s="21"/>
      <c r="D7" s="27" t="s">
        <v>16</v>
      </c>
      <c r="E7" s="21"/>
      <c r="F7" s="21"/>
      <c r="G7" s="21"/>
      <c r="H7" s="21"/>
      <c r="I7" s="21"/>
      <c r="J7" s="21"/>
      <c r="K7" s="25" t="s">
        <v>17</v>
      </c>
      <c r="L7" s="21"/>
      <c r="M7" s="21"/>
      <c r="N7" s="21"/>
      <c r="O7" s="21"/>
      <c r="P7" s="21"/>
      <c r="Q7" s="21"/>
      <c r="R7" s="21"/>
      <c r="S7" s="21"/>
      <c r="T7" s="21"/>
      <c r="U7" s="21"/>
      <c r="V7" s="21"/>
      <c r="W7" s="21"/>
      <c r="X7" s="21"/>
      <c r="Y7" s="21"/>
      <c r="Z7" s="21"/>
      <c r="AA7" s="21"/>
      <c r="AB7" s="21"/>
      <c r="AC7" s="21"/>
      <c r="AD7" s="21"/>
      <c r="AE7" s="21"/>
      <c r="AF7" s="21"/>
      <c r="AG7" s="21"/>
      <c r="AH7" s="21"/>
      <c r="AI7" s="21"/>
      <c r="AJ7" s="21"/>
      <c r="AK7" s="27" t="s">
        <v>18</v>
      </c>
      <c r="AL7" s="21"/>
      <c r="AM7" s="21"/>
      <c r="AN7" s="25" t="s">
        <v>19</v>
      </c>
      <c r="AO7" s="21"/>
      <c r="AP7" s="21"/>
      <c r="AQ7" s="21"/>
      <c r="AR7" s="19"/>
      <c r="BS7" s="16" t="s">
        <v>6</v>
      </c>
    </row>
    <row r="8" spans="2:71" s="1" customFormat="1" ht="12" customHeight="1">
      <c r="B8" s="20"/>
      <c r="C8" s="21"/>
      <c r="D8" s="27" t="s">
        <v>20</v>
      </c>
      <c r="E8" s="21"/>
      <c r="F8" s="21"/>
      <c r="G8" s="21"/>
      <c r="H8" s="21"/>
      <c r="I8" s="21"/>
      <c r="J8" s="21"/>
      <c r="K8" s="25"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7" t="s">
        <v>22</v>
      </c>
      <c r="AL8" s="21"/>
      <c r="AM8" s="21"/>
      <c r="AN8" s="25" t="s">
        <v>23</v>
      </c>
      <c r="AO8" s="21"/>
      <c r="AP8" s="21"/>
      <c r="AQ8" s="21"/>
      <c r="AR8" s="19"/>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S9" s="16" t="s">
        <v>6</v>
      </c>
    </row>
    <row r="10" spans="2:71" s="1" customFormat="1" ht="12" customHeight="1">
      <c r="B10" s="20"/>
      <c r="C10" s="21"/>
      <c r="D10" s="27"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7" t="s">
        <v>25</v>
      </c>
      <c r="AL10" s="21"/>
      <c r="AM10" s="21"/>
      <c r="AN10" s="25" t="s">
        <v>19</v>
      </c>
      <c r="AO10" s="21"/>
      <c r="AP10" s="21"/>
      <c r="AQ10" s="21"/>
      <c r="AR10" s="19"/>
      <c r="BS10" s="16" t="s">
        <v>6</v>
      </c>
    </row>
    <row r="11" spans="2:71" s="1" customFormat="1" ht="18.4" customHeight="1">
      <c r="B11" s="20"/>
      <c r="C11" s="21"/>
      <c r="D11" s="21"/>
      <c r="E11" s="25"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7" t="s">
        <v>27</v>
      </c>
      <c r="AL11" s="21"/>
      <c r="AM11" s="21"/>
      <c r="AN11" s="25" t="s">
        <v>19</v>
      </c>
      <c r="AO11" s="21"/>
      <c r="AP11" s="21"/>
      <c r="AQ11" s="21"/>
      <c r="AR11" s="19"/>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S12" s="16" t="s">
        <v>6</v>
      </c>
    </row>
    <row r="13" spans="2:71" s="1" customFormat="1" ht="12" customHeight="1">
      <c r="B13" s="20"/>
      <c r="C13" s="21"/>
      <c r="D13" s="27"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7" t="s">
        <v>25</v>
      </c>
      <c r="AL13" s="21"/>
      <c r="AM13" s="21"/>
      <c r="AN13" s="25" t="s">
        <v>19</v>
      </c>
      <c r="AO13" s="21"/>
      <c r="AP13" s="21"/>
      <c r="AQ13" s="21"/>
      <c r="AR13" s="19"/>
      <c r="BS13" s="16" t="s">
        <v>6</v>
      </c>
    </row>
    <row r="14" spans="2:71" ht="12.75">
      <c r="B14" s="20"/>
      <c r="C14" s="21"/>
      <c r="D14" s="21"/>
      <c r="E14" s="25" t="s">
        <v>26</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7" t="s">
        <v>27</v>
      </c>
      <c r="AL14" s="21"/>
      <c r="AM14" s="21"/>
      <c r="AN14" s="25" t="s">
        <v>19</v>
      </c>
      <c r="AO14" s="21"/>
      <c r="AP14" s="21"/>
      <c r="AQ14" s="21"/>
      <c r="AR14" s="19"/>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S15" s="16" t="s">
        <v>4</v>
      </c>
    </row>
    <row r="16" spans="2:71" s="1" customFormat="1" ht="12" customHeight="1">
      <c r="B16" s="20"/>
      <c r="C16" s="21"/>
      <c r="D16" s="27"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7" t="s">
        <v>25</v>
      </c>
      <c r="AL16" s="21"/>
      <c r="AM16" s="21"/>
      <c r="AN16" s="25" t="s">
        <v>30</v>
      </c>
      <c r="AO16" s="21"/>
      <c r="AP16" s="21"/>
      <c r="AQ16" s="21"/>
      <c r="AR16" s="19"/>
      <c r="BS16" s="16" t="s">
        <v>4</v>
      </c>
    </row>
    <row r="17" spans="2:71" s="1" customFormat="1" ht="18.4" customHeight="1">
      <c r="B17" s="20"/>
      <c r="C17" s="21"/>
      <c r="D17" s="21"/>
      <c r="E17" s="25"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7" t="s">
        <v>27</v>
      </c>
      <c r="AL17" s="21"/>
      <c r="AM17" s="21"/>
      <c r="AN17" s="25" t="s">
        <v>32</v>
      </c>
      <c r="AO17" s="21"/>
      <c r="AP17" s="21"/>
      <c r="AQ17" s="21"/>
      <c r="AR17" s="19"/>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S18" s="16" t="s">
        <v>6</v>
      </c>
    </row>
    <row r="19" spans="2:71" s="1" customFormat="1" ht="12" customHeight="1">
      <c r="B19" s="20"/>
      <c r="C19" s="21"/>
      <c r="D19" s="27"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7" t="s">
        <v>25</v>
      </c>
      <c r="AL19" s="21"/>
      <c r="AM19" s="21"/>
      <c r="AN19" s="25" t="s">
        <v>30</v>
      </c>
      <c r="AO19" s="21"/>
      <c r="AP19" s="21"/>
      <c r="AQ19" s="21"/>
      <c r="AR19" s="19"/>
      <c r="BS19" s="16" t="s">
        <v>6</v>
      </c>
    </row>
    <row r="20" spans="2:71" s="1" customFormat="1" ht="18.4" customHeight="1">
      <c r="B20" s="20"/>
      <c r="C20" s="21"/>
      <c r="D20" s="21"/>
      <c r="E20" s="25" t="s">
        <v>31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7" t="s">
        <v>27</v>
      </c>
      <c r="AL20" s="21"/>
      <c r="AM20" s="21"/>
      <c r="AN20" s="25" t="s">
        <v>32</v>
      </c>
      <c r="AO20" s="21"/>
      <c r="AP20" s="21"/>
      <c r="AQ20" s="21"/>
      <c r="AR20" s="19"/>
      <c r="BS20" s="16" t="s">
        <v>4</v>
      </c>
    </row>
    <row r="21" spans="2:44"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row>
    <row r="22" spans="2:44" s="1" customFormat="1" ht="12" customHeight="1">
      <c r="B22" s="20"/>
      <c r="C22" s="21"/>
      <c r="D22" s="27"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row>
    <row r="23" spans="2:44" s="1" customFormat="1" ht="47.25" customHeight="1">
      <c r="B23" s="20"/>
      <c r="C23" s="21"/>
      <c r="D23" s="21"/>
      <c r="E23" s="217" t="s">
        <v>36</v>
      </c>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
      <c r="AP23" s="21"/>
      <c r="AQ23" s="21"/>
      <c r="AR23" s="19"/>
    </row>
    <row r="24" spans="2:44"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row>
    <row r="25" spans="2:44" s="1" customFormat="1" ht="6.95" customHeight="1">
      <c r="B25" s="20"/>
      <c r="C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1"/>
      <c r="AQ25" s="21"/>
      <c r="AR25" s="19"/>
    </row>
    <row r="26" spans="1:57" s="2" customFormat="1" ht="25.9" customHeight="1">
      <c r="A26" s="30"/>
      <c r="B26" s="31"/>
      <c r="C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18">
        <f>ROUND(AG54,2)</f>
        <v>0</v>
      </c>
      <c r="AL26" s="219"/>
      <c r="AM26" s="219"/>
      <c r="AN26" s="219"/>
      <c r="AO26" s="219"/>
      <c r="AP26" s="32"/>
      <c r="AQ26" s="32"/>
      <c r="AR26" s="35"/>
      <c r="BE26" s="30"/>
    </row>
    <row r="27" spans="1:57" s="2" customFormat="1" ht="6.95" customHeight="1">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30"/>
    </row>
    <row r="28" spans="1:57" s="2" customFormat="1" ht="12.75">
      <c r="A28" s="30"/>
      <c r="B28" s="31"/>
      <c r="C28" s="32"/>
      <c r="D28" s="32"/>
      <c r="E28" s="32"/>
      <c r="F28" s="32"/>
      <c r="G28" s="32"/>
      <c r="H28" s="32"/>
      <c r="I28" s="32"/>
      <c r="J28" s="32"/>
      <c r="K28" s="32"/>
      <c r="L28" s="220" t="s">
        <v>38</v>
      </c>
      <c r="M28" s="220"/>
      <c r="N28" s="220"/>
      <c r="O28" s="220"/>
      <c r="P28" s="220"/>
      <c r="Q28" s="32"/>
      <c r="R28" s="32"/>
      <c r="S28" s="32"/>
      <c r="T28" s="32"/>
      <c r="U28" s="32"/>
      <c r="V28" s="32"/>
      <c r="W28" s="220" t="s">
        <v>39</v>
      </c>
      <c r="X28" s="220"/>
      <c r="Y28" s="220"/>
      <c r="Z28" s="220"/>
      <c r="AA28" s="220"/>
      <c r="AB28" s="220"/>
      <c r="AC28" s="220"/>
      <c r="AD28" s="220"/>
      <c r="AE28" s="220"/>
      <c r="AF28" s="32"/>
      <c r="AG28" s="32"/>
      <c r="AH28" s="32"/>
      <c r="AI28" s="32"/>
      <c r="AJ28" s="32"/>
      <c r="AK28" s="220" t="s">
        <v>40</v>
      </c>
      <c r="AL28" s="220"/>
      <c r="AM28" s="220"/>
      <c r="AN28" s="220"/>
      <c r="AO28" s="220"/>
      <c r="AP28" s="32"/>
      <c r="AQ28" s="32"/>
      <c r="AR28" s="35"/>
      <c r="BE28" s="30"/>
    </row>
    <row r="29" spans="2:44" s="3" customFormat="1" ht="14.45" customHeight="1">
      <c r="B29" s="36"/>
      <c r="C29" s="37"/>
      <c r="D29" s="27" t="s">
        <v>41</v>
      </c>
      <c r="E29" s="37"/>
      <c r="F29" s="27" t="s">
        <v>42</v>
      </c>
      <c r="G29" s="37"/>
      <c r="H29" s="37"/>
      <c r="I29" s="37"/>
      <c r="J29" s="37"/>
      <c r="K29" s="37"/>
      <c r="L29" s="223">
        <v>0.21</v>
      </c>
      <c r="M29" s="222"/>
      <c r="N29" s="222"/>
      <c r="O29" s="222"/>
      <c r="P29" s="222"/>
      <c r="Q29" s="37"/>
      <c r="R29" s="37"/>
      <c r="S29" s="37"/>
      <c r="T29" s="37"/>
      <c r="U29" s="37"/>
      <c r="V29" s="37"/>
      <c r="W29" s="221">
        <f>ROUND(AZ54,2)</f>
        <v>0</v>
      </c>
      <c r="X29" s="222"/>
      <c r="Y29" s="222"/>
      <c r="Z29" s="222"/>
      <c r="AA29" s="222"/>
      <c r="AB29" s="222"/>
      <c r="AC29" s="222"/>
      <c r="AD29" s="222"/>
      <c r="AE29" s="222"/>
      <c r="AF29" s="37"/>
      <c r="AG29" s="37"/>
      <c r="AH29" s="37"/>
      <c r="AI29" s="37"/>
      <c r="AJ29" s="37"/>
      <c r="AK29" s="221">
        <f>ROUND(AV54,2)</f>
        <v>0</v>
      </c>
      <c r="AL29" s="222"/>
      <c r="AM29" s="222"/>
      <c r="AN29" s="222"/>
      <c r="AO29" s="222"/>
      <c r="AP29" s="37"/>
      <c r="AQ29" s="37"/>
      <c r="AR29" s="38"/>
    </row>
    <row r="30" spans="2:44" s="3" customFormat="1" ht="14.45" customHeight="1">
      <c r="B30" s="36"/>
      <c r="C30" s="37"/>
      <c r="D30" s="37"/>
      <c r="E30" s="37"/>
      <c r="F30" s="27" t="s">
        <v>43</v>
      </c>
      <c r="G30" s="37"/>
      <c r="H30" s="37"/>
      <c r="I30" s="37"/>
      <c r="J30" s="37"/>
      <c r="K30" s="37"/>
      <c r="L30" s="223">
        <v>0.15</v>
      </c>
      <c r="M30" s="222"/>
      <c r="N30" s="222"/>
      <c r="O30" s="222"/>
      <c r="P30" s="222"/>
      <c r="Q30" s="37"/>
      <c r="R30" s="37"/>
      <c r="S30" s="37"/>
      <c r="T30" s="37"/>
      <c r="U30" s="37"/>
      <c r="V30" s="37"/>
      <c r="W30" s="221">
        <f>ROUND(BA54,2)</f>
        <v>0</v>
      </c>
      <c r="X30" s="222"/>
      <c r="Y30" s="222"/>
      <c r="Z30" s="222"/>
      <c r="AA30" s="222"/>
      <c r="AB30" s="222"/>
      <c r="AC30" s="222"/>
      <c r="AD30" s="222"/>
      <c r="AE30" s="222"/>
      <c r="AF30" s="37"/>
      <c r="AG30" s="37"/>
      <c r="AH30" s="37"/>
      <c r="AI30" s="37"/>
      <c r="AJ30" s="37"/>
      <c r="AK30" s="221">
        <f>ROUND(AW54,2)</f>
        <v>0</v>
      </c>
      <c r="AL30" s="222"/>
      <c r="AM30" s="222"/>
      <c r="AN30" s="222"/>
      <c r="AO30" s="222"/>
      <c r="AP30" s="37"/>
      <c r="AQ30" s="37"/>
      <c r="AR30" s="38"/>
    </row>
    <row r="31" spans="2:44" s="3" customFormat="1" ht="14.45" customHeight="1" hidden="1">
      <c r="B31" s="36"/>
      <c r="C31" s="37"/>
      <c r="D31" s="37"/>
      <c r="E31" s="37"/>
      <c r="F31" s="27" t="s">
        <v>44</v>
      </c>
      <c r="G31" s="37"/>
      <c r="H31" s="37"/>
      <c r="I31" s="37"/>
      <c r="J31" s="37"/>
      <c r="K31" s="37"/>
      <c r="L31" s="223">
        <v>0.21</v>
      </c>
      <c r="M31" s="222"/>
      <c r="N31" s="222"/>
      <c r="O31" s="222"/>
      <c r="P31" s="222"/>
      <c r="Q31" s="37"/>
      <c r="R31" s="37"/>
      <c r="S31" s="37"/>
      <c r="T31" s="37"/>
      <c r="U31" s="37"/>
      <c r="V31" s="37"/>
      <c r="W31" s="221">
        <f>ROUND(BB54,2)</f>
        <v>0</v>
      </c>
      <c r="X31" s="222"/>
      <c r="Y31" s="222"/>
      <c r="Z31" s="222"/>
      <c r="AA31" s="222"/>
      <c r="AB31" s="222"/>
      <c r="AC31" s="222"/>
      <c r="AD31" s="222"/>
      <c r="AE31" s="222"/>
      <c r="AF31" s="37"/>
      <c r="AG31" s="37"/>
      <c r="AH31" s="37"/>
      <c r="AI31" s="37"/>
      <c r="AJ31" s="37"/>
      <c r="AK31" s="221">
        <v>0</v>
      </c>
      <c r="AL31" s="222"/>
      <c r="AM31" s="222"/>
      <c r="AN31" s="222"/>
      <c r="AO31" s="222"/>
      <c r="AP31" s="37"/>
      <c r="AQ31" s="37"/>
      <c r="AR31" s="38"/>
    </row>
    <row r="32" spans="2:44" s="3" customFormat="1" ht="14.45" customHeight="1" hidden="1">
      <c r="B32" s="36"/>
      <c r="C32" s="37"/>
      <c r="D32" s="37"/>
      <c r="E32" s="37"/>
      <c r="F32" s="27" t="s">
        <v>45</v>
      </c>
      <c r="G32" s="37"/>
      <c r="H32" s="37"/>
      <c r="I32" s="37"/>
      <c r="J32" s="37"/>
      <c r="K32" s="37"/>
      <c r="L32" s="223">
        <v>0.15</v>
      </c>
      <c r="M32" s="222"/>
      <c r="N32" s="222"/>
      <c r="O32" s="222"/>
      <c r="P32" s="222"/>
      <c r="Q32" s="37"/>
      <c r="R32" s="37"/>
      <c r="S32" s="37"/>
      <c r="T32" s="37"/>
      <c r="U32" s="37"/>
      <c r="V32" s="37"/>
      <c r="W32" s="221">
        <f>ROUND(BC54,2)</f>
        <v>0</v>
      </c>
      <c r="X32" s="222"/>
      <c r="Y32" s="222"/>
      <c r="Z32" s="222"/>
      <c r="AA32" s="222"/>
      <c r="AB32" s="222"/>
      <c r="AC32" s="222"/>
      <c r="AD32" s="222"/>
      <c r="AE32" s="222"/>
      <c r="AF32" s="37"/>
      <c r="AG32" s="37"/>
      <c r="AH32" s="37"/>
      <c r="AI32" s="37"/>
      <c r="AJ32" s="37"/>
      <c r="AK32" s="221">
        <v>0</v>
      </c>
      <c r="AL32" s="222"/>
      <c r="AM32" s="222"/>
      <c r="AN32" s="222"/>
      <c r="AO32" s="222"/>
      <c r="AP32" s="37"/>
      <c r="AQ32" s="37"/>
      <c r="AR32" s="38"/>
    </row>
    <row r="33" spans="2:44" s="3" customFormat="1" ht="14.45" customHeight="1" hidden="1">
      <c r="B33" s="36"/>
      <c r="C33" s="37"/>
      <c r="D33" s="37"/>
      <c r="E33" s="37"/>
      <c r="F33" s="27" t="s">
        <v>46</v>
      </c>
      <c r="G33" s="37"/>
      <c r="H33" s="37"/>
      <c r="I33" s="37"/>
      <c r="J33" s="37"/>
      <c r="K33" s="37"/>
      <c r="L33" s="223">
        <v>0</v>
      </c>
      <c r="M33" s="222"/>
      <c r="N33" s="222"/>
      <c r="O33" s="222"/>
      <c r="P33" s="222"/>
      <c r="Q33" s="37"/>
      <c r="R33" s="37"/>
      <c r="S33" s="37"/>
      <c r="T33" s="37"/>
      <c r="U33" s="37"/>
      <c r="V33" s="37"/>
      <c r="W33" s="221">
        <f>ROUND(BD54,2)</f>
        <v>0</v>
      </c>
      <c r="X33" s="222"/>
      <c r="Y33" s="222"/>
      <c r="Z33" s="222"/>
      <c r="AA33" s="222"/>
      <c r="AB33" s="222"/>
      <c r="AC33" s="222"/>
      <c r="AD33" s="222"/>
      <c r="AE33" s="222"/>
      <c r="AF33" s="37"/>
      <c r="AG33" s="37"/>
      <c r="AH33" s="37"/>
      <c r="AI33" s="37"/>
      <c r="AJ33" s="37"/>
      <c r="AK33" s="221">
        <v>0</v>
      </c>
      <c r="AL33" s="222"/>
      <c r="AM33" s="222"/>
      <c r="AN33" s="222"/>
      <c r="AO33" s="222"/>
      <c r="AP33" s="37"/>
      <c r="AQ33" s="37"/>
      <c r="AR33" s="38"/>
    </row>
    <row r="34" spans="1:57" s="2" customFormat="1" ht="6.95" customHeight="1">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c r="BE34" s="30"/>
    </row>
    <row r="35" spans="1:57" s="2" customFormat="1" ht="25.9" customHeight="1">
      <c r="A35" s="30"/>
      <c r="B35" s="31"/>
      <c r="C35" s="39"/>
      <c r="D35" s="40" t="s">
        <v>47</v>
      </c>
      <c r="E35" s="41"/>
      <c r="F35" s="41"/>
      <c r="G35" s="41"/>
      <c r="H35" s="41"/>
      <c r="I35" s="41"/>
      <c r="J35" s="41"/>
      <c r="K35" s="41"/>
      <c r="L35" s="41"/>
      <c r="M35" s="41"/>
      <c r="N35" s="41"/>
      <c r="O35" s="41"/>
      <c r="P35" s="41"/>
      <c r="Q35" s="41"/>
      <c r="R35" s="41"/>
      <c r="S35" s="41"/>
      <c r="T35" s="42" t="s">
        <v>48</v>
      </c>
      <c r="U35" s="41"/>
      <c r="V35" s="41"/>
      <c r="W35" s="41"/>
      <c r="X35" s="224" t="s">
        <v>49</v>
      </c>
      <c r="Y35" s="225"/>
      <c r="Z35" s="225"/>
      <c r="AA35" s="225"/>
      <c r="AB35" s="225"/>
      <c r="AC35" s="41"/>
      <c r="AD35" s="41"/>
      <c r="AE35" s="41"/>
      <c r="AF35" s="41"/>
      <c r="AG35" s="41"/>
      <c r="AH35" s="41"/>
      <c r="AI35" s="41"/>
      <c r="AJ35" s="41"/>
      <c r="AK35" s="226">
        <f>SUM(AK26:AK33)</f>
        <v>0</v>
      </c>
      <c r="AL35" s="225"/>
      <c r="AM35" s="225"/>
      <c r="AN35" s="225"/>
      <c r="AO35" s="227"/>
      <c r="AP35" s="39"/>
      <c r="AQ35" s="39"/>
      <c r="AR35" s="35"/>
      <c r="BE35" s="30"/>
    </row>
    <row r="36" spans="1:57" s="2" customFormat="1" ht="6.95" customHeight="1">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c r="BE36" s="30"/>
    </row>
    <row r="37" spans="1:57" s="2" customFormat="1" ht="6.95" customHeight="1">
      <c r="A37" s="30"/>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5"/>
      <c r="BE37" s="30"/>
    </row>
    <row r="41" spans="1:57" s="2" customFormat="1" ht="6.95" customHeight="1">
      <c r="A41" s="30"/>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5"/>
      <c r="BE41" s="30"/>
    </row>
    <row r="42" spans="1:57" s="2" customFormat="1" ht="24.95" customHeight="1">
      <c r="A42" s="30"/>
      <c r="B42" s="31"/>
      <c r="C42" s="22" t="s">
        <v>50</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5"/>
      <c r="BE42" s="30"/>
    </row>
    <row r="43" spans="1:57" s="2" customFormat="1" ht="6.95" customHeight="1">
      <c r="A43" s="30"/>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5"/>
      <c r="BE43" s="30"/>
    </row>
    <row r="44" spans="2:44" s="4" customFormat="1" ht="12" customHeight="1">
      <c r="B44" s="47"/>
      <c r="C44" s="27" t="s">
        <v>12</v>
      </c>
      <c r="D44" s="48"/>
      <c r="E44" s="48"/>
      <c r="F44" s="48"/>
      <c r="G44" s="48"/>
      <c r="H44" s="48"/>
      <c r="I44" s="48"/>
      <c r="J44" s="48"/>
      <c r="K44" s="48"/>
      <c r="L44" s="48" t="str">
        <f>K5</f>
        <v>TU_PKI_VZ_I</v>
      </c>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9"/>
    </row>
    <row r="45" spans="2:44" s="5" customFormat="1" ht="36.95" customHeight="1">
      <c r="B45" s="50"/>
      <c r="C45" s="51" t="s">
        <v>14</v>
      </c>
      <c r="D45" s="52"/>
      <c r="E45" s="52"/>
      <c r="F45" s="52"/>
      <c r="G45" s="52"/>
      <c r="H45" s="52"/>
      <c r="I45" s="52"/>
      <c r="J45" s="52"/>
      <c r="K45" s="52"/>
      <c r="L45" s="228" t="str">
        <f>K6</f>
        <v>Příjezdová komunikace k základně IZS Vesecko - Turnov, 1. etapa</v>
      </c>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52"/>
      <c r="AQ45" s="52"/>
      <c r="AR45" s="53"/>
    </row>
    <row r="46" spans="1:57" s="2" customFormat="1" ht="6.95" customHeight="1">
      <c r="A46" s="30"/>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5"/>
      <c r="BE46" s="30"/>
    </row>
    <row r="47" spans="1:57" s="2" customFormat="1" ht="12" customHeight="1">
      <c r="A47" s="30"/>
      <c r="B47" s="31"/>
      <c r="C47" s="27" t="s">
        <v>20</v>
      </c>
      <c r="D47" s="32"/>
      <c r="E47" s="32"/>
      <c r="F47" s="32"/>
      <c r="G47" s="32"/>
      <c r="H47" s="32"/>
      <c r="I47" s="32"/>
      <c r="J47" s="32"/>
      <c r="K47" s="32"/>
      <c r="L47" s="54" t="str">
        <f>IF(K8="","",K8)</f>
        <v>Turnov</v>
      </c>
      <c r="M47" s="32"/>
      <c r="N47" s="32"/>
      <c r="O47" s="32"/>
      <c r="P47" s="32"/>
      <c r="Q47" s="32"/>
      <c r="R47" s="32"/>
      <c r="S47" s="32"/>
      <c r="T47" s="32"/>
      <c r="U47" s="32"/>
      <c r="V47" s="32"/>
      <c r="W47" s="32"/>
      <c r="X47" s="32"/>
      <c r="Y47" s="32"/>
      <c r="Z47" s="32"/>
      <c r="AA47" s="32"/>
      <c r="AB47" s="32"/>
      <c r="AC47" s="32"/>
      <c r="AD47" s="32"/>
      <c r="AE47" s="32"/>
      <c r="AF47" s="32"/>
      <c r="AG47" s="32"/>
      <c r="AH47" s="32"/>
      <c r="AI47" s="27" t="s">
        <v>22</v>
      </c>
      <c r="AJ47" s="32"/>
      <c r="AK47" s="32"/>
      <c r="AL47" s="32"/>
      <c r="AM47" s="230" t="str">
        <f>IF(AN8="","",AN8)</f>
        <v>21. 2. 2023</v>
      </c>
      <c r="AN47" s="230"/>
      <c r="AO47" s="32"/>
      <c r="AP47" s="32"/>
      <c r="AQ47" s="32"/>
      <c r="AR47" s="35"/>
      <c r="BE47" s="30"/>
    </row>
    <row r="48" spans="1:57" s="2" customFormat="1" ht="6.95" customHeight="1">
      <c r="A48" s="30"/>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5"/>
      <c r="BE48" s="30"/>
    </row>
    <row r="49" spans="1:57" s="2" customFormat="1" ht="15.2" customHeight="1">
      <c r="A49" s="30"/>
      <c r="B49" s="31"/>
      <c r="C49" s="27" t="s">
        <v>24</v>
      </c>
      <c r="D49" s="32"/>
      <c r="E49" s="32"/>
      <c r="F49" s="32"/>
      <c r="G49" s="32"/>
      <c r="H49" s="32"/>
      <c r="I49" s="32"/>
      <c r="J49" s="32"/>
      <c r="K49" s="32"/>
      <c r="L49" s="48"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7" t="s">
        <v>29</v>
      </c>
      <c r="AJ49" s="32"/>
      <c r="AK49" s="32"/>
      <c r="AL49" s="32"/>
      <c r="AM49" s="231" t="str">
        <f>IF(E17="","",E17)</f>
        <v>EFektivní OSvětlování s.r.o.</v>
      </c>
      <c r="AN49" s="232"/>
      <c r="AO49" s="232"/>
      <c r="AP49" s="232"/>
      <c r="AQ49" s="32"/>
      <c r="AR49" s="35"/>
      <c r="AS49" s="233" t="s">
        <v>51</v>
      </c>
      <c r="AT49" s="234"/>
      <c r="AU49" s="56"/>
      <c r="AV49" s="56"/>
      <c r="AW49" s="56"/>
      <c r="AX49" s="56"/>
      <c r="AY49" s="56"/>
      <c r="AZ49" s="56"/>
      <c r="BA49" s="56"/>
      <c r="BB49" s="56"/>
      <c r="BC49" s="56"/>
      <c r="BD49" s="57"/>
      <c r="BE49" s="30"/>
    </row>
    <row r="50" spans="1:57" s="2" customFormat="1" ht="15.2" customHeight="1">
      <c r="A50" s="30"/>
      <c r="B50" s="31"/>
      <c r="C50" s="27" t="s">
        <v>28</v>
      </c>
      <c r="D50" s="32"/>
      <c r="E50" s="32"/>
      <c r="F50" s="32"/>
      <c r="G50" s="32"/>
      <c r="H50" s="32"/>
      <c r="I50" s="32"/>
      <c r="J50" s="32"/>
      <c r="K50" s="32"/>
      <c r="L50" s="48" t="str">
        <f>IF(E14="","",E14)</f>
        <v xml:space="preserve"> </v>
      </c>
      <c r="M50" s="32"/>
      <c r="N50" s="32"/>
      <c r="O50" s="32"/>
      <c r="P50" s="32"/>
      <c r="Q50" s="32"/>
      <c r="R50" s="32"/>
      <c r="S50" s="32"/>
      <c r="T50" s="32"/>
      <c r="U50" s="32"/>
      <c r="V50" s="32"/>
      <c r="W50" s="32"/>
      <c r="X50" s="32"/>
      <c r="Y50" s="32"/>
      <c r="Z50" s="32"/>
      <c r="AA50" s="32"/>
      <c r="AB50" s="32"/>
      <c r="AC50" s="32"/>
      <c r="AD50" s="32"/>
      <c r="AE50" s="32"/>
      <c r="AF50" s="32"/>
      <c r="AG50" s="32"/>
      <c r="AH50" s="32"/>
      <c r="AI50" s="27" t="s">
        <v>34</v>
      </c>
      <c r="AJ50" s="32"/>
      <c r="AK50" s="32"/>
      <c r="AL50" s="32"/>
      <c r="AM50" s="231" t="str">
        <f>IF(E20="","",E20)</f>
        <v>EFektivní OSvětlování s.r.o.</v>
      </c>
      <c r="AN50" s="232"/>
      <c r="AO50" s="232"/>
      <c r="AP50" s="232"/>
      <c r="AQ50" s="32"/>
      <c r="AR50" s="35"/>
      <c r="AS50" s="235"/>
      <c r="AT50" s="236"/>
      <c r="AU50" s="58"/>
      <c r="AV50" s="58"/>
      <c r="AW50" s="58"/>
      <c r="AX50" s="58"/>
      <c r="AY50" s="58"/>
      <c r="AZ50" s="58"/>
      <c r="BA50" s="58"/>
      <c r="BB50" s="58"/>
      <c r="BC50" s="58"/>
      <c r="BD50" s="59"/>
      <c r="BE50" s="30"/>
    </row>
    <row r="51" spans="1:57" s="2" customFormat="1" ht="10.9" customHeight="1">
      <c r="A51" s="30"/>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5"/>
      <c r="AS51" s="237"/>
      <c r="AT51" s="238"/>
      <c r="AU51" s="60"/>
      <c r="AV51" s="60"/>
      <c r="AW51" s="60"/>
      <c r="AX51" s="60"/>
      <c r="AY51" s="60"/>
      <c r="AZ51" s="60"/>
      <c r="BA51" s="60"/>
      <c r="BB51" s="60"/>
      <c r="BC51" s="60"/>
      <c r="BD51" s="61"/>
      <c r="BE51" s="30"/>
    </row>
    <row r="52" spans="1:57" s="2" customFormat="1" ht="29.25" customHeight="1">
      <c r="A52" s="30"/>
      <c r="B52" s="31"/>
      <c r="C52" s="239" t="s">
        <v>52</v>
      </c>
      <c r="D52" s="240"/>
      <c r="E52" s="240"/>
      <c r="F52" s="240"/>
      <c r="G52" s="240"/>
      <c r="H52" s="62"/>
      <c r="I52" s="241" t="s">
        <v>53</v>
      </c>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2" t="s">
        <v>54</v>
      </c>
      <c r="AH52" s="240"/>
      <c r="AI52" s="240"/>
      <c r="AJ52" s="240"/>
      <c r="AK52" s="240"/>
      <c r="AL52" s="240"/>
      <c r="AM52" s="240"/>
      <c r="AN52" s="241" t="s">
        <v>55</v>
      </c>
      <c r="AO52" s="240"/>
      <c r="AP52" s="240"/>
      <c r="AQ52" s="63" t="s">
        <v>56</v>
      </c>
      <c r="AR52" s="35"/>
      <c r="AS52" s="64" t="s">
        <v>57</v>
      </c>
      <c r="AT52" s="65" t="s">
        <v>58</v>
      </c>
      <c r="AU52" s="65" t="s">
        <v>59</v>
      </c>
      <c r="AV52" s="65" t="s">
        <v>60</v>
      </c>
      <c r="AW52" s="65" t="s">
        <v>61</v>
      </c>
      <c r="AX52" s="65" t="s">
        <v>62</v>
      </c>
      <c r="AY52" s="65" t="s">
        <v>63</v>
      </c>
      <c r="AZ52" s="65" t="s">
        <v>64</v>
      </c>
      <c r="BA52" s="65" t="s">
        <v>65</v>
      </c>
      <c r="BB52" s="65" t="s">
        <v>66</v>
      </c>
      <c r="BC52" s="65" t="s">
        <v>67</v>
      </c>
      <c r="BD52" s="66" t="s">
        <v>68</v>
      </c>
      <c r="BE52" s="30"/>
    </row>
    <row r="53" spans="1:57" s="2" customFormat="1" ht="10.9" customHeight="1">
      <c r="A53" s="30"/>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5"/>
      <c r="AS53" s="67"/>
      <c r="AT53" s="68"/>
      <c r="AU53" s="68"/>
      <c r="AV53" s="68"/>
      <c r="AW53" s="68"/>
      <c r="AX53" s="68"/>
      <c r="AY53" s="68"/>
      <c r="AZ53" s="68"/>
      <c r="BA53" s="68"/>
      <c r="BB53" s="68"/>
      <c r="BC53" s="68"/>
      <c r="BD53" s="69"/>
      <c r="BE53" s="30"/>
    </row>
    <row r="54" spans="2:90" s="6" customFormat="1" ht="32.45" customHeight="1">
      <c r="B54" s="70"/>
      <c r="C54" s="71" t="s">
        <v>69</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246">
        <f>ROUND(AG55,2)</f>
        <v>0</v>
      </c>
      <c r="AH54" s="246"/>
      <c r="AI54" s="246"/>
      <c r="AJ54" s="246"/>
      <c r="AK54" s="246"/>
      <c r="AL54" s="246"/>
      <c r="AM54" s="246"/>
      <c r="AN54" s="247">
        <f>SUM(AG54,AT54)</f>
        <v>0</v>
      </c>
      <c r="AO54" s="247"/>
      <c r="AP54" s="247"/>
      <c r="AQ54" s="74" t="s">
        <v>19</v>
      </c>
      <c r="AR54" s="75"/>
      <c r="AS54" s="76">
        <f>ROUND(AS55,2)</f>
        <v>0</v>
      </c>
      <c r="AT54" s="77">
        <f>ROUND(SUM(AV54:AW54),2)</f>
        <v>0</v>
      </c>
      <c r="AU54" s="78">
        <f>ROUND(AU55,5)</f>
        <v>305.13088</v>
      </c>
      <c r="AV54" s="77">
        <f>ROUND(AZ54*L29,2)</f>
        <v>0</v>
      </c>
      <c r="AW54" s="77">
        <f>ROUND(BA54*L30,2)</f>
        <v>0</v>
      </c>
      <c r="AX54" s="77">
        <f>ROUND(BB54*L29,2)</f>
        <v>0</v>
      </c>
      <c r="AY54" s="77">
        <f>ROUND(BC54*L30,2)</f>
        <v>0</v>
      </c>
      <c r="AZ54" s="77">
        <f>ROUND(AZ55,2)</f>
        <v>0</v>
      </c>
      <c r="BA54" s="77">
        <f>ROUND(BA55,2)</f>
        <v>0</v>
      </c>
      <c r="BB54" s="77">
        <f>ROUND(BB55,2)</f>
        <v>0</v>
      </c>
      <c r="BC54" s="77">
        <f>ROUND(BC55,2)</f>
        <v>0</v>
      </c>
      <c r="BD54" s="79">
        <f>ROUND(BD55,2)</f>
        <v>0</v>
      </c>
      <c r="BS54" s="80" t="s">
        <v>70</v>
      </c>
      <c r="BT54" s="80" t="s">
        <v>71</v>
      </c>
      <c r="BV54" s="80" t="s">
        <v>72</v>
      </c>
      <c r="BW54" s="80" t="s">
        <v>5</v>
      </c>
      <c r="BX54" s="80" t="s">
        <v>73</v>
      </c>
      <c r="CL54" s="80" t="s">
        <v>17</v>
      </c>
    </row>
    <row r="55" spans="1:90" s="7" customFormat="1" ht="24.75" customHeight="1">
      <c r="A55" s="81" t="s">
        <v>74</v>
      </c>
      <c r="B55" s="82"/>
      <c r="C55" s="83"/>
      <c r="D55" s="245" t="s">
        <v>13</v>
      </c>
      <c r="E55" s="245"/>
      <c r="F55" s="245"/>
      <c r="G55" s="245"/>
      <c r="H55" s="245"/>
      <c r="I55" s="84"/>
      <c r="J55" s="245" t="s">
        <v>15</v>
      </c>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3">
        <f>'TU_PKI_VZ_I - Příjezdová ...'!J28</f>
        <v>0</v>
      </c>
      <c r="AH55" s="244"/>
      <c r="AI55" s="244"/>
      <c r="AJ55" s="244"/>
      <c r="AK55" s="244"/>
      <c r="AL55" s="244"/>
      <c r="AM55" s="244"/>
      <c r="AN55" s="243">
        <f>SUM(AG55,AT55)</f>
        <v>0</v>
      </c>
      <c r="AO55" s="244"/>
      <c r="AP55" s="244"/>
      <c r="AQ55" s="85" t="s">
        <v>75</v>
      </c>
      <c r="AR55" s="86"/>
      <c r="AS55" s="87">
        <v>0</v>
      </c>
      <c r="AT55" s="88">
        <f>ROUND(SUM(AV55:AW55),2)</f>
        <v>0</v>
      </c>
      <c r="AU55" s="89">
        <f>'TU_PKI_VZ_I - Příjezdová ...'!P85</f>
        <v>305.130881</v>
      </c>
      <c r="AV55" s="88">
        <f>'TU_PKI_VZ_I - Příjezdová ...'!J31</f>
        <v>0</v>
      </c>
      <c r="AW55" s="88">
        <f>'TU_PKI_VZ_I - Příjezdová ...'!J32</f>
        <v>0</v>
      </c>
      <c r="AX55" s="88">
        <f>'TU_PKI_VZ_I - Příjezdová ...'!J33</f>
        <v>0</v>
      </c>
      <c r="AY55" s="88">
        <f>'TU_PKI_VZ_I - Příjezdová ...'!J34</f>
        <v>0</v>
      </c>
      <c r="AZ55" s="88">
        <f>'TU_PKI_VZ_I - Příjezdová ...'!F31</f>
        <v>0</v>
      </c>
      <c r="BA55" s="88">
        <f>'TU_PKI_VZ_I - Příjezdová ...'!F32</f>
        <v>0</v>
      </c>
      <c r="BB55" s="88">
        <f>'TU_PKI_VZ_I - Příjezdová ...'!F33</f>
        <v>0</v>
      </c>
      <c r="BC55" s="88">
        <f>'TU_PKI_VZ_I - Příjezdová ...'!F34</f>
        <v>0</v>
      </c>
      <c r="BD55" s="90">
        <f>'TU_PKI_VZ_I - Příjezdová ...'!F35</f>
        <v>0</v>
      </c>
      <c r="BT55" s="91" t="s">
        <v>76</v>
      </c>
      <c r="BU55" s="91" t="s">
        <v>77</v>
      </c>
      <c r="BV55" s="91" t="s">
        <v>72</v>
      </c>
      <c r="BW55" s="91" t="s">
        <v>5</v>
      </c>
      <c r="BX55" s="91" t="s">
        <v>73</v>
      </c>
      <c r="CL55" s="91" t="s">
        <v>17</v>
      </c>
    </row>
    <row r="56" spans="1:57" s="2" customFormat="1" ht="30" customHeight="1">
      <c r="A56" s="30"/>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5"/>
      <c r="AS56" s="30"/>
      <c r="AT56" s="30"/>
      <c r="AU56" s="30"/>
      <c r="AV56" s="30"/>
      <c r="AW56" s="30"/>
      <c r="AX56" s="30"/>
      <c r="AY56" s="30"/>
      <c r="AZ56" s="30"/>
      <c r="BA56" s="30"/>
      <c r="BB56" s="30"/>
      <c r="BC56" s="30"/>
      <c r="BD56" s="30"/>
      <c r="BE56" s="30"/>
    </row>
    <row r="57" spans="1:57" s="2" customFormat="1" ht="6.95" customHeight="1">
      <c r="A57" s="30"/>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5"/>
      <c r="AS57" s="30"/>
      <c r="AT57" s="30"/>
      <c r="AU57" s="30"/>
      <c r="AV57" s="30"/>
      <c r="AW57" s="30"/>
      <c r="AX57" s="30"/>
      <c r="AY57" s="30"/>
      <c r="AZ57" s="30"/>
      <c r="BA57" s="30"/>
      <c r="BB57" s="30"/>
      <c r="BC57" s="30"/>
      <c r="BD57" s="30"/>
      <c r="BE57" s="30"/>
    </row>
  </sheetData>
  <sheetProtection algorithmName="SHA-512" hashValue="eqt6uV2mbM/NlNEgg+vo+gIp6vaNZcHg1Jogm1pgWkwSbRu/R09OxjhaSsBPHCAzYtOOG5oWaFCsY1p8G3G+Fg==" saltValue="W2gMWpZIK9VS9ccsGSZ6ku8dV9TRURXaODSDrxH6WqRcsSG002S8kSIVyUkMEhrad4ZsctvIqkpVTUkNA+omTw==" spinCount="100000" sheet="1" objects="1" scenarios="1" formatColumns="0" formatRows="0"/>
  <mergeCells count="40">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W31:AE31"/>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s>
  <hyperlinks>
    <hyperlink ref="A55" location="'TU_PKI_VZ_I - Příjezdová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19"/>
  <sheetViews>
    <sheetView showGridLines="0" workbookViewId="0" topLeftCell="A79">
      <selection activeCell="I88" sqref="I88:I2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1"/>
    </row>
    <row r="2" spans="12:46" s="1" customFormat="1" ht="36.95" customHeight="1">
      <c r="L2" s="248"/>
      <c r="M2" s="248"/>
      <c r="N2" s="248"/>
      <c r="O2" s="248"/>
      <c r="P2" s="248"/>
      <c r="Q2" s="248"/>
      <c r="R2" s="248"/>
      <c r="S2" s="248"/>
      <c r="T2" s="248"/>
      <c r="U2" s="248"/>
      <c r="V2" s="248"/>
      <c r="AT2" s="16" t="s">
        <v>5</v>
      </c>
    </row>
    <row r="3" spans="2:46" s="1" customFormat="1" ht="6.95" customHeight="1">
      <c r="B3" s="92"/>
      <c r="C3" s="93"/>
      <c r="D3" s="93"/>
      <c r="E3" s="93"/>
      <c r="F3" s="93"/>
      <c r="G3" s="93"/>
      <c r="H3" s="93"/>
      <c r="I3" s="93"/>
      <c r="J3" s="93"/>
      <c r="K3" s="93"/>
      <c r="L3" s="19"/>
      <c r="AT3" s="16" t="s">
        <v>78</v>
      </c>
    </row>
    <row r="4" spans="2:46" s="1" customFormat="1" ht="24.95" customHeight="1">
      <c r="B4" s="19"/>
      <c r="D4" s="94" t="s">
        <v>79</v>
      </c>
      <c r="L4" s="19"/>
      <c r="M4" s="95" t="s">
        <v>10</v>
      </c>
      <c r="AT4" s="16" t="s">
        <v>4</v>
      </c>
    </row>
    <row r="5" spans="2:12" s="1" customFormat="1" ht="6.95" customHeight="1">
      <c r="B5" s="19"/>
      <c r="L5" s="19"/>
    </row>
    <row r="6" spans="1:31" s="2" customFormat="1" ht="12" customHeight="1">
      <c r="A6" s="30"/>
      <c r="B6" s="35"/>
      <c r="C6" s="30"/>
      <c r="D6" s="96" t="s">
        <v>14</v>
      </c>
      <c r="E6" s="30"/>
      <c r="F6" s="30"/>
      <c r="G6" s="30"/>
      <c r="H6" s="30"/>
      <c r="I6" s="30"/>
      <c r="J6" s="30"/>
      <c r="K6" s="30"/>
      <c r="L6" s="97"/>
      <c r="S6" s="30"/>
      <c r="T6" s="30"/>
      <c r="U6" s="30"/>
      <c r="V6" s="30"/>
      <c r="W6" s="30"/>
      <c r="X6" s="30"/>
      <c r="Y6" s="30"/>
      <c r="Z6" s="30"/>
      <c r="AA6" s="30"/>
      <c r="AB6" s="30"/>
      <c r="AC6" s="30"/>
      <c r="AD6" s="30"/>
      <c r="AE6" s="30"/>
    </row>
    <row r="7" spans="1:31" s="2" customFormat="1" ht="16.5" customHeight="1">
      <c r="A7" s="30"/>
      <c r="B7" s="35"/>
      <c r="C7" s="30"/>
      <c r="D7" s="30"/>
      <c r="E7" s="249" t="s">
        <v>15</v>
      </c>
      <c r="F7" s="250"/>
      <c r="G7" s="250"/>
      <c r="H7" s="250"/>
      <c r="I7" s="30"/>
      <c r="J7" s="30"/>
      <c r="K7" s="30"/>
      <c r="L7" s="97"/>
      <c r="S7" s="30"/>
      <c r="T7" s="30"/>
      <c r="U7" s="30"/>
      <c r="V7" s="30"/>
      <c r="W7" s="30"/>
      <c r="X7" s="30"/>
      <c r="Y7" s="30"/>
      <c r="Z7" s="30"/>
      <c r="AA7" s="30"/>
      <c r="AB7" s="30"/>
      <c r="AC7" s="30"/>
      <c r="AD7" s="30"/>
      <c r="AE7" s="30"/>
    </row>
    <row r="8" spans="1:31" s="2" customFormat="1" ht="11.25">
      <c r="A8" s="30"/>
      <c r="B8" s="35"/>
      <c r="C8" s="30"/>
      <c r="D8" s="30"/>
      <c r="E8" s="30"/>
      <c r="F8" s="30"/>
      <c r="G8" s="30"/>
      <c r="H8" s="30"/>
      <c r="I8" s="30"/>
      <c r="J8" s="30"/>
      <c r="K8" s="30"/>
      <c r="L8" s="97"/>
      <c r="S8" s="30"/>
      <c r="T8" s="30"/>
      <c r="U8" s="30"/>
      <c r="V8" s="30"/>
      <c r="W8" s="30"/>
      <c r="X8" s="30"/>
      <c r="Y8" s="30"/>
      <c r="Z8" s="30"/>
      <c r="AA8" s="30"/>
      <c r="AB8" s="30"/>
      <c r="AC8" s="30"/>
      <c r="AD8" s="30"/>
      <c r="AE8" s="30"/>
    </row>
    <row r="9" spans="1:31" s="2" customFormat="1" ht="12" customHeight="1">
      <c r="A9" s="30"/>
      <c r="B9" s="35"/>
      <c r="C9" s="30"/>
      <c r="D9" s="96" t="s">
        <v>16</v>
      </c>
      <c r="E9" s="30"/>
      <c r="F9" s="98" t="s">
        <v>17</v>
      </c>
      <c r="G9" s="30"/>
      <c r="H9" s="30"/>
      <c r="I9" s="96" t="s">
        <v>18</v>
      </c>
      <c r="J9" s="98" t="s">
        <v>19</v>
      </c>
      <c r="K9" s="30"/>
      <c r="L9" s="97"/>
      <c r="S9" s="30"/>
      <c r="T9" s="30"/>
      <c r="U9" s="30"/>
      <c r="V9" s="30"/>
      <c r="W9" s="30"/>
      <c r="X9" s="30"/>
      <c r="Y9" s="30"/>
      <c r="Z9" s="30"/>
      <c r="AA9" s="30"/>
      <c r="AB9" s="30"/>
      <c r="AC9" s="30"/>
      <c r="AD9" s="30"/>
      <c r="AE9" s="30"/>
    </row>
    <row r="10" spans="1:31" s="2" customFormat="1" ht="12" customHeight="1">
      <c r="A10" s="30"/>
      <c r="B10" s="35"/>
      <c r="C10" s="30"/>
      <c r="D10" s="96" t="s">
        <v>20</v>
      </c>
      <c r="E10" s="30"/>
      <c r="F10" s="98" t="s">
        <v>21</v>
      </c>
      <c r="G10" s="30"/>
      <c r="H10" s="30"/>
      <c r="I10" s="96" t="s">
        <v>22</v>
      </c>
      <c r="J10" s="99" t="str">
        <f>'Rekapitulace stavby'!AN8</f>
        <v>21. 2. 2023</v>
      </c>
      <c r="K10" s="30"/>
      <c r="L10" s="97"/>
      <c r="S10" s="30"/>
      <c r="T10" s="30"/>
      <c r="U10" s="30"/>
      <c r="V10" s="30"/>
      <c r="W10" s="30"/>
      <c r="X10" s="30"/>
      <c r="Y10" s="30"/>
      <c r="Z10" s="30"/>
      <c r="AA10" s="30"/>
      <c r="AB10" s="30"/>
      <c r="AC10" s="30"/>
      <c r="AD10" s="30"/>
      <c r="AE10" s="30"/>
    </row>
    <row r="11" spans="1:31" s="2" customFormat="1" ht="10.9" customHeight="1">
      <c r="A11" s="30"/>
      <c r="B11" s="35"/>
      <c r="C11" s="30"/>
      <c r="D11" s="30"/>
      <c r="E11" s="30"/>
      <c r="F11" s="30"/>
      <c r="G11" s="30"/>
      <c r="H11" s="30"/>
      <c r="I11" s="30"/>
      <c r="J11" s="30"/>
      <c r="K11" s="30"/>
      <c r="L11" s="97"/>
      <c r="S11" s="30"/>
      <c r="T11" s="30"/>
      <c r="U11" s="30"/>
      <c r="V11" s="30"/>
      <c r="W11" s="30"/>
      <c r="X11" s="30"/>
      <c r="Y11" s="30"/>
      <c r="Z11" s="30"/>
      <c r="AA11" s="30"/>
      <c r="AB11" s="30"/>
      <c r="AC11" s="30"/>
      <c r="AD11" s="30"/>
      <c r="AE11" s="30"/>
    </row>
    <row r="12" spans="1:31" s="2" customFormat="1" ht="12" customHeight="1">
      <c r="A12" s="30"/>
      <c r="B12" s="35"/>
      <c r="C12" s="30"/>
      <c r="D12" s="96" t="s">
        <v>24</v>
      </c>
      <c r="E12" s="30"/>
      <c r="F12" s="30"/>
      <c r="G12" s="30"/>
      <c r="H12" s="30"/>
      <c r="I12" s="96" t="s">
        <v>25</v>
      </c>
      <c r="J12" s="98" t="str">
        <f>IF('Rekapitulace stavby'!AN10="","",'Rekapitulace stavby'!AN10)</f>
        <v/>
      </c>
      <c r="K12" s="30"/>
      <c r="L12" s="97"/>
      <c r="S12" s="30"/>
      <c r="T12" s="30"/>
      <c r="U12" s="30"/>
      <c r="V12" s="30"/>
      <c r="W12" s="30"/>
      <c r="X12" s="30"/>
      <c r="Y12" s="30"/>
      <c r="Z12" s="30"/>
      <c r="AA12" s="30"/>
      <c r="AB12" s="30"/>
      <c r="AC12" s="30"/>
      <c r="AD12" s="30"/>
      <c r="AE12" s="30"/>
    </row>
    <row r="13" spans="1:31" s="2" customFormat="1" ht="18" customHeight="1">
      <c r="A13" s="30"/>
      <c r="B13" s="35"/>
      <c r="C13" s="30"/>
      <c r="D13" s="30"/>
      <c r="E13" s="98" t="str">
        <f>IF('Rekapitulace stavby'!E11="","",'Rekapitulace stavby'!E11)</f>
        <v xml:space="preserve"> </v>
      </c>
      <c r="F13" s="30"/>
      <c r="G13" s="30"/>
      <c r="H13" s="30"/>
      <c r="I13" s="96" t="s">
        <v>27</v>
      </c>
      <c r="J13" s="98" t="str">
        <f>IF('Rekapitulace stavby'!AN11="","",'Rekapitulace stavby'!AN11)</f>
        <v/>
      </c>
      <c r="K13" s="30"/>
      <c r="L13" s="97"/>
      <c r="S13" s="30"/>
      <c r="T13" s="30"/>
      <c r="U13" s="30"/>
      <c r="V13" s="30"/>
      <c r="W13" s="30"/>
      <c r="X13" s="30"/>
      <c r="Y13" s="30"/>
      <c r="Z13" s="30"/>
      <c r="AA13" s="30"/>
      <c r="AB13" s="30"/>
      <c r="AC13" s="30"/>
      <c r="AD13" s="30"/>
      <c r="AE13" s="30"/>
    </row>
    <row r="14" spans="1:31" s="2" customFormat="1" ht="6.95" customHeight="1">
      <c r="A14" s="30"/>
      <c r="B14" s="35"/>
      <c r="C14" s="30"/>
      <c r="D14" s="30"/>
      <c r="E14" s="30"/>
      <c r="F14" s="30"/>
      <c r="G14" s="30"/>
      <c r="H14" s="30"/>
      <c r="I14" s="30"/>
      <c r="J14" s="30"/>
      <c r="K14" s="30"/>
      <c r="L14" s="97"/>
      <c r="S14" s="30"/>
      <c r="T14" s="30"/>
      <c r="U14" s="30"/>
      <c r="V14" s="30"/>
      <c r="W14" s="30"/>
      <c r="X14" s="30"/>
      <c r="Y14" s="30"/>
      <c r="Z14" s="30"/>
      <c r="AA14" s="30"/>
      <c r="AB14" s="30"/>
      <c r="AC14" s="30"/>
      <c r="AD14" s="30"/>
      <c r="AE14" s="30"/>
    </row>
    <row r="15" spans="1:31" s="2" customFormat="1" ht="12" customHeight="1">
      <c r="A15" s="30"/>
      <c r="B15" s="35"/>
      <c r="C15" s="30"/>
      <c r="D15" s="96" t="s">
        <v>28</v>
      </c>
      <c r="E15" s="30"/>
      <c r="F15" s="30"/>
      <c r="G15" s="30"/>
      <c r="H15" s="30"/>
      <c r="I15" s="96" t="s">
        <v>25</v>
      </c>
      <c r="J15" s="98" t="str">
        <f>'Rekapitulace stavby'!AN13</f>
        <v/>
      </c>
      <c r="K15" s="30"/>
      <c r="L15" s="97"/>
      <c r="S15" s="30"/>
      <c r="T15" s="30"/>
      <c r="U15" s="30"/>
      <c r="V15" s="30"/>
      <c r="W15" s="30"/>
      <c r="X15" s="30"/>
      <c r="Y15" s="30"/>
      <c r="Z15" s="30"/>
      <c r="AA15" s="30"/>
      <c r="AB15" s="30"/>
      <c r="AC15" s="30"/>
      <c r="AD15" s="30"/>
      <c r="AE15" s="30"/>
    </row>
    <row r="16" spans="1:31" s="2" customFormat="1" ht="18" customHeight="1">
      <c r="A16" s="30"/>
      <c r="B16" s="35"/>
      <c r="C16" s="30"/>
      <c r="D16" s="30"/>
      <c r="E16" s="251" t="str">
        <f>'Rekapitulace stavby'!E14</f>
        <v xml:space="preserve"> </v>
      </c>
      <c r="F16" s="251"/>
      <c r="G16" s="251"/>
      <c r="H16" s="251"/>
      <c r="I16" s="96" t="s">
        <v>27</v>
      </c>
      <c r="J16" s="98" t="str">
        <f>'Rekapitulace stavby'!AN14</f>
        <v/>
      </c>
      <c r="K16" s="30"/>
      <c r="L16" s="97"/>
      <c r="S16" s="30"/>
      <c r="T16" s="30"/>
      <c r="U16" s="30"/>
      <c r="V16" s="30"/>
      <c r="W16" s="30"/>
      <c r="X16" s="30"/>
      <c r="Y16" s="30"/>
      <c r="Z16" s="30"/>
      <c r="AA16" s="30"/>
      <c r="AB16" s="30"/>
      <c r="AC16" s="30"/>
      <c r="AD16" s="30"/>
      <c r="AE16" s="30"/>
    </row>
    <row r="17" spans="1:31" s="2" customFormat="1" ht="6.95" customHeight="1">
      <c r="A17" s="30"/>
      <c r="B17" s="35"/>
      <c r="C17" s="30"/>
      <c r="D17" s="30"/>
      <c r="E17" s="30"/>
      <c r="F17" s="30"/>
      <c r="G17" s="30"/>
      <c r="H17" s="30"/>
      <c r="I17" s="30"/>
      <c r="J17" s="30"/>
      <c r="K17" s="30"/>
      <c r="L17" s="97"/>
      <c r="S17" s="30"/>
      <c r="T17" s="30"/>
      <c r="U17" s="30"/>
      <c r="V17" s="30"/>
      <c r="W17" s="30"/>
      <c r="X17" s="30"/>
      <c r="Y17" s="30"/>
      <c r="Z17" s="30"/>
      <c r="AA17" s="30"/>
      <c r="AB17" s="30"/>
      <c r="AC17" s="30"/>
      <c r="AD17" s="30"/>
      <c r="AE17" s="30"/>
    </row>
    <row r="18" spans="1:31" s="2" customFormat="1" ht="12" customHeight="1">
      <c r="A18" s="30"/>
      <c r="B18" s="35"/>
      <c r="C18" s="30"/>
      <c r="D18" s="96" t="s">
        <v>29</v>
      </c>
      <c r="E18" s="30"/>
      <c r="F18" s="30"/>
      <c r="G18" s="30"/>
      <c r="H18" s="30"/>
      <c r="I18" s="96" t="s">
        <v>25</v>
      </c>
      <c r="J18" s="98" t="s">
        <v>30</v>
      </c>
      <c r="K18" s="30"/>
      <c r="L18" s="97"/>
      <c r="S18" s="30"/>
      <c r="T18" s="30"/>
      <c r="U18" s="30"/>
      <c r="V18" s="30"/>
      <c r="W18" s="30"/>
      <c r="X18" s="30"/>
      <c r="Y18" s="30"/>
      <c r="Z18" s="30"/>
      <c r="AA18" s="30"/>
      <c r="AB18" s="30"/>
      <c r="AC18" s="30"/>
      <c r="AD18" s="30"/>
      <c r="AE18" s="30"/>
    </row>
    <row r="19" spans="1:31" s="2" customFormat="1" ht="18" customHeight="1">
      <c r="A19" s="30"/>
      <c r="B19" s="35"/>
      <c r="C19" s="30"/>
      <c r="D19" s="30"/>
      <c r="E19" s="98" t="s">
        <v>31</v>
      </c>
      <c r="F19" s="30"/>
      <c r="G19" s="30"/>
      <c r="H19" s="30"/>
      <c r="I19" s="96" t="s">
        <v>27</v>
      </c>
      <c r="J19" s="98" t="s">
        <v>32</v>
      </c>
      <c r="K19" s="30"/>
      <c r="L19" s="97"/>
      <c r="S19" s="30"/>
      <c r="T19" s="30"/>
      <c r="U19" s="30"/>
      <c r="V19" s="30"/>
      <c r="W19" s="30"/>
      <c r="X19" s="30"/>
      <c r="Y19" s="30"/>
      <c r="Z19" s="30"/>
      <c r="AA19" s="30"/>
      <c r="AB19" s="30"/>
      <c r="AC19" s="30"/>
      <c r="AD19" s="30"/>
      <c r="AE19" s="30"/>
    </row>
    <row r="20" spans="1:31" s="2" customFormat="1" ht="6.95" customHeight="1">
      <c r="A20" s="30"/>
      <c r="B20" s="35"/>
      <c r="C20" s="30"/>
      <c r="D20" s="30"/>
      <c r="E20" s="30"/>
      <c r="F20" s="30"/>
      <c r="G20" s="30"/>
      <c r="H20" s="30"/>
      <c r="I20" s="30"/>
      <c r="J20" s="30"/>
      <c r="K20" s="30"/>
      <c r="L20" s="97"/>
      <c r="S20" s="30"/>
      <c r="T20" s="30"/>
      <c r="U20" s="30"/>
      <c r="V20" s="30"/>
      <c r="W20" s="30"/>
      <c r="X20" s="30"/>
      <c r="Y20" s="30"/>
      <c r="Z20" s="30"/>
      <c r="AA20" s="30"/>
      <c r="AB20" s="30"/>
      <c r="AC20" s="30"/>
      <c r="AD20" s="30"/>
      <c r="AE20" s="30"/>
    </row>
    <row r="21" spans="1:31" s="2" customFormat="1" ht="12" customHeight="1">
      <c r="A21" s="30"/>
      <c r="B21" s="35"/>
      <c r="C21" s="30"/>
      <c r="D21" s="96" t="s">
        <v>34</v>
      </c>
      <c r="E21" s="30"/>
      <c r="F21" s="30"/>
      <c r="G21" s="30"/>
      <c r="H21" s="30"/>
      <c r="I21" s="96" t="s">
        <v>25</v>
      </c>
      <c r="J21" s="98" t="s">
        <v>30</v>
      </c>
      <c r="K21" s="30"/>
      <c r="L21" s="97"/>
      <c r="S21" s="30"/>
      <c r="T21" s="30"/>
      <c r="U21" s="30"/>
      <c r="V21" s="30"/>
      <c r="W21" s="30"/>
      <c r="X21" s="30"/>
      <c r="Y21" s="30"/>
      <c r="Z21" s="30"/>
      <c r="AA21" s="30"/>
      <c r="AB21" s="30"/>
      <c r="AC21" s="30"/>
      <c r="AD21" s="30"/>
      <c r="AE21" s="30"/>
    </row>
    <row r="22" spans="1:31" s="2" customFormat="1" ht="18" customHeight="1">
      <c r="A22" s="30"/>
      <c r="B22" s="35"/>
      <c r="C22" s="30"/>
      <c r="D22" s="30"/>
      <c r="E22" s="98" t="s">
        <v>31</v>
      </c>
      <c r="F22" s="30"/>
      <c r="G22" s="30"/>
      <c r="H22" s="30"/>
      <c r="I22" s="96" t="s">
        <v>27</v>
      </c>
      <c r="J22" s="98" t="s">
        <v>32</v>
      </c>
      <c r="K22" s="30"/>
      <c r="L22" s="97"/>
      <c r="S22" s="30"/>
      <c r="T22" s="30"/>
      <c r="U22" s="30"/>
      <c r="V22" s="30"/>
      <c r="W22" s="30"/>
      <c r="X22" s="30"/>
      <c r="Y22" s="30"/>
      <c r="Z22" s="30"/>
      <c r="AA22" s="30"/>
      <c r="AB22" s="30"/>
      <c r="AC22" s="30"/>
      <c r="AD22" s="30"/>
      <c r="AE22" s="30"/>
    </row>
    <row r="23" spans="1:31" s="2" customFormat="1" ht="6.95" customHeight="1">
      <c r="A23" s="30"/>
      <c r="B23" s="35"/>
      <c r="C23" s="30"/>
      <c r="D23" s="30"/>
      <c r="E23" s="30"/>
      <c r="F23" s="30"/>
      <c r="G23" s="30"/>
      <c r="H23" s="30"/>
      <c r="I23" s="30"/>
      <c r="J23" s="30"/>
      <c r="K23" s="30"/>
      <c r="L23" s="97"/>
      <c r="S23" s="30"/>
      <c r="T23" s="30"/>
      <c r="U23" s="30"/>
      <c r="V23" s="30"/>
      <c r="W23" s="30"/>
      <c r="X23" s="30"/>
      <c r="Y23" s="30"/>
      <c r="Z23" s="30"/>
      <c r="AA23" s="30"/>
      <c r="AB23" s="30"/>
      <c r="AC23" s="30"/>
      <c r="AD23" s="30"/>
      <c r="AE23" s="30"/>
    </row>
    <row r="24" spans="1:31" s="2" customFormat="1" ht="12" customHeight="1">
      <c r="A24" s="30"/>
      <c r="B24" s="35"/>
      <c r="C24" s="30"/>
      <c r="D24" s="96" t="s">
        <v>35</v>
      </c>
      <c r="E24" s="30"/>
      <c r="F24" s="30"/>
      <c r="G24" s="30"/>
      <c r="H24" s="30"/>
      <c r="I24" s="30"/>
      <c r="J24" s="30"/>
      <c r="K24" s="30"/>
      <c r="L24" s="97"/>
      <c r="S24" s="30"/>
      <c r="T24" s="30"/>
      <c r="U24" s="30"/>
      <c r="V24" s="30"/>
      <c r="W24" s="30"/>
      <c r="X24" s="30"/>
      <c r="Y24" s="30"/>
      <c r="Z24" s="30"/>
      <c r="AA24" s="30"/>
      <c r="AB24" s="30"/>
      <c r="AC24" s="30"/>
      <c r="AD24" s="30"/>
      <c r="AE24" s="30"/>
    </row>
    <row r="25" spans="1:31" s="8" customFormat="1" ht="47.25" customHeight="1">
      <c r="A25" s="100"/>
      <c r="B25" s="101"/>
      <c r="C25" s="100"/>
      <c r="D25" s="100"/>
      <c r="E25" s="252" t="s">
        <v>36</v>
      </c>
      <c r="F25" s="252"/>
      <c r="G25" s="252"/>
      <c r="H25" s="252"/>
      <c r="I25" s="100"/>
      <c r="J25" s="100"/>
      <c r="K25" s="100"/>
      <c r="L25" s="102"/>
      <c r="S25" s="100"/>
      <c r="T25" s="100"/>
      <c r="U25" s="100"/>
      <c r="V25" s="100"/>
      <c r="W25" s="100"/>
      <c r="X25" s="100"/>
      <c r="Y25" s="100"/>
      <c r="Z25" s="100"/>
      <c r="AA25" s="100"/>
      <c r="AB25" s="100"/>
      <c r="AC25" s="100"/>
      <c r="AD25" s="100"/>
      <c r="AE25" s="100"/>
    </row>
    <row r="26" spans="1:31" s="2" customFormat="1" ht="6.95" customHeight="1">
      <c r="A26" s="30"/>
      <c r="B26" s="35"/>
      <c r="C26" s="30"/>
      <c r="D26" s="30"/>
      <c r="E26" s="30"/>
      <c r="F26" s="30"/>
      <c r="G26" s="30"/>
      <c r="H26" s="30"/>
      <c r="I26" s="30"/>
      <c r="J26" s="30"/>
      <c r="K26" s="30"/>
      <c r="L26" s="97"/>
      <c r="S26" s="30"/>
      <c r="T26" s="30"/>
      <c r="U26" s="30"/>
      <c r="V26" s="30"/>
      <c r="W26" s="30"/>
      <c r="X26" s="30"/>
      <c r="Y26" s="30"/>
      <c r="Z26" s="30"/>
      <c r="AA26" s="30"/>
      <c r="AB26" s="30"/>
      <c r="AC26" s="30"/>
      <c r="AD26" s="30"/>
      <c r="AE26" s="30"/>
    </row>
    <row r="27" spans="1:31" s="2" customFormat="1" ht="6.95" customHeight="1">
      <c r="A27" s="30"/>
      <c r="B27" s="35"/>
      <c r="C27" s="30"/>
      <c r="D27" s="103"/>
      <c r="E27" s="103"/>
      <c r="F27" s="103"/>
      <c r="G27" s="103"/>
      <c r="H27" s="103"/>
      <c r="I27" s="103"/>
      <c r="J27" s="103"/>
      <c r="K27" s="103"/>
      <c r="L27" s="97"/>
      <c r="S27" s="30"/>
      <c r="T27" s="30"/>
      <c r="U27" s="30"/>
      <c r="V27" s="30"/>
      <c r="W27" s="30"/>
      <c r="X27" s="30"/>
      <c r="Y27" s="30"/>
      <c r="Z27" s="30"/>
      <c r="AA27" s="30"/>
      <c r="AB27" s="30"/>
      <c r="AC27" s="30"/>
      <c r="AD27" s="30"/>
      <c r="AE27" s="30"/>
    </row>
    <row r="28" spans="1:31" s="2" customFormat="1" ht="25.35" customHeight="1">
      <c r="A28" s="30"/>
      <c r="B28" s="35"/>
      <c r="C28" s="30"/>
      <c r="D28" s="104" t="s">
        <v>37</v>
      </c>
      <c r="E28" s="30"/>
      <c r="F28" s="30"/>
      <c r="G28" s="30"/>
      <c r="H28" s="30"/>
      <c r="I28" s="30"/>
      <c r="J28" s="105">
        <f>ROUND(J85,2)</f>
        <v>0</v>
      </c>
      <c r="K28" s="30"/>
      <c r="L28" s="97"/>
      <c r="S28" s="30"/>
      <c r="T28" s="30"/>
      <c r="U28" s="30"/>
      <c r="V28" s="30"/>
      <c r="W28" s="30"/>
      <c r="X28" s="30"/>
      <c r="Y28" s="30"/>
      <c r="Z28" s="30"/>
      <c r="AA28" s="30"/>
      <c r="AB28" s="30"/>
      <c r="AC28" s="30"/>
      <c r="AD28" s="30"/>
      <c r="AE28" s="30"/>
    </row>
    <row r="29" spans="1:31" s="2" customFormat="1" ht="6.95" customHeight="1">
      <c r="A29" s="30"/>
      <c r="B29" s="35"/>
      <c r="C29" s="30"/>
      <c r="D29" s="103"/>
      <c r="E29" s="103"/>
      <c r="F29" s="103"/>
      <c r="G29" s="103"/>
      <c r="H29" s="103"/>
      <c r="I29" s="103"/>
      <c r="J29" s="103"/>
      <c r="K29" s="103"/>
      <c r="L29" s="97"/>
      <c r="S29" s="30"/>
      <c r="T29" s="30"/>
      <c r="U29" s="30"/>
      <c r="V29" s="30"/>
      <c r="W29" s="30"/>
      <c r="X29" s="30"/>
      <c r="Y29" s="30"/>
      <c r="Z29" s="30"/>
      <c r="AA29" s="30"/>
      <c r="AB29" s="30"/>
      <c r="AC29" s="30"/>
      <c r="AD29" s="30"/>
      <c r="AE29" s="30"/>
    </row>
    <row r="30" spans="1:31" s="2" customFormat="1" ht="14.45" customHeight="1">
      <c r="A30" s="30"/>
      <c r="B30" s="35"/>
      <c r="C30" s="30"/>
      <c r="D30" s="30"/>
      <c r="E30" s="30"/>
      <c r="F30" s="106" t="s">
        <v>39</v>
      </c>
      <c r="G30" s="30"/>
      <c r="H30" s="30"/>
      <c r="I30" s="106" t="s">
        <v>38</v>
      </c>
      <c r="J30" s="106" t="s">
        <v>40</v>
      </c>
      <c r="K30" s="30"/>
      <c r="L30" s="97"/>
      <c r="S30" s="30"/>
      <c r="T30" s="30"/>
      <c r="U30" s="30"/>
      <c r="V30" s="30"/>
      <c r="W30" s="30"/>
      <c r="X30" s="30"/>
      <c r="Y30" s="30"/>
      <c r="Z30" s="30"/>
      <c r="AA30" s="30"/>
      <c r="AB30" s="30"/>
      <c r="AC30" s="30"/>
      <c r="AD30" s="30"/>
      <c r="AE30" s="30"/>
    </row>
    <row r="31" spans="1:31" s="2" customFormat="1" ht="14.45" customHeight="1">
      <c r="A31" s="30"/>
      <c r="B31" s="35"/>
      <c r="C31" s="30"/>
      <c r="D31" s="107" t="s">
        <v>41</v>
      </c>
      <c r="E31" s="96" t="s">
        <v>42</v>
      </c>
      <c r="F31" s="108">
        <f>ROUND((SUM(BE85:BE218)),2)</f>
        <v>0</v>
      </c>
      <c r="G31" s="30"/>
      <c r="H31" s="30"/>
      <c r="I31" s="109">
        <v>0.21</v>
      </c>
      <c r="J31" s="108">
        <f>ROUND(((SUM(BE85:BE218))*I31),2)</f>
        <v>0</v>
      </c>
      <c r="K31" s="30"/>
      <c r="L31" s="97"/>
      <c r="S31" s="30"/>
      <c r="T31" s="30"/>
      <c r="U31" s="30"/>
      <c r="V31" s="30"/>
      <c r="W31" s="30"/>
      <c r="X31" s="30"/>
      <c r="Y31" s="30"/>
      <c r="Z31" s="30"/>
      <c r="AA31" s="30"/>
      <c r="AB31" s="30"/>
      <c r="AC31" s="30"/>
      <c r="AD31" s="30"/>
      <c r="AE31" s="30"/>
    </row>
    <row r="32" spans="1:31" s="2" customFormat="1" ht="14.45" customHeight="1">
      <c r="A32" s="30"/>
      <c r="B32" s="35"/>
      <c r="C32" s="30"/>
      <c r="D32" s="30"/>
      <c r="E32" s="96" t="s">
        <v>43</v>
      </c>
      <c r="F32" s="108">
        <f>ROUND((SUM(BF85:BF218)),2)</f>
        <v>0</v>
      </c>
      <c r="G32" s="30"/>
      <c r="H32" s="30"/>
      <c r="I32" s="109">
        <v>0.15</v>
      </c>
      <c r="J32" s="108">
        <f>ROUND(((SUM(BF85:BF218))*I32),2)</f>
        <v>0</v>
      </c>
      <c r="K32" s="30"/>
      <c r="L32" s="97"/>
      <c r="S32" s="30"/>
      <c r="T32" s="30"/>
      <c r="U32" s="30"/>
      <c r="V32" s="30"/>
      <c r="W32" s="30"/>
      <c r="X32" s="30"/>
      <c r="Y32" s="30"/>
      <c r="Z32" s="30"/>
      <c r="AA32" s="30"/>
      <c r="AB32" s="30"/>
      <c r="AC32" s="30"/>
      <c r="AD32" s="30"/>
      <c r="AE32" s="30"/>
    </row>
    <row r="33" spans="1:31" s="2" customFormat="1" ht="14.45" customHeight="1" hidden="1">
      <c r="A33" s="30"/>
      <c r="B33" s="35"/>
      <c r="C33" s="30"/>
      <c r="D33" s="30"/>
      <c r="E33" s="96" t="s">
        <v>44</v>
      </c>
      <c r="F33" s="108">
        <f>ROUND((SUM(BG85:BG218)),2)</f>
        <v>0</v>
      </c>
      <c r="G33" s="30"/>
      <c r="H33" s="30"/>
      <c r="I33" s="109">
        <v>0.21</v>
      </c>
      <c r="J33" s="108">
        <f>0</f>
        <v>0</v>
      </c>
      <c r="K33" s="30"/>
      <c r="L33" s="97"/>
      <c r="S33" s="30"/>
      <c r="T33" s="30"/>
      <c r="U33" s="30"/>
      <c r="V33" s="30"/>
      <c r="W33" s="30"/>
      <c r="X33" s="30"/>
      <c r="Y33" s="30"/>
      <c r="Z33" s="30"/>
      <c r="AA33" s="30"/>
      <c r="AB33" s="30"/>
      <c r="AC33" s="30"/>
      <c r="AD33" s="30"/>
      <c r="AE33" s="30"/>
    </row>
    <row r="34" spans="1:31" s="2" customFormat="1" ht="14.45" customHeight="1" hidden="1">
      <c r="A34" s="30"/>
      <c r="B34" s="35"/>
      <c r="C34" s="30"/>
      <c r="D34" s="30"/>
      <c r="E34" s="96" t="s">
        <v>45</v>
      </c>
      <c r="F34" s="108">
        <f>ROUND((SUM(BH85:BH218)),2)</f>
        <v>0</v>
      </c>
      <c r="G34" s="30"/>
      <c r="H34" s="30"/>
      <c r="I34" s="109">
        <v>0.15</v>
      </c>
      <c r="J34" s="108">
        <f>0</f>
        <v>0</v>
      </c>
      <c r="K34" s="30"/>
      <c r="L34" s="97"/>
      <c r="S34" s="30"/>
      <c r="T34" s="30"/>
      <c r="U34" s="30"/>
      <c r="V34" s="30"/>
      <c r="W34" s="30"/>
      <c r="X34" s="30"/>
      <c r="Y34" s="30"/>
      <c r="Z34" s="30"/>
      <c r="AA34" s="30"/>
      <c r="AB34" s="30"/>
      <c r="AC34" s="30"/>
      <c r="AD34" s="30"/>
      <c r="AE34" s="30"/>
    </row>
    <row r="35" spans="1:31" s="2" customFormat="1" ht="14.45" customHeight="1" hidden="1">
      <c r="A35" s="30"/>
      <c r="B35" s="35"/>
      <c r="C35" s="30"/>
      <c r="D35" s="30"/>
      <c r="E35" s="96" t="s">
        <v>46</v>
      </c>
      <c r="F35" s="108">
        <f>ROUND((SUM(BI85:BI218)),2)</f>
        <v>0</v>
      </c>
      <c r="G35" s="30"/>
      <c r="H35" s="30"/>
      <c r="I35" s="109">
        <v>0</v>
      </c>
      <c r="J35" s="108">
        <f>0</f>
        <v>0</v>
      </c>
      <c r="K35" s="30"/>
      <c r="L35" s="97"/>
      <c r="S35" s="30"/>
      <c r="T35" s="30"/>
      <c r="U35" s="30"/>
      <c r="V35" s="30"/>
      <c r="W35" s="30"/>
      <c r="X35" s="30"/>
      <c r="Y35" s="30"/>
      <c r="Z35" s="30"/>
      <c r="AA35" s="30"/>
      <c r="AB35" s="30"/>
      <c r="AC35" s="30"/>
      <c r="AD35" s="30"/>
      <c r="AE35" s="30"/>
    </row>
    <row r="36" spans="1:31" s="2" customFormat="1" ht="6.95" customHeight="1">
      <c r="A36" s="30"/>
      <c r="B36" s="35"/>
      <c r="C36" s="30"/>
      <c r="D36" s="30"/>
      <c r="E36" s="30"/>
      <c r="F36" s="30"/>
      <c r="G36" s="30"/>
      <c r="H36" s="30"/>
      <c r="I36" s="30"/>
      <c r="J36" s="30"/>
      <c r="K36" s="30"/>
      <c r="L36" s="97"/>
      <c r="S36" s="30"/>
      <c r="T36" s="30"/>
      <c r="U36" s="30"/>
      <c r="V36" s="30"/>
      <c r="W36" s="30"/>
      <c r="X36" s="30"/>
      <c r="Y36" s="30"/>
      <c r="Z36" s="30"/>
      <c r="AA36" s="30"/>
      <c r="AB36" s="30"/>
      <c r="AC36" s="30"/>
      <c r="AD36" s="30"/>
      <c r="AE36" s="30"/>
    </row>
    <row r="37" spans="1:31" s="2" customFormat="1" ht="25.35" customHeight="1">
      <c r="A37" s="30"/>
      <c r="B37" s="35"/>
      <c r="C37" s="110"/>
      <c r="D37" s="111" t="s">
        <v>47</v>
      </c>
      <c r="E37" s="112"/>
      <c r="F37" s="112"/>
      <c r="G37" s="113" t="s">
        <v>48</v>
      </c>
      <c r="H37" s="114" t="s">
        <v>49</v>
      </c>
      <c r="I37" s="112"/>
      <c r="J37" s="115">
        <f>SUM(J28:J35)</f>
        <v>0</v>
      </c>
      <c r="K37" s="116"/>
      <c r="L37" s="97"/>
      <c r="S37" s="30"/>
      <c r="T37" s="30"/>
      <c r="U37" s="30"/>
      <c r="V37" s="30"/>
      <c r="W37" s="30"/>
      <c r="X37" s="30"/>
      <c r="Y37" s="30"/>
      <c r="Z37" s="30"/>
      <c r="AA37" s="30"/>
      <c r="AB37" s="30"/>
      <c r="AC37" s="30"/>
      <c r="AD37" s="30"/>
      <c r="AE37" s="30"/>
    </row>
    <row r="38" spans="1:31" s="2" customFormat="1" ht="14.45" customHeight="1">
      <c r="A38" s="30"/>
      <c r="B38" s="117"/>
      <c r="C38" s="118"/>
      <c r="D38" s="118"/>
      <c r="E38" s="118"/>
      <c r="F38" s="118"/>
      <c r="G38" s="118"/>
      <c r="H38" s="118"/>
      <c r="I38" s="118"/>
      <c r="J38" s="118"/>
      <c r="K38" s="118"/>
      <c r="L38" s="97"/>
      <c r="S38" s="30"/>
      <c r="T38" s="30"/>
      <c r="U38" s="30"/>
      <c r="V38" s="30"/>
      <c r="W38" s="30"/>
      <c r="X38" s="30"/>
      <c r="Y38" s="30"/>
      <c r="Z38" s="30"/>
      <c r="AA38" s="30"/>
      <c r="AB38" s="30"/>
      <c r="AC38" s="30"/>
      <c r="AD38" s="30"/>
      <c r="AE38" s="30"/>
    </row>
    <row r="42" spans="1:31" s="2" customFormat="1" ht="6.95" customHeight="1" hidden="1">
      <c r="A42" s="30"/>
      <c r="B42" s="119"/>
      <c r="C42" s="120"/>
      <c r="D42" s="120"/>
      <c r="E42" s="120"/>
      <c r="F42" s="120"/>
      <c r="G42" s="120"/>
      <c r="H42" s="120"/>
      <c r="I42" s="120"/>
      <c r="J42" s="120"/>
      <c r="K42" s="120"/>
      <c r="L42" s="97"/>
      <c r="S42" s="30"/>
      <c r="T42" s="30"/>
      <c r="U42" s="30"/>
      <c r="V42" s="30"/>
      <c r="W42" s="30"/>
      <c r="X42" s="30"/>
      <c r="Y42" s="30"/>
      <c r="Z42" s="30"/>
      <c r="AA42" s="30"/>
      <c r="AB42" s="30"/>
      <c r="AC42" s="30"/>
      <c r="AD42" s="30"/>
      <c r="AE42" s="30"/>
    </row>
    <row r="43" spans="1:31" s="2" customFormat="1" ht="24.95" customHeight="1" hidden="1">
      <c r="A43" s="30"/>
      <c r="B43" s="31"/>
      <c r="C43" s="22" t="s">
        <v>80</v>
      </c>
      <c r="D43" s="32"/>
      <c r="E43" s="32"/>
      <c r="F43" s="32"/>
      <c r="G43" s="32"/>
      <c r="H43" s="32"/>
      <c r="I43" s="32"/>
      <c r="J43" s="32"/>
      <c r="K43" s="32"/>
      <c r="L43" s="97"/>
      <c r="S43" s="30"/>
      <c r="T43" s="30"/>
      <c r="U43" s="30"/>
      <c r="V43" s="30"/>
      <c r="W43" s="30"/>
      <c r="X43" s="30"/>
      <c r="Y43" s="30"/>
      <c r="Z43" s="30"/>
      <c r="AA43" s="30"/>
      <c r="AB43" s="30"/>
      <c r="AC43" s="30"/>
      <c r="AD43" s="30"/>
      <c r="AE43" s="30"/>
    </row>
    <row r="44" spans="1:31" s="2" customFormat="1" ht="6.95" customHeight="1" hidden="1">
      <c r="A44" s="30"/>
      <c r="B44" s="31"/>
      <c r="C44" s="32"/>
      <c r="D44" s="32"/>
      <c r="E44" s="32"/>
      <c r="F44" s="32"/>
      <c r="G44" s="32"/>
      <c r="H44" s="32"/>
      <c r="I44" s="32"/>
      <c r="J44" s="32"/>
      <c r="K44" s="32"/>
      <c r="L44" s="97"/>
      <c r="S44" s="30"/>
      <c r="T44" s="30"/>
      <c r="U44" s="30"/>
      <c r="V44" s="30"/>
      <c r="W44" s="30"/>
      <c r="X44" s="30"/>
      <c r="Y44" s="30"/>
      <c r="Z44" s="30"/>
      <c r="AA44" s="30"/>
      <c r="AB44" s="30"/>
      <c r="AC44" s="30"/>
      <c r="AD44" s="30"/>
      <c r="AE44" s="30"/>
    </row>
    <row r="45" spans="1:31" s="2" customFormat="1" ht="12" customHeight="1" hidden="1">
      <c r="A45" s="30"/>
      <c r="B45" s="31"/>
      <c r="C45" s="27" t="s">
        <v>14</v>
      </c>
      <c r="D45" s="32"/>
      <c r="E45" s="32"/>
      <c r="F45" s="32"/>
      <c r="G45" s="32"/>
      <c r="H45" s="32"/>
      <c r="I45" s="32"/>
      <c r="J45" s="32"/>
      <c r="K45" s="32"/>
      <c r="L45" s="97"/>
      <c r="S45" s="30"/>
      <c r="T45" s="30"/>
      <c r="U45" s="30"/>
      <c r="V45" s="30"/>
      <c r="W45" s="30"/>
      <c r="X45" s="30"/>
      <c r="Y45" s="30"/>
      <c r="Z45" s="30"/>
      <c r="AA45" s="30"/>
      <c r="AB45" s="30"/>
      <c r="AC45" s="30"/>
      <c r="AD45" s="30"/>
      <c r="AE45" s="30"/>
    </row>
    <row r="46" spans="1:31" s="2" customFormat="1" ht="16.5" customHeight="1" hidden="1">
      <c r="A46" s="30"/>
      <c r="B46" s="31"/>
      <c r="C46" s="32"/>
      <c r="D46" s="32"/>
      <c r="E46" s="228" t="str">
        <f>E7</f>
        <v>Příjezdová komunikace k základně IZS Vesecko - Turnov, 1. etapa</v>
      </c>
      <c r="F46" s="253"/>
      <c r="G46" s="253"/>
      <c r="H46" s="253"/>
      <c r="I46" s="32"/>
      <c r="J46" s="32"/>
      <c r="K46" s="32"/>
      <c r="L46" s="97"/>
      <c r="S46" s="30"/>
      <c r="T46" s="30"/>
      <c r="U46" s="30"/>
      <c r="V46" s="30"/>
      <c r="W46" s="30"/>
      <c r="X46" s="30"/>
      <c r="Y46" s="30"/>
      <c r="Z46" s="30"/>
      <c r="AA46" s="30"/>
      <c r="AB46" s="30"/>
      <c r="AC46" s="30"/>
      <c r="AD46" s="30"/>
      <c r="AE46" s="30"/>
    </row>
    <row r="47" spans="1:31" s="2" customFormat="1" ht="6.95" customHeight="1" hidden="1">
      <c r="A47" s="30"/>
      <c r="B47" s="31"/>
      <c r="C47" s="32"/>
      <c r="D47" s="32"/>
      <c r="E47" s="32"/>
      <c r="F47" s="32"/>
      <c r="G47" s="32"/>
      <c r="H47" s="32"/>
      <c r="I47" s="32"/>
      <c r="J47" s="32"/>
      <c r="K47" s="32"/>
      <c r="L47" s="97"/>
      <c r="S47" s="30"/>
      <c r="T47" s="30"/>
      <c r="U47" s="30"/>
      <c r="V47" s="30"/>
      <c r="W47" s="30"/>
      <c r="X47" s="30"/>
      <c r="Y47" s="30"/>
      <c r="Z47" s="30"/>
      <c r="AA47" s="30"/>
      <c r="AB47" s="30"/>
      <c r="AC47" s="30"/>
      <c r="AD47" s="30"/>
      <c r="AE47" s="30"/>
    </row>
    <row r="48" spans="1:31" s="2" customFormat="1" ht="12" customHeight="1" hidden="1">
      <c r="A48" s="30"/>
      <c r="B48" s="31"/>
      <c r="C48" s="27" t="s">
        <v>20</v>
      </c>
      <c r="D48" s="32"/>
      <c r="E48" s="32"/>
      <c r="F48" s="25" t="str">
        <f>F10</f>
        <v>Turnov</v>
      </c>
      <c r="G48" s="32"/>
      <c r="H48" s="32"/>
      <c r="I48" s="27" t="s">
        <v>22</v>
      </c>
      <c r="J48" s="55" t="str">
        <f>IF(J10="","",J10)</f>
        <v>21. 2. 2023</v>
      </c>
      <c r="K48" s="32"/>
      <c r="L48" s="97"/>
      <c r="S48" s="30"/>
      <c r="T48" s="30"/>
      <c r="U48" s="30"/>
      <c r="V48" s="30"/>
      <c r="W48" s="30"/>
      <c r="X48" s="30"/>
      <c r="Y48" s="30"/>
      <c r="Z48" s="30"/>
      <c r="AA48" s="30"/>
      <c r="AB48" s="30"/>
      <c r="AC48" s="30"/>
      <c r="AD48" s="30"/>
      <c r="AE48" s="30"/>
    </row>
    <row r="49" spans="1:31" s="2" customFormat="1" ht="6.95" customHeight="1" hidden="1">
      <c r="A49" s="30"/>
      <c r="B49" s="31"/>
      <c r="C49" s="32"/>
      <c r="D49" s="32"/>
      <c r="E49" s="32"/>
      <c r="F49" s="32"/>
      <c r="G49" s="32"/>
      <c r="H49" s="32"/>
      <c r="I49" s="32"/>
      <c r="J49" s="32"/>
      <c r="K49" s="32"/>
      <c r="L49" s="97"/>
      <c r="S49" s="30"/>
      <c r="T49" s="30"/>
      <c r="U49" s="30"/>
      <c r="V49" s="30"/>
      <c r="W49" s="30"/>
      <c r="X49" s="30"/>
      <c r="Y49" s="30"/>
      <c r="Z49" s="30"/>
      <c r="AA49" s="30"/>
      <c r="AB49" s="30"/>
      <c r="AC49" s="30"/>
      <c r="AD49" s="30"/>
      <c r="AE49" s="30"/>
    </row>
    <row r="50" spans="1:31" s="2" customFormat="1" ht="25.7" customHeight="1" hidden="1">
      <c r="A50" s="30"/>
      <c r="B50" s="31"/>
      <c r="C50" s="27" t="s">
        <v>24</v>
      </c>
      <c r="D50" s="32"/>
      <c r="E50" s="32"/>
      <c r="F50" s="25" t="str">
        <f>E13</f>
        <v xml:space="preserve"> </v>
      </c>
      <c r="G50" s="32"/>
      <c r="H50" s="32"/>
      <c r="I50" s="27" t="s">
        <v>29</v>
      </c>
      <c r="J50" s="28" t="str">
        <f>E19</f>
        <v>EFektivní OSvětlování s.r.o.</v>
      </c>
      <c r="K50" s="32"/>
      <c r="L50" s="97"/>
      <c r="S50" s="30"/>
      <c r="T50" s="30"/>
      <c r="U50" s="30"/>
      <c r="V50" s="30"/>
      <c r="W50" s="30"/>
      <c r="X50" s="30"/>
      <c r="Y50" s="30"/>
      <c r="Z50" s="30"/>
      <c r="AA50" s="30"/>
      <c r="AB50" s="30"/>
      <c r="AC50" s="30"/>
      <c r="AD50" s="30"/>
      <c r="AE50" s="30"/>
    </row>
    <row r="51" spans="1:31" s="2" customFormat="1" ht="25.7" customHeight="1" hidden="1">
      <c r="A51" s="30"/>
      <c r="B51" s="31"/>
      <c r="C51" s="27" t="s">
        <v>28</v>
      </c>
      <c r="D51" s="32"/>
      <c r="E51" s="32"/>
      <c r="F51" s="25" t="str">
        <f>IF(E16="","",E16)</f>
        <v xml:space="preserve"> </v>
      </c>
      <c r="G51" s="32"/>
      <c r="H51" s="32"/>
      <c r="I51" s="27" t="s">
        <v>34</v>
      </c>
      <c r="J51" s="28" t="str">
        <f>E22</f>
        <v>EFektivní OSvětlování s.r.o.</v>
      </c>
      <c r="K51" s="32"/>
      <c r="L51" s="97"/>
      <c r="S51" s="30"/>
      <c r="T51" s="30"/>
      <c r="U51" s="30"/>
      <c r="V51" s="30"/>
      <c r="W51" s="30"/>
      <c r="X51" s="30"/>
      <c r="Y51" s="30"/>
      <c r="Z51" s="30"/>
      <c r="AA51" s="30"/>
      <c r="AB51" s="30"/>
      <c r="AC51" s="30"/>
      <c r="AD51" s="30"/>
      <c r="AE51" s="30"/>
    </row>
    <row r="52" spans="1:31" s="2" customFormat="1" ht="10.35" customHeight="1" hidden="1">
      <c r="A52" s="30"/>
      <c r="B52" s="31"/>
      <c r="C52" s="32"/>
      <c r="D52" s="32"/>
      <c r="E52" s="32"/>
      <c r="F52" s="32"/>
      <c r="G52" s="32"/>
      <c r="H52" s="32"/>
      <c r="I52" s="32"/>
      <c r="J52" s="32"/>
      <c r="K52" s="32"/>
      <c r="L52" s="97"/>
      <c r="S52" s="30"/>
      <c r="T52" s="30"/>
      <c r="U52" s="30"/>
      <c r="V52" s="30"/>
      <c r="W52" s="30"/>
      <c r="X52" s="30"/>
      <c r="Y52" s="30"/>
      <c r="Z52" s="30"/>
      <c r="AA52" s="30"/>
      <c r="AB52" s="30"/>
      <c r="AC52" s="30"/>
      <c r="AD52" s="30"/>
      <c r="AE52" s="30"/>
    </row>
    <row r="53" spans="1:31" s="2" customFormat="1" ht="29.25" customHeight="1" hidden="1">
      <c r="A53" s="30"/>
      <c r="B53" s="31"/>
      <c r="C53" s="121" t="s">
        <v>81</v>
      </c>
      <c r="D53" s="122"/>
      <c r="E53" s="122"/>
      <c r="F53" s="122"/>
      <c r="G53" s="122"/>
      <c r="H53" s="122"/>
      <c r="I53" s="122"/>
      <c r="J53" s="123" t="s">
        <v>82</v>
      </c>
      <c r="K53" s="122"/>
      <c r="L53" s="97"/>
      <c r="S53" s="30"/>
      <c r="T53" s="30"/>
      <c r="U53" s="30"/>
      <c r="V53" s="30"/>
      <c r="W53" s="30"/>
      <c r="X53" s="30"/>
      <c r="Y53" s="30"/>
      <c r="Z53" s="30"/>
      <c r="AA53" s="30"/>
      <c r="AB53" s="30"/>
      <c r="AC53" s="30"/>
      <c r="AD53" s="30"/>
      <c r="AE53" s="30"/>
    </row>
    <row r="54" spans="1:31" s="2" customFormat="1" ht="10.35" customHeight="1" hidden="1">
      <c r="A54" s="30"/>
      <c r="B54" s="31"/>
      <c r="C54" s="32"/>
      <c r="D54" s="32"/>
      <c r="E54" s="32"/>
      <c r="F54" s="32"/>
      <c r="G54" s="32"/>
      <c r="H54" s="32"/>
      <c r="I54" s="32"/>
      <c r="J54" s="32"/>
      <c r="K54" s="32"/>
      <c r="L54" s="97"/>
      <c r="S54" s="30"/>
      <c r="T54" s="30"/>
      <c r="U54" s="30"/>
      <c r="V54" s="30"/>
      <c r="W54" s="30"/>
      <c r="X54" s="30"/>
      <c r="Y54" s="30"/>
      <c r="Z54" s="30"/>
      <c r="AA54" s="30"/>
      <c r="AB54" s="30"/>
      <c r="AC54" s="30"/>
      <c r="AD54" s="30"/>
      <c r="AE54" s="30"/>
    </row>
    <row r="55" spans="1:47" s="2" customFormat="1" ht="22.9" customHeight="1" hidden="1">
      <c r="A55" s="30"/>
      <c r="B55" s="31"/>
      <c r="C55" s="124" t="s">
        <v>69</v>
      </c>
      <c r="D55" s="32"/>
      <c r="E55" s="32"/>
      <c r="F55" s="32"/>
      <c r="G55" s="32"/>
      <c r="H55" s="32"/>
      <c r="I55" s="32"/>
      <c r="J55" s="73">
        <f>J85</f>
        <v>0</v>
      </c>
      <c r="K55" s="32"/>
      <c r="L55" s="97"/>
      <c r="S55" s="30"/>
      <c r="T55" s="30"/>
      <c r="U55" s="30"/>
      <c r="V55" s="30"/>
      <c r="W55" s="30"/>
      <c r="X55" s="30"/>
      <c r="Y55" s="30"/>
      <c r="Z55" s="30"/>
      <c r="AA55" s="30"/>
      <c r="AB55" s="30"/>
      <c r="AC55" s="30"/>
      <c r="AD55" s="30"/>
      <c r="AE55" s="30"/>
      <c r="AU55" s="16" t="s">
        <v>83</v>
      </c>
    </row>
    <row r="56" spans="2:12" s="9" customFormat="1" ht="24.95" customHeight="1" hidden="1">
      <c r="B56" s="125"/>
      <c r="C56" s="126"/>
      <c r="D56" s="127" t="s">
        <v>84</v>
      </c>
      <c r="E56" s="128"/>
      <c r="F56" s="128"/>
      <c r="G56" s="128"/>
      <c r="H56" s="128"/>
      <c r="I56" s="128"/>
      <c r="J56" s="129">
        <f>J86</f>
        <v>0</v>
      </c>
      <c r="K56" s="126"/>
      <c r="L56" s="130"/>
    </row>
    <row r="57" spans="2:12" s="10" customFormat="1" ht="19.9" customHeight="1" hidden="1">
      <c r="B57" s="131"/>
      <c r="C57" s="132"/>
      <c r="D57" s="133" t="s">
        <v>85</v>
      </c>
      <c r="E57" s="134"/>
      <c r="F57" s="134"/>
      <c r="G57" s="134"/>
      <c r="H57" s="134"/>
      <c r="I57" s="134"/>
      <c r="J57" s="135">
        <f>J87</f>
        <v>0</v>
      </c>
      <c r="K57" s="132"/>
      <c r="L57" s="136"/>
    </row>
    <row r="58" spans="2:12" s="9" customFormat="1" ht="24.95" customHeight="1" hidden="1">
      <c r="B58" s="125"/>
      <c r="C58" s="126"/>
      <c r="D58" s="127" t="s">
        <v>86</v>
      </c>
      <c r="E58" s="128"/>
      <c r="F58" s="128"/>
      <c r="G58" s="128"/>
      <c r="H58" s="128"/>
      <c r="I58" s="128"/>
      <c r="J58" s="129">
        <f>J92</f>
        <v>0</v>
      </c>
      <c r="K58" s="126"/>
      <c r="L58" s="130"/>
    </row>
    <row r="59" spans="2:12" s="10" customFormat="1" ht="19.9" customHeight="1" hidden="1">
      <c r="B59" s="131"/>
      <c r="C59" s="132"/>
      <c r="D59" s="133" t="s">
        <v>87</v>
      </c>
      <c r="E59" s="134"/>
      <c r="F59" s="134"/>
      <c r="G59" s="134"/>
      <c r="H59" s="134"/>
      <c r="I59" s="134"/>
      <c r="J59" s="135">
        <f>J93</f>
        <v>0</v>
      </c>
      <c r="K59" s="132"/>
      <c r="L59" s="136"/>
    </row>
    <row r="60" spans="2:12" s="10" customFormat="1" ht="19.9" customHeight="1" hidden="1">
      <c r="B60" s="131"/>
      <c r="C60" s="132"/>
      <c r="D60" s="133" t="s">
        <v>88</v>
      </c>
      <c r="E60" s="134"/>
      <c r="F60" s="134"/>
      <c r="G60" s="134"/>
      <c r="H60" s="134"/>
      <c r="I60" s="134"/>
      <c r="J60" s="135">
        <f>J152</f>
        <v>0</v>
      </c>
      <c r="K60" s="132"/>
      <c r="L60" s="136"/>
    </row>
    <row r="61" spans="2:12" s="10" customFormat="1" ht="19.9" customHeight="1" hidden="1">
      <c r="B61" s="131"/>
      <c r="C61" s="132"/>
      <c r="D61" s="133" t="s">
        <v>89</v>
      </c>
      <c r="E61" s="134"/>
      <c r="F61" s="134"/>
      <c r="G61" s="134"/>
      <c r="H61" s="134"/>
      <c r="I61" s="134"/>
      <c r="J61" s="135">
        <f>J194</f>
        <v>0</v>
      </c>
      <c r="K61" s="132"/>
      <c r="L61" s="136"/>
    </row>
    <row r="62" spans="2:12" s="9" customFormat="1" ht="24.95" customHeight="1" hidden="1">
      <c r="B62" s="125"/>
      <c r="C62" s="126"/>
      <c r="D62" s="127" t="s">
        <v>90</v>
      </c>
      <c r="E62" s="128"/>
      <c r="F62" s="128"/>
      <c r="G62" s="128"/>
      <c r="H62" s="128"/>
      <c r="I62" s="128"/>
      <c r="J62" s="129">
        <f>J197</f>
        <v>0</v>
      </c>
      <c r="K62" s="126"/>
      <c r="L62" s="130"/>
    </row>
    <row r="63" spans="2:12" s="9" customFormat="1" ht="24.95" customHeight="1" hidden="1">
      <c r="B63" s="125"/>
      <c r="C63" s="126"/>
      <c r="D63" s="127" t="s">
        <v>91</v>
      </c>
      <c r="E63" s="128"/>
      <c r="F63" s="128"/>
      <c r="G63" s="128"/>
      <c r="H63" s="128"/>
      <c r="I63" s="128"/>
      <c r="J63" s="129">
        <f>J202</f>
        <v>0</v>
      </c>
      <c r="K63" s="126"/>
      <c r="L63" s="130"/>
    </row>
    <row r="64" spans="2:12" s="10" customFormat="1" ht="19.9" customHeight="1" hidden="1">
      <c r="B64" s="131"/>
      <c r="C64" s="132"/>
      <c r="D64" s="133" t="s">
        <v>92</v>
      </c>
      <c r="E64" s="134"/>
      <c r="F64" s="134"/>
      <c r="G64" s="134"/>
      <c r="H64" s="134"/>
      <c r="I64" s="134"/>
      <c r="J64" s="135">
        <f>J203</f>
        <v>0</v>
      </c>
      <c r="K64" s="132"/>
      <c r="L64" s="136"/>
    </row>
    <row r="65" spans="2:12" s="10" customFormat="1" ht="19.9" customHeight="1" hidden="1">
      <c r="B65" s="131"/>
      <c r="C65" s="132"/>
      <c r="D65" s="133" t="s">
        <v>93</v>
      </c>
      <c r="E65" s="134"/>
      <c r="F65" s="134"/>
      <c r="G65" s="134"/>
      <c r="H65" s="134"/>
      <c r="I65" s="134"/>
      <c r="J65" s="135">
        <f>J210</f>
        <v>0</v>
      </c>
      <c r="K65" s="132"/>
      <c r="L65" s="136"/>
    </row>
    <row r="66" spans="2:12" s="10" customFormat="1" ht="19.9" customHeight="1" hidden="1">
      <c r="B66" s="131"/>
      <c r="C66" s="132"/>
      <c r="D66" s="133" t="s">
        <v>94</v>
      </c>
      <c r="E66" s="134"/>
      <c r="F66" s="134"/>
      <c r="G66" s="134"/>
      <c r="H66" s="134"/>
      <c r="I66" s="134"/>
      <c r="J66" s="135">
        <f>J213</f>
        <v>0</v>
      </c>
      <c r="K66" s="132"/>
      <c r="L66" s="136"/>
    </row>
    <row r="67" spans="2:12" s="10" customFormat="1" ht="19.9" customHeight="1" hidden="1">
      <c r="B67" s="131"/>
      <c r="C67" s="132"/>
      <c r="D67" s="133" t="s">
        <v>95</v>
      </c>
      <c r="E67" s="134"/>
      <c r="F67" s="134"/>
      <c r="G67" s="134"/>
      <c r="H67" s="134"/>
      <c r="I67" s="134"/>
      <c r="J67" s="135">
        <f>J216</f>
        <v>0</v>
      </c>
      <c r="K67" s="132"/>
      <c r="L67" s="136"/>
    </row>
    <row r="68" spans="1:31" s="2" customFormat="1" ht="21.75" customHeight="1" hidden="1">
      <c r="A68" s="30"/>
      <c r="B68" s="31"/>
      <c r="C68" s="32"/>
      <c r="D68" s="32"/>
      <c r="E68" s="32"/>
      <c r="F68" s="32"/>
      <c r="G68" s="32"/>
      <c r="H68" s="32"/>
      <c r="I68" s="32"/>
      <c r="J68" s="32"/>
      <c r="K68" s="32"/>
      <c r="L68" s="97"/>
      <c r="S68" s="30"/>
      <c r="T68" s="30"/>
      <c r="U68" s="30"/>
      <c r="V68" s="30"/>
      <c r="W68" s="30"/>
      <c r="X68" s="30"/>
      <c r="Y68" s="30"/>
      <c r="Z68" s="30"/>
      <c r="AA68" s="30"/>
      <c r="AB68" s="30"/>
      <c r="AC68" s="30"/>
      <c r="AD68" s="30"/>
      <c r="AE68" s="30"/>
    </row>
    <row r="69" spans="1:31" s="2" customFormat="1" ht="6.95" customHeight="1" hidden="1">
      <c r="A69" s="30"/>
      <c r="B69" s="43"/>
      <c r="C69" s="44"/>
      <c r="D69" s="44"/>
      <c r="E69" s="44"/>
      <c r="F69" s="44"/>
      <c r="G69" s="44"/>
      <c r="H69" s="44"/>
      <c r="I69" s="44"/>
      <c r="J69" s="44"/>
      <c r="K69" s="44"/>
      <c r="L69" s="97"/>
      <c r="S69" s="30"/>
      <c r="T69" s="30"/>
      <c r="U69" s="30"/>
      <c r="V69" s="30"/>
      <c r="W69" s="30"/>
      <c r="X69" s="30"/>
      <c r="Y69" s="30"/>
      <c r="Z69" s="30"/>
      <c r="AA69" s="30"/>
      <c r="AB69" s="30"/>
      <c r="AC69" s="30"/>
      <c r="AD69" s="30"/>
      <c r="AE69" s="30"/>
    </row>
    <row r="70" ht="11.25" hidden="1"/>
    <row r="71" ht="11.25" hidden="1"/>
    <row r="72" ht="11.25" hidden="1"/>
    <row r="73" spans="1:31" s="2" customFormat="1" ht="6.95" customHeight="1">
      <c r="A73" s="30"/>
      <c r="B73" s="45"/>
      <c r="C73" s="46"/>
      <c r="D73" s="46"/>
      <c r="E73" s="46"/>
      <c r="F73" s="46"/>
      <c r="G73" s="46"/>
      <c r="H73" s="46"/>
      <c r="I73" s="46"/>
      <c r="J73" s="46"/>
      <c r="K73" s="46"/>
      <c r="L73" s="97"/>
      <c r="S73" s="30"/>
      <c r="T73" s="30"/>
      <c r="U73" s="30"/>
      <c r="V73" s="30"/>
      <c r="W73" s="30"/>
      <c r="X73" s="30"/>
      <c r="Y73" s="30"/>
      <c r="Z73" s="30"/>
      <c r="AA73" s="30"/>
      <c r="AB73" s="30"/>
      <c r="AC73" s="30"/>
      <c r="AD73" s="30"/>
      <c r="AE73" s="30"/>
    </row>
    <row r="74" spans="1:31" s="2" customFormat="1" ht="24.95" customHeight="1">
      <c r="A74" s="30"/>
      <c r="B74" s="31"/>
      <c r="C74" s="22" t="s">
        <v>96</v>
      </c>
      <c r="D74" s="32"/>
      <c r="E74" s="32"/>
      <c r="F74" s="32"/>
      <c r="G74" s="32"/>
      <c r="H74" s="32"/>
      <c r="I74" s="32"/>
      <c r="J74" s="32"/>
      <c r="K74" s="32"/>
      <c r="L74" s="97"/>
      <c r="S74" s="30"/>
      <c r="T74" s="30"/>
      <c r="U74" s="30"/>
      <c r="V74" s="30"/>
      <c r="W74" s="30"/>
      <c r="X74" s="30"/>
      <c r="Y74" s="30"/>
      <c r="Z74" s="30"/>
      <c r="AA74" s="30"/>
      <c r="AB74" s="30"/>
      <c r="AC74" s="30"/>
      <c r="AD74" s="30"/>
      <c r="AE74" s="30"/>
    </row>
    <row r="75" spans="1:31" s="2" customFormat="1" ht="6.95" customHeight="1">
      <c r="A75" s="30"/>
      <c r="B75" s="31"/>
      <c r="C75" s="32"/>
      <c r="D75" s="32"/>
      <c r="E75" s="32"/>
      <c r="F75" s="32"/>
      <c r="G75" s="32"/>
      <c r="H75" s="32"/>
      <c r="I75" s="32"/>
      <c r="J75" s="32"/>
      <c r="K75" s="32"/>
      <c r="L75" s="97"/>
      <c r="S75" s="30"/>
      <c r="T75" s="30"/>
      <c r="U75" s="30"/>
      <c r="V75" s="30"/>
      <c r="W75" s="30"/>
      <c r="X75" s="30"/>
      <c r="Y75" s="30"/>
      <c r="Z75" s="30"/>
      <c r="AA75" s="30"/>
      <c r="AB75" s="30"/>
      <c r="AC75" s="30"/>
      <c r="AD75" s="30"/>
      <c r="AE75" s="30"/>
    </row>
    <row r="76" spans="1:31" s="2" customFormat="1" ht="12" customHeight="1">
      <c r="A76" s="30"/>
      <c r="B76" s="31"/>
      <c r="C76" s="27" t="s">
        <v>14</v>
      </c>
      <c r="D76" s="32"/>
      <c r="E76" s="32"/>
      <c r="F76" s="32"/>
      <c r="G76" s="32"/>
      <c r="H76" s="32"/>
      <c r="I76" s="32"/>
      <c r="J76" s="32"/>
      <c r="K76" s="32"/>
      <c r="L76" s="97"/>
      <c r="S76" s="30"/>
      <c r="T76" s="30"/>
      <c r="U76" s="30"/>
      <c r="V76" s="30"/>
      <c r="W76" s="30"/>
      <c r="X76" s="30"/>
      <c r="Y76" s="30"/>
      <c r="Z76" s="30"/>
      <c r="AA76" s="30"/>
      <c r="AB76" s="30"/>
      <c r="AC76" s="30"/>
      <c r="AD76" s="30"/>
      <c r="AE76" s="30"/>
    </row>
    <row r="77" spans="1:31" s="2" customFormat="1" ht="16.5" customHeight="1">
      <c r="A77" s="30"/>
      <c r="B77" s="31"/>
      <c r="C77" s="32"/>
      <c r="D77" s="32"/>
      <c r="E77" s="228" t="str">
        <f>E7</f>
        <v>Příjezdová komunikace k základně IZS Vesecko - Turnov, 1. etapa</v>
      </c>
      <c r="F77" s="253"/>
      <c r="G77" s="253"/>
      <c r="H77" s="253"/>
      <c r="I77" s="32"/>
      <c r="J77" s="32"/>
      <c r="K77" s="32"/>
      <c r="L77" s="97"/>
      <c r="S77" s="30"/>
      <c r="T77" s="30"/>
      <c r="U77" s="30"/>
      <c r="V77" s="30"/>
      <c r="W77" s="30"/>
      <c r="X77" s="30"/>
      <c r="Y77" s="30"/>
      <c r="Z77" s="30"/>
      <c r="AA77" s="30"/>
      <c r="AB77" s="30"/>
      <c r="AC77" s="30"/>
      <c r="AD77" s="30"/>
      <c r="AE77" s="30"/>
    </row>
    <row r="78" spans="1:31" s="2" customFormat="1" ht="6.95" customHeight="1">
      <c r="A78" s="30"/>
      <c r="B78" s="31"/>
      <c r="C78" s="32"/>
      <c r="D78" s="32"/>
      <c r="E78" s="32"/>
      <c r="F78" s="32"/>
      <c r="G78" s="32"/>
      <c r="H78" s="32"/>
      <c r="I78" s="32"/>
      <c r="J78" s="32"/>
      <c r="K78" s="32"/>
      <c r="L78" s="97"/>
      <c r="S78" s="30"/>
      <c r="T78" s="30"/>
      <c r="U78" s="30"/>
      <c r="V78" s="30"/>
      <c r="W78" s="30"/>
      <c r="X78" s="30"/>
      <c r="Y78" s="30"/>
      <c r="Z78" s="30"/>
      <c r="AA78" s="30"/>
      <c r="AB78" s="30"/>
      <c r="AC78" s="30"/>
      <c r="AD78" s="30"/>
      <c r="AE78" s="30"/>
    </row>
    <row r="79" spans="1:31" s="2" customFormat="1" ht="12" customHeight="1">
      <c r="A79" s="30"/>
      <c r="B79" s="31"/>
      <c r="C79" s="27" t="s">
        <v>20</v>
      </c>
      <c r="D79" s="32"/>
      <c r="E79" s="32"/>
      <c r="F79" s="25" t="str">
        <f>F10</f>
        <v>Turnov</v>
      </c>
      <c r="G79" s="32"/>
      <c r="H79" s="32"/>
      <c r="I79" s="27" t="s">
        <v>22</v>
      </c>
      <c r="J79" s="55" t="str">
        <f>IF(J10="","",J10)</f>
        <v>21. 2. 2023</v>
      </c>
      <c r="K79" s="32"/>
      <c r="L79" s="97"/>
      <c r="S79" s="30"/>
      <c r="T79" s="30"/>
      <c r="U79" s="30"/>
      <c r="V79" s="30"/>
      <c r="W79" s="30"/>
      <c r="X79" s="30"/>
      <c r="Y79" s="30"/>
      <c r="Z79" s="30"/>
      <c r="AA79" s="30"/>
      <c r="AB79" s="30"/>
      <c r="AC79" s="30"/>
      <c r="AD79" s="30"/>
      <c r="AE79" s="30"/>
    </row>
    <row r="80" spans="1:31" s="2" customFormat="1" ht="6.95" customHeight="1">
      <c r="A80" s="30"/>
      <c r="B80" s="31"/>
      <c r="C80" s="32"/>
      <c r="D80" s="32"/>
      <c r="E80" s="32"/>
      <c r="F80" s="32"/>
      <c r="G80" s="32"/>
      <c r="H80" s="32"/>
      <c r="I80" s="32"/>
      <c r="J80" s="32"/>
      <c r="K80" s="32"/>
      <c r="L80" s="97"/>
      <c r="S80" s="30"/>
      <c r="T80" s="30"/>
      <c r="U80" s="30"/>
      <c r="V80" s="30"/>
      <c r="W80" s="30"/>
      <c r="X80" s="30"/>
      <c r="Y80" s="30"/>
      <c r="Z80" s="30"/>
      <c r="AA80" s="30"/>
      <c r="AB80" s="30"/>
      <c r="AC80" s="30"/>
      <c r="AD80" s="30"/>
      <c r="AE80" s="30"/>
    </row>
    <row r="81" spans="1:31" s="2" customFormat="1" ht="25.7" customHeight="1">
      <c r="A81" s="30"/>
      <c r="B81" s="31"/>
      <c r="C81" s="27" t="s">
        <v>24</v>
      </c>
      <c r="D81" s="32"/>
      <c r="E81" s="32"/>
      <c r="F81" s="25" t="str">
        <f>E13</f>
        <v xml:space="preserve"> </v>
      </c>
      <c r="G81" s="32"/>
      <c r="H81" s="32"/>
      <c r="I81" s="27" t="s">
        <v>29</v>
      </c>
      <c r="J81" s="28" t="str">
        <f>E19</f>
        <v>EFektivní OSvětlování s.r.o.</v>
      </c>
      <c r="K81" s="32"/>
      <c r="L81" s="97"/>
      <c r="S81" s="30"/>
      <c r="T81" s="30"/>
      <c r="U81" s="30"/>
      <c r="V81" s="30"/>
      <c r="W81" s="30"/>
      <c r="X81" s="30"/>
      <c r="Y81" s="30"/>
      <c r="Z81" s="30"/>
      <c r="AA81" s="30"/>
      <c r="AB81" s="30"/>
      <c r="AC81" s="30"/>
      <c r="AD81" s="30"/>
      <c r="AE81" s="30"/>
    </row>
    <row r="82" spans="1:31" s="2" customFormat="1" ht="25.7" customHeight="1">
      <c r="A82" s="30"/>
      <c r="B82" s="31"/>
      <c r="C82" s="27" t="s">
        <v>28</v>
      </c>
      <c r="D82" s="32"/>
      <c r="E82" s="32"/>
      <c r="F82" s="25" t="str">
        <f>IF(E16="","",E16)</f>
        <v xml:space="preserve"> </v>
      </c>
      <c r="G82" s="32"/>
      <c r="H82" s="32"/>
      <c r="I82" s="27" t="s">
        <v>34</v>
      </c>
      <c r="J82" s="28" t="str">
        <f>E22</f>
        <v>EFektivní OSvětlování s.r.o.</v>
      </c>
      <c r="K82" s="32"/>
      <c r="L82" s="97"/>
      <c r="S82" s="30"/>
      <c r="T82" s="30"/>
      <c r="U82" s="30"/>
      <c r="V82" s="30"/>
      <c r="W82" s="30"/>
      <c r="X82" s="30"/>
      <c r="Y82" s="30"/>
      <c r="Z82" s="30"/>
      <c r="AA82" s="30"/>
      <c r="AB82" s="30"/>
      <c r="AC82" s="30"/>
      <c r="AD82" s="30"/>
      <c r="AE82" s="30"/>
    </row>
    <row r="83" spans="1:31" s="2" customFormat="1" ht="10.35" customHeight="1">
      <c r="A83" s="30"/>
      <c r="B83" s="31"/>
      <c r="C83" s="32"/>
      <c r="D83" s="32"/>
      <c r="E83" s="32"/>
      <c r="F83" s="32"/>
      <c r="G83" s="32"/>
      <c r="H83" s="32"/>
      <c r="I83" s="32"/>
      <c r="J83" s="32"/>
      <c r="K83" s="32"/>
      <c r="L83" s="97"/>
      <c r="S83" s="30"/>
      <c r="T83" s="30"/>
      <c r="U83" s="30"/>
      <c r="V83" s="30"/>
      <c r="W83" s="30"/>
      <c r="X83" s="30"/>
      <c r="Y83" s="30"/>
      <c r="Z83" s="30"/>
      <c r="AA83" s="30"/>
      <c r="AB83" s="30"/>
      <c r="AC83" s="30"/>
      <c r="AD83" s="30"/>
      <c r="AE83" s="30"/>
    </row>
    <row r="84" spans="1:31" s="11" customFormat="1" ht="29.25" customHeight="1">
      <c r="A84" s="137"/>
      <c r="B84" s="138"/>
      <c r="C84" s="139" t="s">
        <v>97</v>
      </c>
      <c r="D84" s="140" t="s">
        <v>56</v>
      </c>
      <c r="E84" s="140" t="s">
        <v>52</v>
      </c>
      <c r="F84" s="140" t="s">
        <v>53</v>
      </c>
      <c r="G84" s="140" t="s">
        <v>98</v>
      </c>
      <c r="H84" s="140" t="s">
        <v>99</v>
      </c>
      <c r="I84" s="140" t="s">
        <v>100</v>
      </c>
      <c r="J84" s="140" t="s">
        <v>82</v>
      </c>
      <c r="K84" s="141" t="s">
        <v>101</v>
      </c>
      <c r="L84" s="142"/>
      <c r="M84" s="64" t="s">
        <v>19</v>
      </c>
      <c r="N84" s="65" t="s">
        <v>41</v>
      </c>
      <c r="O84" s="65" t="s">
        <v>102</v>
      </c>
      <c r="P84" s="65" t="s">
        <v>103</v>
      </c>
      <c r="Q84" s="65" t="s">
        <v>104</v>
      </c>
      <c r="R84" s="65" t="s">
        <v>105</v>
      </c>
      <c r="S84" s="65" t="s">
        <v>106</v>
      </c>
      <c r="T84" s="66" t="s">
        <v>107</v>
      </c>
      <c r="U84" s="137"/>
      <c r="V84" s="137"/>
      <c r="W84" s="137"/>
      <c r="X84" s="137"/>
      <c r="Y84" s="137"/>
      <c r="Z84" s="137"/>
      <c r="AA84" s="137"/>
      <c r="AB84" s="137"/>
      <c r="AC84" s="137"/>
      <c r="AD84" s="137"/>
      <c r="AE84" s="137"/>
    </row>
    <row r="85" spans="1:63" s="2" customFormat="1" ht="22.9" customHeight="1">
      <c r="A85" s="30"/>
      <c r="B85" s="31"/>
      <c r="C85" s="71" t="s">
        <v>108</v>
      </c>
      <c r="D85" s="32"/>
      <c r="E85" s="32"/>
      <c r="F85" s="32"/>
      <c r="G85" s="32"/>
      <c r="H85" s="32"/>
      <c r="I85" s="32"/>
      <c r="J85" s="143">
        <f>BK85</f>
        <v>0</v>
      </c>
      <c r="K85" s="32"/>
      <c r="L85" s="35"/>
      <c r="M85" s="67"/>
      <c r="N85" s="144"/>
      <c r="O85" s="68"/>
      <c r="P85" s="145">
        <f>P86+P92+P197+P202</f>
        <v>305.130881</v>
      </c>
      <c r="Q85" s="68"/>
      <c r="R85" s="145">
        <f>R86+R92+R197+R202</f>
        <v>35.86264725</v>
      </c>
      <c r="S85" s="68"/>
      <c r="T85" s="146">
        <f>T86+T92+T197+T202</f>
        <v>0</v>
      </c>
      <c r="U85" s="30"/>
      <c r="V85" s="30"/>
      <c r="W85" s="30"/>
      <c r="X85" s="30"/>
      <c r="Y85" s="30"/>
      <c r="Z85" s="30"/>
      <c r="AA85" s="30"/>
      <c r="AB85" s="30"/>
      <c r="AC85" s="30"/>
      <c r="AD85" s="30"/>
      <c r="AE85" s="30"/>
      <c r="AT85" s="16" t="s">
        <v>70</v>
      </c>
      <c r="AU85" s="16" t="s">
        <v>83</v>
      </c>
      <c r="BK85" s="147">
        <f>BK86+BK92+BK197+BK202</f>
        <v>0</v>
      </c>
    </row>
    <row r="86" spans="2:63" s="12" customFormat="1" ht="25.9" customHeight="1">
      <c r="B86" s="148"/>
      <c r="C86" s="149"/>
      <c r="D86" s="150" t="s">
        <v>70</v>
      </c>
      <c r="E86" s="151" t="s">
        <v>109</v>
      </c>
      <c r="F86" s="151" t="s">
        <v>110</v>
      </c>
      <c r="G86" s="149"/>
      <c r="H86" s="149"/>
      <c r="I86" s="149"/>
      <c r="J86" s="152">
        <f>BK86</f>
        <v>0</v>
      </c>
      <c r="K86" s="149"/>
      <c r="L86" s="153"/>
      <c r="M86" s="154"/>
      <c r="N86" s="155"/>
      <c r="O86" s="155"/>
      <c r="P86" s="156">
        <f>P87</f>
        <v>0.098388</v>
      </c>
      <c r="Q86" s="155"/>
      <c r="R86" s="156">
        <f>R87</f>
        <v>0.06783075</v>
      </c>
      <c r="S86" s="155"/>
      <c r="T86" s="157">
        <f>T87</f>
        <v>0</v>
      </c>
      <c r="AR86" s="158" t="s">
        <v>76</v>
      </c>
      <c r="AT86" s="159" t="s">
        <v>70</v>
      </c>
      <c r="AU86" s="159" t="s">
        <v>71</v>
      </c>
      <c r="AY86" s="158" t="s">
        <v>111</v>
      </c>
      <c r="BK86" s="160">
        <f>BK87</f>
        <v>0</v>
      </c>
    </row>
    <row r="87" spans="2:63" s="12" customFormat="1" ht="22.9" customHeight="1">
      <c r="B87" s="148"/>
      <c r="C87" s="149"/>
      <c r="D87" s="150" t="s">
        <v>70</v>
      </c>
      <c r="E87" s="161" t="s">
        <v>112</v>
      </c>
      <c r="F87" s="161" t="s">
        <v>113</v>
      </c>
      <c r="G87" s="149"/>
      <c r="H87" s="149"/>
      <c r="I87" s="149"/>
      <c r="J87" s="162">
        <f>BK87</f>
        <v>0</v>
      </c>
      <c r="K87" s="149"/>
      <c r="L87" s="153"/>
      <c r="M87" s="154"/>
      <c r="N87" s="155"/>
      <c r="O87" s="155"/>
      <c r="P87" s="156">
        <f>SUM(P88:P91)</f>
        <v>0.098388</v>
      </c>
      <c r="Q87" s="155"/>
      <c r="R87" s="156">
        <f>SUM(R88:R91)</f>
        <v>0.06783075</v>
      </c>
      <c r="S87" s="155"/>
      <c r="T87" s="157">
        <f>SUM(T88:T91)</f>
        <v>0</v>
      </c>
      <c r="AR87" s="158" t="s">
        <v>76</v>
      </c>
      <c r="AT87" s="159" t="s">
        <v>70</v>
      </c>
      <c r="AU87" s="159" t="s">
        <v>76</v>
      </c>
      <c r="AY87" s="158" t="s">
        <v>111</v>
      </c>
      <c r="BK87" s="160">
        <f>SUM(BK88:BK91)</f>
        <v>0</v>
      </c>
    </row>
    <row r="88" spans="1:65" s="2" customFormat="1" ht="16.5" customHeight="1">
      <c r="A88" s="30"/>
      <c r="B88" s="31"/>
      <c r="C88" s="163" t="s">
        <v>76</v>
      </c>
      <c r="D88" s="163" t="s">
        <v>114</v>
      </c>
      <c r="E88" s="164" t="s">
        <v>115</v>
      </c>
      <c r="F88" s="165" t="s">
        <v>116</v>
      </c>
      <c r="G88" s="166" t="s">
        <v>117</v>
      </c>
      <c r="H88" s="167">
        <v>0.027</v>
      </c>
      <c r="I88" s="168"/>
      <c r="J88" s="168">
        <f>ROUND(I88*H88,2)</f>
        <v>0</v>
      </c>
      <c r="K88" s="165" t="s">
        <v>118</v>
      </c>
      <c r="L88" s="35"/>
      <c r="M88" s="169" t="s">
        <v>19</v>
      </c>
      <c r="N88" s="170" t="s">
        <v>42</v>
      </c>
      <c r="O88" s="171">
        <v>3.644</v>
      </c>
      <c r="P88" s="171">
        <f>O88*H88</f>
        <v>0.098388</v>
      </c>
      <c r="Q88" s="171">
        <v>2.51225</v>
      </c>
      <c r="R88" s="171">
        <f>Q88*H88</f>
        <v>0.06783075</v>
      </c>
      <c r="S88" s="171">
        <v>0</v>
      </c>
      <c r="T88" s="172">
        <f>S88*H88</f>
        <v>0</v>
      </c>
      <c r="U88" s="30"/>
      <c r="V88" s="30"/>
      <c r="W88" s="30"/>
      <c r="X88" s="30"/>
      <c r="Y88" s="30"/>
      <c r="Z88" s="30"/>
      <c r="AA88" s="30"/>
      <c r="AB88" s="30"/>
      <c r="AC88" s="30"/>
      <c r="AD88" s="30"/>
      <c r="AE88" s="30"/>
      <c r="AR88" s="173" t="s">
        <v>119</v>
      </c>
      <c r="AT88" s="173" t="s">
        <v>114</v>
      </c>
      <c r="AU88" s="173" t="s">
        <v>78</v>
      </c>
      <c r="AY88" s="16" t="s">
        <v>111</v>
      </c>
      <c r="BE88" s="174">
        <f>IF(N88="základní",J88,0)</f>
        <v>0</v>
      </c>
      <c r="BF88" s="174">
        <f>IF(N88="snížená",J88,0)</f>
        <v>0</v>
      </c>
      <c r="BG88" s="174">
        <f>IF(N88="zákl. přenesená",J88,0)</f>
        <v>0</v>
      </c>
      <c r="BH88" s="174">
        <f>IF(N88="sníž. přenesená",J88,0)</f>
        <v>0</v>
      </c>
      <c r="BI88" s="174">
        <f>IF(N88="nulová",J88,0)</f>
        <v>0</v>
      </c>
      <c r="BJ88" s="16" t="s">
        <v>76</v>
      </c>
      <c r="BK88" s="174">
        <f>ROUND(I88*H88,2)</f>
        <v>0</v>
      </c>
      <c r="BL88" s="16" t="s">
        <v>119</v>
      </c>
      <c r="BM88" s="173" t="s">
        <v>120</v>
      </c>
    </row>
    <row r="89" spans="1:47" s="2" customFormat="1" ht="11.25">
      <c r="A89" s="30"/>
      <c r="B89" s="31"/>
      <c r="C89" s="32"/>
      <c r="D89" s="175" t="s">
        <v>121</v>
      </c>
      <c r="E89" s="32"/>
      <c r="F89" s="176" t="s">
        <v>122</v>
      </c>
      <c r="G89" s="32"/>
      <c r="H89" s="32"/>
      <c r="I89" s="32"/>
      <c r="J89" s="32"/>
      <c r="K89" s="32"/>
      <c r="L89" s="35"/>
      <c r="M89" s="177"/>
      <c r="N89" s="178"/>
      <c r="O89" s="60"/>
      <c r="P89" s="60"/>
      <c r="Q89" s="60"/>
      <c r="R89" s="60"/>
      <c r="S89" s="60"/>
      <c r="T89" s="61"/>
      <c r="U89" s="30"/>
      <c r="V89" s="30"/>
      <c r="W89" s="30"/>
      <c r="X89" s="30"/>
      <c r="Y89" s="30"/>
      <c r="Z89" s="30"/>
      <c r="AA89" s="30"/>
      <c r="AB89" s="30"/>
      <c r="AC89" s="30"/>
      <c r="AD89" s="30"/>
      <c r="AE89" s="30"/>
      <c r="AT89" s="16" t="s">
        <v>121</v>
      </c>
      <c r="AU89" s="16" t="s">
        <v>78</v>
      </c>
    </row>
    <row r="90" spans="1:47" s="2" customFormat="1" ht="29.25">
      <c r="A90" s="30"/>
      <c r="B90" s="31"/>
      <c r="C90" s="32"/>
      <c r="D90" s="179" t="s">
        <v>123</v>
      </c>
      <c r="E90" s="32"/>
      <c r="F90" s="180" t="s">
        <v>124</v>
      </c>
      <c r="G90" s="32"/>
      <c r="H90" s="32"/>
      <c r="I90" s="32"/>
      <c r="J90" s="32"/>
      <c r="K90" s="32"/>
      <c r="L90" s="35"/>
      <c r="M90" s="177"/>
      <c r="N90" s="178"/>
      <c r="O90" s="60"/>
      <c r="P90" s="60"/>
      <c r="Q90" s="60"/>
      <c r="R90" s="60"/>
      <c r="S90" s="60"/>
      <c r="T90" s="61"/>
      <c r="U90" s="30"/>
      <c r="V90" s="30"/>
      <c r="W90" s="30"/>
      <c r="X90" s="30"/>
      <c r="Y90" s="30"/>
      <c r="Z90" s="30"/>
      <c r="AA90" s="30"/>
      <c r="AB90" s="30"/>
      <c r="AC90" s="30"/>
      <c r="AD90" s="30"/>
      <c r="AE90" s="30"/>
      <c r="AT90" s="16" t="s">
        <v>123</v>
      </c>
      <c r="AU90" s="16" t="s">
        <v>78</v>
      </c>
    </row>
    <row r="91" spans="2:51" s="13" customFormat="1" ht="11.25">
      <c r="B91" s="181"/>
      <c r="C91" s="182"/>
      <c r="D91" s="179" t="s">
        <v>125</v>
      </c>
      <c r="E91" s="183" t="s">
        <v>19</v>
      </c>
      <c r="F91" s="184" t="s">
        <v>126</v>
      </c>
      <c r="G91" s="182"/>
      <c r="H91" s="185">
        <v>0.027</v>
      </c>
      <c r="I91" s="182"/>
      <c r="J91" s="182"/>
      <c r="K91" s="182"/>
      <c r="L91" s="186"/>
      <c r="M91" s="187"/>
      <c r="N91" s="188"/>
      <c r="O91" s="188"/>
      <c r="P91" s="188"/>
      <c r="Q91" s="188"/>
      <c r="R91" s="188"/>
      <c r="S91" s="188"/>
      <c r="T91" s="189"/>
      <c r="AT91" s="190" t="s">
        <v>125</v>
      </c>
      <c r="AU91" s="190" t="s">
        <v>78</v>
      </c>
      <c r="AV91" s="13" t="s">
        <v>78</v>
      </c>
      <c r="AW91" s="13" t="s">
        <v>33</v>
      </c>
      <c r="AX91" s="13" t="s">
        <v>76</v>
      </c>
      <c r="AY91" s="190" t="s">
        <v>111</v>
      </c>
    </row>
    <row r="92" spans="2:63" s="12" customFormat="1" ht="25.9" customHeight="1">
      <c r="B92" s="148"/>
      <c r="C92" s="149"/>
      <c r="D92" s="150" t="s">
        <v>70</v>
      </c>
      <c r="E92" s="151" t="s">
        <v>127</v>
      </c>
      <c r="F92" s="151" t="s">
        <v>128</v>
      </c>
      <c r="G92" s="149"/>
      <c r="H92" s="149"/>
      <c r="I92" s="149"/>
      <c r="J92" s="152">
        <f>BK92</f>
        <v>0</v>
      </c>
      <c r="K92" s="149"/>
      <c r="L92" s="153"/>
      <c r="M92" s="154"/>
      <c r="N92" s="155"/>
      <c r="O92" s="155"/>
      <c r="P92" s="156">
        <f>P93+P152+P194</f>
        <v>296.032493</v>
      </c>
      <c r="Q92" s="155"/>
      <c r="R92" s="156">
        <f>R93+R152+R194</f>
        <v>35.7948165</v>
      </c>
      <c r="S92" s="155"/>
      <c r="T92" s="157">
        <f>T93+T152+T194</f>
        <v>0</v>
      </c>
      <c r="AR92" s="158" t="s">
        <v>129</v>
      </c>
      <c r="AT92" s="159" t="s">
        <v>70</v>
      </c>
      <c r="AU92" s="159" t="s">
        <v>71</v>
      </c>
      <c r="AY92" s="158" t="s">
        <v>111</v>
      </c>
      <c r="BK92" s="160">
        <f>BK93+BK152+BK194</f>
        <v>0</v>
      </c>
    </row>
    <row r="93" spans="2:63" s="12" customFormat="1" ht="22.9" customHeight="1">
      <c r="B93" s="148"/>
      <c r="C93" s="149"/>
      <c r="D93" s="150" t="s">
        <v>70</v>
      </c>
      <c r="E93" s="161" t="s">
        <v>130</v>
      </c>
      <c r="F93" s="161" t="s">
        <v>131</v>
      </c>
      <c r="G93" s="149"/>
      <c r="H93" s="149"/>
      <c r="I93" s="149"/>
      <c r="J93" s="162">
        <f>BK93</f>
        <v>0</v>
      </c>
      <c r="K93" s="149"/>
      <c r="L93" s="153"/>
      <c r="M93" s="154"/>
      <c r="N93" s="155"/>
      <c r="O93" s="155"/>
      <c r="P93" s="156">
        <f>SUM(P94:P151)</f>
        <v>115.59400000000001</v>
      </c>
      <c r="Q93" s="155"/>
      <c r="R93" s="156">
        <f>SUM(R94:R151)</f>
        <v>1.077436</v>
      </c>
      <c r="S93" s="155"/>
      <c r="T93" s="157">
        <f>SUM(T94:T151)</f>
        <v>0</v>
      </c>
      <c r="AR93" s="158" t="s">
        <v>129</v>
      </c>
      <c r="AT93" s="159" t="s">
        <v>70</v>
      </c>
      <c r="AU93" s="159" t="s">
        <v>76</v>
      </c>
      <c r="AY93" s="158" t="s">
        <v>111</v>
      </c>
      <c r="BK93" s="160">
        <f>SUM(BK94:BK151)</f>
        <v>0</v>
      </c>
    </row>
    <row r="94" spans="1:65" s="2" customFormat="1" ht="21.75" customHeight="1">
      <c r="A94" s="30"/>
      <c r="B94" s="31"/>
      <c r="C94" s="163" t="s">
        <v>78</v>
      </c>
      <c r="D94" s="163" t="s">
        <v>114</v>
      </c>
      <c r="E94" s="164" t="s">
        <v>132</v>
      </c>
      <c r="F94" s="165" t="s">
        <v>133</v>
      </c>
      <c r="G94" s="166" t="s">
        <v>134</v>
      </c>
      <c r="H94" s="167">
        <v>18</v>
      </c>
      <c r="I94" s="168"/>
      <c r="J94" s="168">
        <f>ROUND(I94*H94,2)</f>
        <v>0</v>
      </c>
      <c r="K94" s="165" t="s">
        <v>118</v>
      </c>
      <c r="L94" s="35"/>
      <c r="M94" s="169" t="s">
        <v>19</v>
      </c>
      <c r="N94" s="170" t="s">
        <v>42</v>
      </c>
      <c r="O94" s="171">
        <v>0.051</v>
      </c>
      <c r="P94" s="171">
        <f>O94*H94</f>
        <v>0.9179999999999999</v>
      </c>
      <c r="Q94" s="171">
        <v>0</v>
      </c>
      <c r="R94" s="171">
        <f>Q94*H94</f>
        <v>0</v>
      </c>
      <c r="S94" s="171">
        <v>0</v>
      </c>
      <c r="T94" s="172">
        <f>S94*H94</f>
        <v>0</v>
      </c>
      <c r="U94" s="30"/>
      <c r="V94" s="30"/>
      <c r="W94" s="30"/>
      <c r="X94" s="30"/>
      <c r="Y94" s="30"/>
      <c r="Z94" s="30"/>
      <c r="AA94" s="30"/>
      <c r="AB94" s="30"/>
      <c r="AC94" s="30"/>
      <c r="AD94" s="30"/>
      <c r="AE94" s="30"/>
      <c r="AR94" s="173" t="s">
        <v>135</v>
      </c>
      <c r="AT94" s="173" t="s">
        <v>114</v>
      </c>
      <c r="AU94" s="173" t="s">
        <v>78</v>
      </c>
      <c r="AY94" s="16" t="s">
        <v>111</v>
      </c>
      <c r="BE94" s="174">
        <f>IF(N94="základní",J94,0)</f>
        <v>0</v>
      </c>
      <c r="BF94" s="174">
        <f>IF(N94="snížená",J94,0)</f>
        <v>0</v>
      </c>
      <c r="BG94" s="174">
        <f>IF(N94="zákl. přenesená",J94,0)</f>
        <v>0</v>
      </c>
      <c r="BH94" s="174">
        <f>IF(N94="sníž. přenesená",J94,0)</f>
        <v>0</v>
      </c>
      <c r="BI94" s="174">
        <f>IF(N94="nulová",J94,0)</f>
        <v>0</v>
      </c>
      <c r="BJ94" s="16" t="s">
        <v>76</v>
      </c>
      <c r="BK94" s="174">
        <f>ROUND(I94*H94,2)</f>
        <v>0</v>
      </c>
      <c r="BL94" s="16" t="s">
        <v>135</v>
      </c>
      <c r="BM94" s="173" t="s">
        <v>136</v>
      </c>
    </row>
    <row r="95" spans="1:47" s="2" customFormat="1" ht="11.25">
      <c r="A95" s="30"/>
      <c r="B95" s="31"/>
      <c r="C95" s="32"/>
      <c r="D95" s="175" t="s">
        <v>121</v>
      </c>
      <c r="E95" s="32"/>
      <c r="F95" s="176" t="s">
        <v>137</v>
      </c>
      <c r="G95" s="32"/>
      <c r="H95" s="32"/>
      <c r="I95" s="32"/>
      <c r="J95" s="32"/>
      <c r="K95" s="32"/>
      <c r="L95" s="35"/>
      <c r="M95" s="177"/>
      <c r="N95" s="178"/>
      <c r="O95" s="60"/>
      <c r="P95" s="60"/>
      <c r="Q95" s="60"/>
      <c r="R95" s="60"/>
      <c r="S95" s="60"/>
      <c r="T95" s="61"/>
      <c r="U95" s="30"/>
      <c r="V95" s="30"/>
      <c r="W95" s="30"/>
      <c r="X95" s="30"/>
      <c r="Y95" s="30"/>
      <c r="Z95" s="30"/>
      <c r="AA95" s="30"/>
      <c r="AB95" s="30"/>
      <c r="AC95" s="30"/>
      <c r="AD95" s="30"/>
      <c r="AE95" s="30"/>
      <c r="AT95" s="16" t="s">
        <v>121</v>
      </c>
      <c r="AU95" s="16" t="s">
        <v>78</v>
      </c>
    </row>
    <row r="96" spans="2:51" s="13" customFormat="1" ht="11.25">
      <c r="B96" s="181"/>
      <c r="C96" s="182"/>
      <c r="D96" s="179" t="s">
        <v>125</v>
      </c>
      <c r="E96" s="183" t="s">
        <v>19</v>
      </c>
      <c r="F96" s="184" t="s">
        <v>138</v>
      </c>
      <c r="G96" s="182"/>
      <c r="H96" s="185">
        <v>18</v>
      </c>
      <c r="I96" s="182"/>
      <c r="J96" s="182"/>
      <c r="K96" s="182"/>
      <c r="L96" s="186"/>
      <c r="M96" s="187"/>
      <c r="N96" s="188"/>
      <c r="O96" s="188"/>
      <c r="P96" s="188"/>
      <c r="Q96" s="188"/>
      <c r="R96" s="188"/>
      <c r="S96" s="188"/>
      <c r="T96" s="189"/>
      <c r="AT96" s="190" t="s">
        <v>125</v>
      </c>
      <c r="AU96" s="190" t="s">
        <v>78</v>
      </c>
      <c r="AV96" s="13" t="s">
        <v>78</v>
      </c>
      <c r="AW96" s="13" t="s">
        <v>33</v>
      </c>
      <c r="AX96" s="13" t="s">
        <v>76</v>
      </c>
      <c r="AY96" s="190" t="s">
        <v>111</v>
      </c>
    </row>
    <row r="97" spans="1:65" s="2" customFormat="1" ht="16.5" customHeight="1">
      <c r="A97" s="30"/>
      <c r="B97" s="31"/>
      <c r="C97" s="163" t="s">
        <v>129</v>
      </c>
      <c r="D97" s="163" t="s">
        <v>114</v>
      </c>
      <c r="E97" s="164" t="s">
        <v>139</v>
      </c>
      <c r="F97" s="165" t="s">
        <v>140</v>
      </c>
      <c r="G97" s="166" t="s">
        <v>134</v>
      </c>
      <c r="H97" s="167">
        <v>6</v>
      </c>
      <c r="I97" s="168"/>
      <c r="J97" s="168">
        <f>ROUND(I97*H97,2)</f>
        <v>0</v>
      </c>
      <c r="K97" s="165" t="s">
        <v>118</v>
      </c>
      <c r="L97" s="35"/>
      <c r="M97" s="169" t="s">
        <v>19</v>
      </c>
      <c r="N97" s="170" t="s">
        <v>42</v>
      </c>
      <c r="O97" s="171">
        <v>0.918</v>
      </c>
      <c r="P97" s="171">
        <f>O97*H97</f>
        <v>5.508</v>
      </c>
      <c r="Q97" s="171">
        <v>0</v>
      </c>
      <c r="R97" s="171">
        <f>Q97*H97</f>
        <v>0</v>
      </c>
      <c r="S97" s="171">
        <v>0</v>
      </c>
      <c r="T97" s="172">
        <f>S97*H97</f>
        <v>0</v>
      </c>
      <c r="U97" s="30"/>
      <c r="V97" s="30"/>
      <c r="W97" s="30"/>
      <c r="X97" s="30"/>
      <c r="Y97" s="30"/>
      <c r="Z97" s="30"/>
      <c r="AA97" s="30"/>
      <c r="AB97" s="30"/>
      <c r="AC97" s="30"/>
      <c r="AD97" s="30"/>
      <c r="AE97" s="30"/>
      <c r="AR97" s="173" t="s">
        <v>135</v>
      </c>
      <c r="AT97" s="173" t="s">
        <v>114</v>
      </c>
      <c r="AU97" s="173" t="s">
        <v>78</v>
      </c>
      <c r="AY97" s="16" t="s">
        <v>111</v>
      </c>
      <c r="BE97" s="174">
        <f>IF(N97="základní",J97,0)</f>
        <v>0</v>
      </c>
      <c r="BF97" s="174">
        <f>IF(N97="snížená",J97,0)</f>
        <v>0</v>
      </c>
      <c r="BG97" s="174">
        <f>IF(N97="zákl. přenesená",J97,0)</f>
        <v>0</v>
      </c>
      <c r="BH97" s="174">
        <f>IF(N97="sníž. přenesená",J97,0)</f>
        <v>0</v>
      </c>
      <c r="BI97" s="174">
        <f>IF(N97="nulová",J97,0)</f>
        <v>0</v>
      </c>
      <c r="BJ97" s="16" t="s">
        <v>76</v>
      </c>
      <c r="BK97" s="174">
        <f>ROUND(I97*H97,2)</f>
        <v>0</v>
      </c>
      <c r="BL97" s="16" t="s">
        <v>135</v>
      </c>
      <c r="BM97" s="173" t="s">
        <v>141</v>
      </c>
    </row>
    <row r="98" spans="1:47" s="2" customFormat="1" ht="11.25">
      <c r="A98" s="30"/>
      <c r="B98" s="31"/>
      <c r="C98" s="32"/>
      <c r="D98" s="175" t="s">
        <v>121</v>
      </c>
      <c r="E98" s="32"/>
      <c r="F98" s="176" t="s">
        <v>142</v>
      </c>
      <c r="G98" s="32"/>
      <c r="H98" s="32"/>
      <c r="I98" s="32"/>
      <c r="J98" s="32"/>
      <c r="K98" s="32"/>
      <c r="L98" s="35"/>
      <c r="M98" s="177"/>
      <c r="N98" s="178"/>
      <c r="O98" s="60"/>
      <c r="P98" s="60"/>
      <c r="Q98" s="60"/>
      <c r="R98" s="60"/>
      <c r="S98" s="60"/>
      <c r="T98" s="61"/>
      <c r="U98" s="30"/>
      <c r="V98" s="30"/>
      <c r="W98" s="30"/>
      <c r="X98" s="30"/>
      <c r="Y98" s="30"/>
      <c r="Z98" s="30"/>
      <c r="AA98" s="30"/>
      <c r="AB98" s="30"/>
      <c r="AC98" s="30"/>
      <c r="AD98" s="30"/>
      <c r="AE98" s="30"/>
      <c r="AT98" s="16" t="s">
        <v>121</v>
      </c>
      <c r="AU98" s="16" t="s">
        <v>78</v>
      </c>
    </row>
    <row r="99" spans="1:47" s="2" customFormat="1" ht="19.5">
      <c r="A99" s="30"/>
      <c r="B99" s="31"/>
      <c r="C99" s="32"/>
      <c r="D99" s="179" t="s">
        <v>123</v>
      </c>
      <c r="E99" s="32"/>
      <c r="F99" s="180" t="s">
        <v>143</v>
      </c>
      <c r="G99" s="32"/>
      <c r="H99" s="32"/>
      <c r="I99" s="32"/>
      <c r="J99" s="32"/>
      <c r="K99" s="32"/>
      <c r="L99" s="35"/>
      <c r="M99" s="177"/>
      <c r="N99" s="178"/>
      <c r="O99" s="60"/>
      <c r="P99" s="60"/>
      <c r="Q99" s="60"/>
      <c r="R99" s="60"/>
      <c r="S99" s="60"/>
      <c r="T99" s="61"/>
      <c r="U99" s="30"/>
      <c r="V99" s="30"/>
      <c r="W99" s="30"/>
      <c r="X99" s="30"/>
      <c r="Y99" s="30"/>
      <c r="Z99" s="30"/>
      <c r="AA99" s="30"/>
      <c r="AB99" s="30"/>
      <c r="AC99" s="30"/>
      <c r="AD99" s="30"/>
      <c r="AE99" s="30"/>
      <c r="AT99" s="16" t="s">
        <v>123</v>
      </c>
      <c r="AU99" s="16" t="s">
        <v>78</v>
      </c>
    </row>
    <row r="100" spans="2:51" s="13" customFormat="1" ht="11.25">
      <c r="B100" s="181"/>
      <c r="C100" s="182"/>
      <c r="D100" s="179" t="s">
        <v>125</v>
      </c>
      <c r="E100" s="183" t="s">
        <v>19</v>
      </c>
      <c r="F100" s="184" t="s">
        <v>144</v>
      </c>
      <c r="G100" s="182"/>
      <c r="H100" s="185">
        <v>6</v>
      </c>
      <c r="I100" s="182"/>
      <c r="J100" s="182"/>
      <c r="K100" s="182"/>
      <c r="L100" s="186"/>
      <c r="M100" s="187"/>
      <c r="N100" s="188"/>
      <c r="O100" s="188"/>
      <c r="P100" s="188"/>
      <c r="Q100" s="188"/>
      <c r="R100" s="188"/>
      <c r="S100" s="188"/>
      <c r="T100" s="189"/>
      <c r="AT100" s="190" t="s">
        <v>125</v>
      </c>
      <c r="AU100" s="190" t="s">
        <v>78</v>
      </c>
      <c r="AV100" s="13" t="s">
        <v>78</v>
      </c>
      <c r="AW100" s="13" t="s">
        <v>33</v>
      </c>
      <c r="AX100" s="13" t="s">
        <v>76</v>
      </c>
      <c r="AY100" s="190" t="s">
        <v>111</v>
      </c>
    </row>
    <row r="101" spans="1:65" s="2" customFormat="1" ht="37.9" customHeight="1">
      <c r="A101" s="30"/>
      <c r="B101" s="31"/>
      <c r="C101" s="191" t="s">
        <v>119</v>
      </c>
      <c r="D101" s="191" t="s">
        <v>127</v>
      </c>
      <c r="E101" s="192" t="s">
        <v>145</v>
      </c>
      <c r="F101" s="193" t="s">
        <v>146</v>
      </c>
      <c r="G101" s="194" t="s">
        <v>134</v>
      </c>
      <c r="H101" s="195">
        <v>6</v>
      </c>
      <c r="I101" s="196"/>
      <c r="J101" s="196">
        <f>ROUND(I101*H101,2)</f>
        <v>0</v>
      </c>
      <c r="K101" s="193" t="s">
        <v>19</v>
      </c>
      <c r="L101" s="197"/>
      <c r="M101" s="198" t="s">
        <v>19</v>
      </c>
      <c r="N101" s="199" t="s">
        <v>42</v>
      </c>
      <c r="O101" s="171">
        <v>0</v>
      </c>
      <c r="P101" s="171">
        <f>O101*H101</f>
        <v>0</v>
      </c>
      <c r="Q101" s="171">
        <v>0.00611</v>
      </c>
      <c r="R101" s="171">
        <f>Q101*H101</f>
        <v>0.03666</v>
      </c>
      <c r="S101" s="171">
        <v>0</v>
      </c>
      <c r="T101" s="172">
        <f>S101*H101</f>
        <v>0</v>
      </c>
      <c r="U101" s="30"/>
      <c r="V101" s="30"/>
      <c r="W101" s="30"/>
      <c r="X101" s="30"/>
      <c r="Y101" s="30"/>
      <c r="Z101" s="30"/>
      <c r="AA101" s="30"/>
      <c r="AB101" s="30"/>
      <c r="AC101" s="30"/>
      <c r="AD101" s="30"/>
      <c r="AE101" s="30"/>
      <c r="AR101" s="173" t="s">
        <v>147</v>
      </c>
      <c r="AT101" s="173" t="s">
        <v>127</v>
      </c>
      <c r="AU101" s="173" t="s">
        <v>78</v>
      </c>
      <c r="AY101" s="16" t="s">
        <v>111</v>
      </c>
      <c r="BE101" s="174">
        <f>IF(N101="základní",J101,0)</f>
        <v>0</v>
      </c>
      <c r="BF101" s="174">
        <f>IF(N101="snížená",J101,0)</f>
        <v>0</v>
      </c>
      <c r="BG101" s="174">
        <f>IF(N101="zákl. přenesená",J101,0)</f>
        <v>0</v>
      </c>
      <c r="BH101" s="174">
        <f>IF(N101="sníž. přenesená",J101,0)</f>
        <v>0</v>
      </c>
      <c r="BI101" s="174">
        <f>IF(N101="nulová",J101,0)</f>
        <v>0</v>
      </c>
      <c r="BJ101" s="16" t="s">
        <v>76</v>
      </c>
      <c r="BK101" s="174">
        <f>ROUND(I101*H101,2)</f>
        <v>0</v>
      </c>
      <c r="BL101" s="16" t="s">
        <v>135</v>
      </c>
      <c r="BM101" s="173" t="s">
        <v>148</v>
      </c>
    </row>
    <row r="102" spans="2:51" s="13" customFormat="1" ht="11.25">
      <c r="B102" s="181"/>
      <c r="C102" s="182"/>
      <c r="D102" s="179" t="s">
        <v>125</v>
      </c>
      <c r="E102" s="183" t="s">
        <v>19</v>
      </c>
      <c r="F102" s="184" t="s">
        <v>144</v>
      </c>
      <c r="G102" s="182"/>
      <c r="H102" s="185">
        <v>6</v>
      </c>
      <c r="I102" s="182"/>
      <c r="J102" s="182"/>
      <c r="K102" s="182"/>
      <c r="L102" s="186"/>
      <c r="M102" s="187"/>
      <c r="N102" s="188"/>
      <c r="O102" s="188"/>
      <c r="P102" s="188"/>
      <c r="Q102" s="188"/>
      <c r="R102" s="188"/>
      <c r="S102" s="188"/>
      <c r="T102" s="189"/>
      <c r="AT102" s="190" t="s">
        <v>125</v>
      </c>
      <c r="AU102" s="190" t="s">
        <v>78</v>
      </c>
      <c r="AV102" s="13" t="s">
        <v>78</v>
      </c>
      <c r="AW102" s="13" t="s">
        <v>33</v>
      </c>
      <c r="AX102" s="13" t="s">
        <v>76</v>
      </c>
      <c r="AY102" s="190" t="s">
        <v>111</v>
      </c>
    </row>
    <row r="103" spans="1:65" s="2" customFormat="1" ht="16.5" customHeight="1">
      <c r="A103" s="30"/>
      <c r="B103" s="31"/>
      <c r="C103" s="163" t="s">
        <v>149</v>
      </c>
      <c r="D103" s="163" t="s">
        <v>114</v>
      </c>
      <c r="E103" s="164" t="s">
        <v>150</v>
      </c>
      <c r="F103" s="165" t="s">
        <v>151</v>
      </c>
      <c r="G103" s="166" t="s">
        <v>134</v>
      </c>
      <c r="H103" s="167">
        <v>6</v>
      </c>
      <c r="I103" s="168"/>
      <c r="J103" s="168">
        <f>ROUND(I103*H103,2)</f>
        <v>0</v>
      </c>
      <c r="K103" s="165" t="s">
        <v>118</v>
      </c>
      <c r="L103" s="35"/>
      <c r="M103" s="169" t="s">
        <v>19</v>
      </c>
      <c r="N103" s="170" t="s">
        <v>42</v>
      </c>
      <c r="O103" s="171">
        <v>3.918</v>
      </c>
      <c r="P103" s="171">
        <f>O103*H103</f>
        <v>23.508000000000003</v>
      </c>
      <c r="Q103" s="171">
        <v>0</v>
      </c>
      <c r="R103" s="171">
        <f>Q103*H103</f>
        <v>0</v>
      </c>
      <c r="S103" s="171">
        <v>0</v>
      </c>
      <c r="T103" s="172">
        <f>S103*H103</f>
        <v>0</v>
      </c>
      <c r="U103" s="30"/>
      <c r="V103" s="30"/>
      <c r="W103" s="30"/>
      <c r="X103" s="30"/>
      <c r="Y103" s="30"/>
      <c r="Z103" s="30"/>
      <c r="AA103" s="30"/>
      <c r="AB103" s="30"/>
      <c r="AC103" s="30"/>
      <c r="AD103" s="30"/>
      <c r="AE103" s="30"/>
      <c r="AR103" s="173" t="s">
        <v>135</v>
      </c>
      <c r="AT103" s="173" t="s">
        <v>114</v>
      </c>
      <c r="AU103" s="173" t="s">
        <v>78</v>
      </c>
      <c r="AY103" s="16" t="s">
        <v>111</v>
      </c>
      <c r="BE103" s="174">
        <f>IF(N103="základní",J103,0)</f>
        <v>0</v>
      </c>
      <c r="BF103" s="174">
        <f>IF(N103="snížená",J103,0)</f>
        <v>0</v>
      </c>
      <c r="BG103" s="174">
        <f>IF(N103="zákl. přenesená",J103,0)</f>
        <v>0</v>
      </c>
      <c r="BH103" s="174">
        <f>IF(N103="sníž. přenesená",J103,0)</f>
        <v>0</v>
      </c>
      <c r="BI103" s="174">
        <f>IF(N103="nulová",J103,0)</f>
        <v>0</v>
      </c>
      <c r="BJ103" s="16" t="s">
        <v>76</v>
      </c>
      <c r="BK103" s="174">
        <f>ROUND(I103*H103,2)</f>
        <v>0</v>
      </c>
      <c r="BL103" s="16" t="s">
        <v>135</v>
      </c>
      <c r="BM103" s="173" t="s">
        <v>152</v>
      </c>
    </row>
    <row r="104" spans="1:47" s="2" customFormat="1" ht="11.25">
      <c r="A104" s="30"/>
      <c r="B104" s="31"/>
      <c r="C104" s="32"/>
      <c r="D104" s="175" t="s">
        <v>121</v>
      </c>
      <c r="E104" s="32"/>
      <c r="F104" s="176" t="s">
        <v>153</v>
      </c>
      <c r="G104" s="32"/>
      <c r="H104" s="32"/>
      <c r="I104" s="32"/>
      <c r="J104" s="32"/>
      <c r="K104" s="32"/>
      <c r="L104" s="35"/>
      <c r="M104" s="177"/>
      <c r="N104" s="178"/>
      <c r="O104" s="60"/>
      <c r="P104" s="60"/>
      <c r="Q104" s="60"/>
      <c r="R104" s="60"/>
      <c r="S104" s="60"/>
      <c r="T104" s="61"/>
      <c r="U104" s="30"/>
      <c r="V104" s="30"/>
      <c r="W104" s="30"/>
      <c r="X104" s="30"/>
      <c r="Y104" s="30"/>
      <c r="Z104" s="30"/>
      <c r="AA104" s="30"/>
      <c r="AB104" s="30"/>
      <c r="AC104" s="30"/>
      <c r="AD104" s="30"/>
      <c r="AE104" s="30"/>
      <c r="AT104" s="16" t="s">
        <v>121</v>
      </c>
      <c r="AU104" s="16" t="s">
        <v>78</v>
      </c>
    </row>
    <row r="105" spans="1:65" s="2" customFormat="1" ht="24.2" customHeight="1">
      <c r="A105" s="30"/>
      <c r="B105" s="31"/>
      <c r="C105" s="191" t="s">
        <v>144</v>
      </c>
      <c r="D105" s="191" t="s">
        <v>127</v>
      </c>
      <c r="E105" s="192" t="s">
        <v>154</v>
      </c>
      <c r="F105" s="193" t="s">
        <v>155</v>
      </c>
      <c r="G105" s="194" t="s">
        <v>134</v>
      </c>
      <c r="H105" s="195">
        <v>6</v>
      </c>
      <c r="I105" s="196"/>
      <c r="J105" s="196">
        <f>ROUND(I105*H105,2)</f>
        <v>0</v>
      </c>
      <c r="K105" s="193" t="s">
        <v>19</v>
      </c>
      <c r="L105" s="197"/>
      <c r="M105" s="198" t="s">
        <v>19</v>
      </c>
      <c r="N105" s="199" t="s">
        <v>42</v>
      </c>
      <c r="O105" s="171">
        <v>0</v>
      </c>
      <c r="P105" s="171">
        <f>O105*H105</f>
        <v>0</v>
      </c>
      <c r="Q105" s="171">
        <v>0.0802</v>
      </c>
      <c r="R105" s="171">
        <f>Q105*H105</f>
        <v>0.48119999999999996</v>
      </c>
      <c r="S105" s="171">
        <v>0</v>
      </c>
      <c r="T105" s="172">
        <f>S105*H105</f>
        <v>0</v>
      </c>
      <c r="U105" s="30"/>
      <c r="V105" s="30"/>
      <c r="W105" s="30"/>
      <c r="X105" s="30"/>
      <c r="Y105" s="30"/>
      <c r="Z105" s="30"/>
      <c r="AA105" s="30"/>
      <c r="AB105" s="30"/>
      <c r="AC105" s="30"/>
      <c r="AD105" s="30"/>
      <c r="AE105" s="30"/>
      <c r="AR105" s="173" t="s">
        <v>147</v>
      </c>
      <c r="AT105" s="173" t="s">
        <v>127</v>
      </c>
      <c r="AU105" s="173" t="s">
        <v>78</v>
      </c>
      <c r="AY105" s="16" t="s">
        <v>111</v>
      </c>
      <c r="BE105" s="174">
        <f>IF(N105="základní",J105,0)</f>
        <v>0</v>
      </c>
      <c r="BF105" s="174">
        <f>IF(N105="snížená",J105,0)</f>
        <v>0</v>
      </c>
      <c r="BG105" s="174">
        <f>IF(N105="zákl. přenesená",J105,0)</f>
        <v>0</v>
      </c>
      <c r="BH105" s="174">
        <f>IF(N105="sníž. přenesená",J105,0)</f>
        <v>0</v>
      </c>
      <c r="BI105" s="174">
        <f>IF(N105="nulová",J105,0)</f>
        <v>0</v>
      </c>
      <c r="BJ105" s="16" t="s">
        <v>76</v>
      </c>
      <c r="BK105" s="174">
        <f>ROUND(I105*H105,2)</f>
        <v>0</v>
      </c>
      <c r="BL105" s="16" t="s">
        <v>135</v>
      </c>
      <c r="BM105" s="173" t="s">
        <v>156</v>
      </c>
    </row>
    <row r="106" spans="1:65" s="2" customFormat="1" ht="16.5" customHeight="1">
      <c r="A106" s="30"/>
      <c r="B106" s="31"/>
      <c r="C106" s="163" t="s">
        <v>157</v>
      </c>
      <c r="D106" s="163" t="s">
        <v>114</v>
      </c>
      <c r="E106" s="164" t="s">
        <v>158</v>
      </c>
      <c r="F106" s="165" t="s">
        <v>159</v>
      </c>
      <c r="G106" s="166" t="s">
        <v>134</v>
      </c>
      <c r="H106" s="167">
        <v>5</v>
      </c>
      <c r="I106" s="168"/>
      <c r="J106" s="168">
        <f>ROUND(I106*H106,2)</f>
        <v>0</v>
      </c>
      <c r="K106" s="165" t="s">
        <v>118</v>
      </c>
      <c r="L106" s="35"/>
      <c r="M106" s="169" t="s">
        <v>19</v>
      </c>
      <c r="N106" s="170" t="s">
        <v>42</v>
      </c>
      <c r="O106" s="171">
        <v>1.417</v>
      </c>
      <c r="P106" s="171">
        <f>O106*H106</f>
        <v>7.085</v>
      </c>
      <c r="Q106" s="171">
        <v>0</v>
      </c>
      <c r="R106" s="171">
        <f>Q106*H106</f>
        <v>0</v>
      </c>
      <c r="S106" s="171">
        <v>0</v>
      </c>
      <c r="T106" s="172">
        <f>S106*H106</f>
        <v>0</v>
      </c>
      <c r="U106" s="30"/>
      <c r="V106" s="30"/>
      <c r="W106" s="30"/>
      <c r="X106" s="30"/>
      <c r="Y106" s="30"/>
      <c r="Z106" s="30"/>
      <c r="AA106" s="30"/>
      <c r="AB106" s="30"/>
      <c r="AC106" s="30"/>
      <c r="AD106" s="30"/>
      <c r="AE106" s="30"/>
      <c r="AR106" s="173" t="s">
        <v>135</v>
      </c>
      <c r="AT106" s="173" t="s">
        <v>114</v>
      </c>
      <c r="AU106" s="173" t="s">
        <v>78</v>
      </c>
      <c r="AY106" s="16" t="s">
        <v>111</v>
      </c>
      <c r="BE106" s="174">
        <f>IF(N106="základní",J106,0)</f>
        <v>0</v>
      </c>
      <c r="BF106" s="174">
        <f>IF(N106="snížená",J106,0)</f>
        <v>0</v>
      </c>
      <c r="BG106" s="174">
        <f>IF(N106="zákl. přenesená",J106,0)</f>
        <v>0</v>
      </c>
      <c r="BH106" s="174">
        <f>IF(N106="sníž. přenesená",J106,0)</f>
        <v>0</v>
      </c>
      <c r="BI106" s="174">
        <f>IF(N106="nulová",J106,0)</f>
        <v>0</v>
      </c>
      <c r="BJ106" s="16" t="s">
        <v>76</v>
      </c>
      <c r="BK106" s="174">
        <f>ROUND(I106*H106,2)</f>
        <v>0</v>
      </c>
      <c r="BL106" s="16" t="s">
        <v>135</v>
      </c>
      <c r="BM106" s="173" t="s">
        <v>160</v>
      </c>
    </row>
    <row r="107" spans="1:47" s="2" customFormat="1" ht="11.25">
      <c r="A107" s="30"/>
      <c r="B107" s="31"/>
      <c r="C107" s="32"/>
      <c r="D107" s="175" t="s">
        <v>121</v>
      </c>
      <c r="E107" s="32"/>
      <c r="F107" s="176" t="s">
        <v>161</v>
      </c>
      <c r="G107" s="32"/>
      <c r="H107" s="32"/>
      <c r="I107" s="32"/>
      <c r="J107" s="32"/>
      <c r="K107" s="32"/>
      <c r="L107" s="35"/>
      <c r="M107" s="177"/>
      <c r="N107" s="178"/>
      <c r="O107" s="60"/>
      <c r="P107" s="60"/>
      <c r="Q107" s="60"/>
      <c r="R107" s="60"/>
      <c r="S107" s="60"/>
      <c r="T107" s="61"/>
      <c r="U107" s="30"/>
      <c r="V107" s="30"/>
      <c r="W107" s="30"/>
      <c r="X107" s="30"/>
      <c r="Y107" s="30"/>
      <c r="Z107" s="30"/>
      <c r="AA107" s="30"/>
      <c r="AB107" s="30"/>
      <c r="AC107" s="30"/>
      <c r="AD107" s="30"/>
      <c r="AE107" s="30"/>
      <c r="AT107" s="16" t="s">
        <v>121</v>
      </c>
      <c r="AU107" s="16" t="s">
        <v>78</v>
      </c>
    </row>
    <row r="108" spans="2:51" s="13" customFormat="1" ht="11.25">
      <c r="B108" s="181"/>
      <c r="C108" s="182"/>
      <c r="D108" s="179" t="s">
        <v>125</v>
      </c>
      <c r="E108" s="183" t="s">
        <v>19</v>
      </c>
      <c r="F108" s="184" t="s">
        <v>149</v>
      </c>
      <c r="G108" s="182"/>
      <c r="H108" s="185">
        <v>5</v>
      </c>
      <c r="I108" s="182"/>
      <c r="J108" s="182"/>
      <c r="K108" s="182"/>
      <c r="L108" s="186"/>
      <c r="M108" s="187"/>
      <c r="N108" s="188"/>
      <c r="O108" s="188"/>
      <c r="P108" s="188"/>
      <c r="Q108" s="188"/>
      <c r="R108" s="188"/>
      <c r="S108" s="188"/>
      <c r="T108" s="189"/>
      <c r="AT108" s="190" t="s">
        <v>125</v>
      </c>
      <c r="AU108" s="190" t="s">
        <v>78</v>
      </c>
      <c r="AV108" s="13" t="s">
        <v>78</v>
      </c>
      <c r="AW108" s="13" t="s">
        <v>33</v>
      </c>
      <c r="AX108" s="13" t="s">
        <v>76</v>
      </c>
      <c r="AY108" s="190" t="s">
        <v>111</v>
      </c>
    </row>
    <row r="109" spans="1:65" s="2" customFormat="1" ht="16.5" customHeight="1">
      <c r="A109" s="30"/>
      <c r="B109" s="31"/>
      <c r="C109" s="163" t="s">
        <v>162</v>
      </c>
      <c r="D109" s="163" t="s">
        <v>114</v>
      </c>
      <c r="E109" s="164" t="s">
        <v>163</v>
      </c>
      <c r="F109" s="165" t="s">
        <v>164</v>
      </c>
      <c r="G109" s="166" t="s">
        <v>134</v>
      </c>
      <c r="H109" s="167">
        <v>1</v>
      </c>
      <c r="I109" s="168"/>
      <c r="J109" s="168">
        <f>ROUND(I109*H109,2)</f>
        <v>0</v>
      </c>
      <c r="K109" s="165" t="s">
        <v>118</v>
      </c>
      <c r="L109" s="35"/>
      <c r="M109" s="169" t="s">
        <v>19</v>
      </c>
      <c r="N109" s="170" t="s">
        <v>42</v>
      </c>
      <c r="O109" s="171">
        <v>1.5</v>
      </c>
      <c r="P109" s="171">
        <f>O109*H109</f>
        <v>1.5</v>
      </c>
      <c r="Q109" s="171">
        <v>0</v>
      </c>
      <c r="R109" s="171">
        <f>Q109*H109</f>
        <v>0</v>
      </c>
      <c r="S109" s="171">
        <v>0</v>
      </c>
      <c r="T109" s="172">
        <f>S109*H109</f>
        <v>0</v>
      </c>
      <c r="U109" s="30"/>
      <c r="V109" s="30"/>
      <c r="W109" s="30"/>
      <c r="X109" s="30"/>
      <c r="Y109" s="30"/>
      <c r="Z109" s="30"/>
      <c r="AA109" s="30"/>
      <c r="AB109" s="30"/>
      <c r="AC109" s="30"/>
      <c r="AD109" s="30"/>
      <c r="AE109" s="30"/>
      <c r="AR109" s="173" t="s">
        <v>135</v>
      </c>
      <c r="AT109" s="173" t="s">
        <v>114</v>
      </c>
      <c r="AU109" s="173" t="s">
        <v>78</v>
      </c>
      <c r="AY109" s="16" t="s">
        <v>111</v>
      </c>
      <c r="BE109" s="174">
        <f>IF(N109="základní",J109,0)</f>
        <v>0</v>
      </c>
      <c r="BF109" s="174">
        <f>IF(N109="snížená",J109,0)</f>
        <v>0</v>
      </c>
      <c r="BG109" s="174">
        <f>IF(N109="zákl. přenesená",J109,0)</f>
        <v>0</v>
      </c>
      <c r="BH109" s="174">
        <f>IF(N109="sníž. přenesená",J109,0)</f>
        <v>0</v>
      </c>
      <c r="BI109" s="174">
        <f>IF(N109="nulová",J109,0)</f>
        <v>0</v>
      </c>
      <c r="BJ109" s="16" t="s">
        <v>76</v>
      </c>
      <c r="BK109" s="174">
        <f>ROUND(I109*H109,2)</f>
        <v>0</v>
      </c>
      <c r="BL109" s="16" t="s">
        <v>135</v>
      </c>
      <c r="BM109" s="173" t="s">
        <v>165</v>
      </c>
    </row>
    <row r="110" spans="1:47" s="2" customFormat="1" ht="11.25">
      <c r="A110" s="30"/>
      <c r="B110" s="31"/>
      <c r="C110" s="32"/>
      <c r="D110" s="175" t="s">
        <v>121</v>
      </c>
      <c r="E110" s="32"/>
      <c r="F110" s="176" t="s">
        <v>166</v>
      </c>
      <c r="G110" s="32"/>
      <c r="H110" s="32"/>
      <c r="I110" s="32"/>
      <c r="J110" s="32"/>
      <c r="K110" s="32"/>
      <c r="L110" s="35"/>
      <c r="M110" s="177"/>
      <c r="N110" s="178"/>
      <c r="O110" s="60"/>
      <c r="P110" s="60"/>
      <c r="Q110" s="60"/>
      <c r="R110" s="60"/>
      <c r="S110" s="60"/>
      <c r="T110" s="61"/>
      <c r="U110" s="30"/>
      <c r="V110" s="30"/>
      <c r="W110" s="30"/>
      <c r="X110" s="30"/>
      <c r="Y110" s="30"/>
      <c r="Z110" s="30"/>
      <c r="AA110" s="30"/>
      <c r="AB110" s="30"/>
      <c r="AC110" s="30"/>
      <c r="AD110" s="30"/>
      <c r="AE110" s="30"/>
      <c r="AT110" s="16" t="s">
        <v>121</v>
      </c>
      <c r="AU110" s="16" t="s">
        <v>78</v>
      </c>
    </row>
    <row r="111" spans="2:51" s="13" customFormat="1" ht="11.25">
      <c r="B111" s="181"/>
      <c r="C111" s="182"/>
      <c r="D111" s="179" t="s">
        <v>125</v>
      </c>
      <c r="E111" s="183" t="s">
        <v>19</v>
      </c>
      <c r="F111" s="184" t="s">
        <v>76</v>
      </c>
      <c r="G111" s="182"/>
      <c r="H111" s="185">
        <v>1</v>
      </c>
      <c r="I111" s="182"/>
      <c r="J111" s="182"/>
      <c r="K111" s="182"/>
      <c r="L111" s="186"/>
      <c r="M111" s="187"/>
      <c r="N111" s="188"/>
      <c r="O111" s="188"/>
      <c r="P111" s="188"/>
      <c r="Q111" s="188"/>
      <c r="R111" s="188"/>
      <c r="S111" s="188"/>
      <c r="T111" s="189"/>
      <c r="AT111" s="190" t="s">
        <v>125</v>
      </c>
      <c r="AU111" s="190" t="s">
        <v>78</v>
      </c>
      <c r="AV111" s="13" t="s">
        <v>78</v>
      </c>
      <c r="AW111" s="13" t="s">
        <v>33</v>
      </c>
      <c r="AX111" s="13" t="s">
        <v>76</v>
      </c>
      <c r="AY111" s="190" t="s">
        <v>111</v>
      </c>
    </row>
    <row r="112" spans="1:65" s="2" customFormat="1" ht="16.5" customHeight="1">
      <c r="A112" s="30"/>
      <c r="B112" s="31"/>
      <c r="C112" s="191" t="s">
        <v>112</v>
      </c>
      <c r="D112" s="191" t="s">
        <v>127</v>
      </c>
      <c r="E112" s="192" t="s">
        <v>167</v>
      </c>
      <c r="F112" s="193" t="s">
        <v>168</v>
      </c>
      <c r="G112" s="194" t="s">
        <v>134</v>
      </c>
      <c r="H112" s="195">
        <v>6</v>
      </c>
      <c r="I112" s="196"/>
      <c r="J112" s="196">
        <f>ROUND(I112*H112,2)</f>
        <v>0</v>
      </c>
      <c r="K112" s="193" t="s">
        <v>19</v>
      </c>
      <c r="L112" s="197"/>
      <c r="M112" s="198" t="s">
        <v>19</v>
      </c>
      <c r="N112" s="199" t="s">
        <v>42</v>
      </c>
      <c r="O112" s="171">
        <v>0</v>
      </c>
      <c r="P112" s="171">
        <f>O112*H112</f>
        <v>0</v>
      </c>
      <c r="Q112" s="171">
        <v>0</v>
      </c>
      <c r="R112" s="171">
        <f>Q112*H112</f>
        <v>0</v>
      </c>
      <c r="S112" s="171">
        <v>0</v>
      </c>
      <c r="T112" s="172">
        <f>S112*H112</f>
        <v>0</v>
      </c>
      <c r="U112" s="30"/>
      <c r="V112" s="30"/>
      <c r="W112" s="30"/>
      <c r="X112" s="30"/>
      <c r="Y112" s="30"/>
      <c r="Z112" s="30"/>
      <c r="AA112" s="30"/>
      <c r="AB112" s="30"/>
      <c r="AC112" s="30"/>
      <c r="AD112" s="30"/>
      <c r="AE112" s="30"/>
      <c r="AR112" s="173" t="s">
        <v>147</v>
      </c>
      <c r="AT112" s="173" t="s">
        <v>127</v>
      </c>
      <c r="AU112" s="173" t="s">
        <v>78</v>
      </c>
      <c r="AY112" s="16" t="s">
        <v>111</v>
      </c>
      <c r="BE112" s="174">
        <f>IF(N112="základní",J112,0)</f>
        <v>0</v>
      </c>
      <c r="BF112" s="174">
        <f>IF(N112="snížená",J112,0)</f>
        <v>0</v>
      </c>
      <c r="BG112" s="174">
        <f>IF(N112="zákl. přenesená",J112,0)</f>
        <v>0</v>
      </c>
      <c r="BH112" s="174">
        <f>IF(N112="sníž. přenesená",J112,0)</f>
        <v>0</v>
      </c>
      <c r="BI112" s="174">
        <f>IF(N112="nulová",J112,0)</f>
        <v>0</v>
      </c>
      <c r="BJ112" s="16" t="s">
        <v>76</v>
      </c>
      <c r="BK112" s="174">
        <f>ROUND(I112*H112,2)</f>
        <v>0</v>
      </c>
      <c r="BL112" s="16" t="s">
        <v>135</v>
      </c>
      <c r="BM112" s="173" t="s">
        <v>169</v>
      </c>
    </row>
    <row r="113" spans="2:51" s="13" customFormat="1" ht="11.25">
      <c r="B113" s="181"/>
      <c r="C113" s="182"/>
      <c r="D113" s="179" t="s">
        <v>125</v>
      </c>
      <c r="E113" s="183" t="s">
        <v>19</v>
      </c>
      <c r="F113" s="184" t="s">
        <v>170</v>
      </c>
      <c r="G113" s="182"/>
      <c r="H113" s="185">
        <v>6</v>
      </c>
      <c r="I113" s="182"/>
      <c r="J113" s="182"/>
      <c r="K113" s="182"/>
      <c r="L113" s="186"/>
      <c r="M113" s="187"/>
      <c r="N113" s="188"/>
      <c r="O113" s="188"/>
      <c r="P113" s="188"/>
      <c r="Q113" s="188"/>
      <c r="R113" s="188"/>
      <c r="S113" s="188"/>
      <c r="T113" s="189"/>
      <c r="AT113" s="190" t="s">
        <v>125</v>
      </c>
      <c r="AU113" s="190" t="s">
        <v>78</v>
      </c>
      <c r="AV113" s="13" t="s">
        <v>78</v>
      </c>
      <c r="AW113" s="13" t="s">
        <v>33</v>
      </c>
      <c r="AX113" s="13" t="s">
        <v>76</v>
      </c>
      <c r="AY113" s="190" t="s">
        <v>111</v>
      </c>
    </row>
    <row r="114" spans="1:65" s="2" customFormat="1" ht="16.5" customHeight="1">
      <c r="A114" s="30"/>
      <c r="B114" s="31"/>
      <c r="C114" s="191" t="s">
        <v>171</v>
      </c>
      <c r="D114" s="191" t="s">
        <v>127</v>
      </c>
      <c r="E114" s="192" t="s">
        <v>172</v>
      </c>
      <c r="F114" s="193" t="s">
        <v>173</v>
      </c>
      <c r="G114" s="194" t="s">
        <v>134</v>
      </c>
      <c r="H114" s="195">
        <v>6</v>
      </c>
      <c r="I114" s="196"/>
      <c r="J114" s="196">
        <f>ROUND(I114*H114,2)</f>
        <v>0</v>
      </c>
      <c r="K114" s="193" t="s">
        <v>19</v>
      </c>
      <c r="L114" s="197"/>
      <c r="M114" s="198" t="s">
        <v>19</v>
      </c>
      <c r="N114" s="199" t="s">
        <v>42</v>
      </c>
      <c r="O114" s="171">
        <v>0</v>
      </c>
      <c r="P114" s="171">
        <f>O114*H114</f>
        <v>0</v>
      </c>
      <c r="Q114" s="171">
        <v>0.01</v>
      </c>
      <c r="R114" s="171">
        <f>Q114*H114</f>
        <v>0.06</v>
      </c>
      <c r="S114" s="171">
        <v>0</v>
      </c>
      <c r="T114" s="172">
        <f>S114*H114</f>
        <v>0</v>
      </c>
      <c r="U114" s="30"/>
      <c r="V114" s="30"/>
      <c r="W114" s="30"/>
      <c r="X114" s="30"/>
      <c r="Y114" s="30"/>
      <c r="Z114" s="30"/>
      <c r="AA114" s="30"/>
      <c r="AB114" s="30"/>
      <c r="AC114" s="30"/>
      <c r="AD114" s="30"/>
      <c r="AE114" s="30"/>
      <c r="AR114" s="173" t="s">
        <v>147</v>
      </c>
      <c r="AT114" s="173" t="s">
        <v>127</v>
      </c>
      <c r="AU114" s="173" t="s">
        <v>78</v>
      </c>
      <c r="AY114" s="16" t="s">
        <v>111</v>
      </c>
      <c r="BE114" s="174">
        <f>IF(N114="základní",J114,0)</f>
        <v>0</v>
      </c>
      <c r="BF114" s="174">
        <f>IF(N114="snížená",J114,0)</f>
        <v>0</v>
      </c>
      <c r="BG114" s="174">
        <f>IF(N114="zákl. přenesená",J114,0)</f>
        <v>0</v>
      </c>
      <c r="BH114" s="174">
        <f>IF(N114="sníž. přenesená",J114,0)</f>
        <v>0</v>
      </c>
      <c r="BI114" s="174">
        <f>IF(N114="nulová",J114,0)</f>
        <v>0</v>
      </c>
      <c r="BJ114" s="16" t="s">
        <v>76</v>
      </c>
      <c r="BK114" s="174">
        <f>ROUND(I114*H114,2)</f>
        <v>0</v>
      </c>
      <c r="BL114" s="16" t="s">
        <v>135</v>
      </c>
      <c r="BM114" s="173" t="s">
        <v>174</v>
      </c>
    </row>
    <row r="115" spans="1:47" s="2" customFormat="1" ht="19.5">
      <c r="A115" s="30"/>
      <c r="B115" s="31"/>
      <c r="C115" s="32"/>
      <c r="D115" s="179" t="s">
        <v>123</v>
      </c>
      <c r="E115" s="32"/>
      <c r="F115" s="180" t="s">
        <v>175</v>
      </c>
      <c r="G115" s="32"/>
      <c r="H115" s="32"/>
      <c r="I115" s="32"/>
      <c r="J115" s="32"/>
      <c r="K115" s="32"/>
      <c r="L115" s="35"/>
      <c r="M115" s="177"/>
      <c r="N115" s="178"/>
      <c r="O115" s="60"/>
      <c r="P115" s="60"/>
      <c r="Q115" s="60"/>
      <c r="R115" s="60"/>
      <c r="S115" s="60"/>
      <c r="T115" s="61"/>
      <c r="U115" s="30"/>
      <c r="V115" s="30"/>
      <c r="W115" s="30"/>
      <c r="X115" s="30"/>
      <c r="Y115" s="30"/>
      <c r="Z115" s="30"/>
      <c r="AA115" s="30"/>
      <c r="AB115" s="30"/>
      <c r="AC115" s="30"/>
      <c r="AD115" s="30"/>
      <c r="AE115" s="30"/>
      <c r="AT115" s="16" t="s">
        <v>123</v>
      </c>
      <c r="AU115" s="16" t="s">
        <v>78</v>
      </c>
    </row>
    <row r="116" spans="1:65" s="2" customFormat="1" ht="24.2" customHeight="1">
      <c r="A116" s="30"/>
      <c r="B116" s="31"/>
      <c r="C116" s="163" t="s">
        <v>176</v>
      </c>
      <c r="D116" s="163" t="s">
        <v>114</v>
      </c>
      <c r="E116" s="164" t="s">
        <v>177</v>
      </c>
      <c r="F116" s="165" t="s">
        <v>178</v>
      </c>
      <c r="G116" s="166" t="s">
        <v>179</v>
      </c>
      <c r="H116" s="167">
        <v>168</v>
      </c>
      <c r="I116" s="168"/>
      <c r="J116" s="168">
        <f>ROUND(I116*H116,2)</f>
        <v>0</v>
      </c>
      <c r="K116" s="165" t="s">
        <v>118</v>
      </c>
      <c r="L116" s="35"/>
      <c r="M116" s="169" t="s">
        <v>19</v>
      </c>
      <c r="N116" s="170" t="s">
        <v>42</v>
      </c>
      <c r="O116" s="171">
        <v>0.123</v>
      </c>
      <c r="P116" s="171">
        <f>O116*H116</f>
        <v>20.664</v>
      </c>
      <c r="Q116" s="171">
        <v>0</v>
      </c>
      <c r="R116" s="171">
        <f>Q116*H116</f>
        <v>0</v>
      </c>
      <c r="S116" s="171">
        <v>0</v>
      </c>
      <c r="T116" s="172">
        <f>S116*H116</f>
        <v>0</v>
      </c>
      <c r="U116" s="30"/>
      <c r="V116" s="30"/>
      <c r="W116" s="30"/>
      <c r="X116" s="30"/>
      <c r="Y116" s="30"/>
      <c r="Z116" s="30"/>
      <c r="AA116" s="30"/>
      <c r="AB116" s="30"/>
      <c r="AC116" s="30"/>
      <c r="AD116" s="30"/>
      <c r="AE116" s="30"/>
      <c r="AR116" s="173" t="s">
        <v>135</v>
      </c>
      <c r="AT116" s="173" t="s">
        <v>114</v>
      </c>
      <c r="AU116" s="173" t="s">
        <v>78</v>
      </c>
      <c r="AY116" s="16" t="s">
        <v>111</v>
      </c>
      <c r="BE116" s="174">
        <f>IF(N116="základní",J116,0)</f>
        <v>0</v>
      </c>
      <c r="BF116" s="174">
        <f>IF(N116="snížená",J116,0)</f>
        <v>0</v>
      </c>
      <c r="BG116" s="174">
        <f>IF(N116="zákl. přenesená",J116,0)</f>
        <v>0</v>
      </c>
      <c r="BH116" s="174">
        <f>IF(N116="sníž. přenesená",J116,0)</f>
        <v>0</v>
      </c>
      <c r="BI116" s="174">
        <f>IF(N116="nulová",J116,0)</f>
        <v>0</v>
      </c>
      <c r="BJ116" s="16" t="s">
        <v>76</v>
      </c>
      <c r="BK116" s="174">
        <f>ROUND(I116*H116,2)</f>
        <v>0</v>
      </c>
      <c r="BL116" s="16" t="s">
        <v>135</v>
      </c>
      <c r="BM116" s="173" t="s">
        <v>180</v>
      </c>
    </row>
    <row r="117" spans="1:47" s="2" customFormat="1" ht="11.25">
      <c r="A117" s="30"/>
      <c r="B117" s="31"/>
      <c r="C117" s="32"/>
      <c r="D117" s="175" t="s">
        <v>121</v>
      </c>
      <c r="E117" s="32"/>
      <c r="F117" s="176" t="s">
        <v>181</v>
      </c>
      <c r="G117" s="32"/>
      <c r="H117" s="32"/>
      <c r="I117" s="32"/>
      <c r="J117" s="32"/>
      <c r="K117" s="32"/>
      <c r="L117" s="35"/>
      <c r="M117" s="177"/>
      <c r="N117" s="178"/>
      <c r="O117" s="60"/>
      <c r="P117" s="60"/>
      <c r="Q117" s="60"/>
      <c r="R117" s="60"/>
      <c r="S117" s="60"/>
      <c r="T117" s="61"/>
      <c r="U117" s="30"/>
      <c r="V117" s="30"/>
      <c r="W117" s="30"/>
      <c r="X117" s="30"/>
      <c r="Y117" s="30"/>
      <c r="Z117" s="30"/>
      <c r="AA117" s="30"/>
      <c r="AB117" s="30"/>
      <c r="AC117" s="30"/>
      <c r="AD117" s="30"/>
      <c r="AE117" s="30"/>
      <c r="AT117" s="16" t="s">
        <v>121</v>
      </c>
      <c r="AU117" s="16" t="s">
        <v>78</v>
      </c>
    </row>
    <row r="118" spans="2:51" s="13" customFormat="1" ht="11.25">
      <c r="B118" s="181"/>
      <c r="C118" s="182"/>
      <c r="D118" s="179" t="s">
        <v>125</v>
      </c>
      <c r="E118" s="183" t="s">
        <v>19</v>
      </c>
      <c r="F118" s="184" t="s">
        <v>182</v>
      </c>
      <c r="G118" s="182"/>
      <c r="H118" s="185">
        <v>168</v>
      </c>
      <c r="I118" s="182"/>
      <c r="J118" s="182"/>
      <c r="K118" s="182"/>
      <c r="L118" s="186"/>
      <c r="M118" s="187"/>
      <c r="N118" s="188"/>
      <c r="O118" s="188"/>
      <c r="P118" s="188"/>
      <c r="Q118" s="188"/>
      <c r="R118" s="188"/>
      <c r="S118" s="188"/>
      <c r="T118" s="189"/>
      <c r="AT118" s="190" t="s">
        <v>125</v>
      </c>
      <c r="AU118" s="190" t="s">
        <v>78</v>
      </c>
      <c r="AV118" s="13" t="s">
        <v>78</v>
      </c>
      <c r="AW118" s="13" t="s">
        <v>33</v>
      </c>
      <c r="AX118" s="13" t="s">
        <v>76</v>
      </c>
      <c r="AY118" s="190" t="s">
        <v>111</v>
      </c>
    </row>
    <row r="119" spans="1:65" s="2" customFormat="1" ht="16.5" customHeight="1">
      <c r="A119" s="30"/>
      <c r="B119" s="31"/>
      <c r="C119" s="191" t="s">
        <v>183</v>
      </c>
      <c r="D119" s="191" t="s">
        <v>127</v>
      </c>
      <c r="E119" s="192" t="s">
        <v>184</v>
      </c>
      <c r="F119" s="193" t="s">
        <v>185</v>
      </c>
      <c r="G119" s="194" t="s">
        <v>186</v>
      </c>
      <c r="H119" s="195">
        <v>120.75</v>
      </c>
      <c r="I119" s="196"/>
      <c r="J119" s="196">
        <f>ROUND(I119*H119,2)</f>
        <v>0</v>
      </c>
      <c r="K119" s="193" t="s">
        <v>118</v>
      </c>
      <c r="L119" s="197"/>
      <c r="M119" s="198" t="s">
        <v>19</v>
      </c>
      <c r="N119" s="199" t="s">
        <v>42</v>
      </c>
      <c r="O119" s="171">
        <v>0</v>
      </c>
      <c r="P119" s="171">
        <f>O119*H119</f>
        <v>0</v>
      </c>
      <c r="Q119" s="171">
        <v>0.001</v>
      </c>
      <c r="R119" s="171">
        <f>Q119*H119</f>
        <v>0.12075</v>
      </c>
      <c r="S119" s="171">
        <v>0</v>
      </c>
      <c r="T119" s="172">
        <f>S119*H119</f>
        <v>0</v>
      </c>
      <c r="U119" s="30"/>
      <c r="V119" s="30"/>
      <c r="W119" s="30"/>
      <c r="X119" s="30"/>
      <c r="Y119" s="30"/>
      <c r="Z119" s="30"/>
      <c r="AA119" s="30"/>
      <c r="AB119" s="30"/>
      <c r="AC119" s="30"/>
      <c r="AD119" s="30"/>
      <c r="AE119" s="30"/>
      <c r="AR119" s="173" t="s">
        <v>147</v>
      </c>
      <c r="AT119" s="173" t="s">
        <v>127</v>
      </c>
      <c r="AU119" s="173" t="s">
        <v>78</v>
      </c>
      <c r="AY119" s="16" t="s">
        <v>111</v>
      </c>
      <c r="BE119" s="174">
        <f>IF(N119="základní",J119,0)</f>
        <v>0</v>
      </c>
      <c r="BF119" s="174">
        <f>IF(N119="snížená",J119,0)</f>
        <v>0</v>
      </c>
      <c r="BG119" s="174">
        <f>IF(N119="zákl. přenesená",J119,0)</f>
        <v>0</v>
      </c>
      <c r="BH119" s="174">
        <f>IF(N119="sníž. přenesená",J119,0)</f>
        <v>0</v>
      </c>
      <c r="BI119" s="174">
        <f>IF(N119="nulová",J119,0)</f>
        <v>0</v>
      </c>
      <c r="BJ119" s="16" t="s">
        <v>76</v>
      </c>
      <c r="BK119" s="174">
        <f>ROUND(I119*H119,2)</f>
        <v>0</v>
      </c>
      <c r="BL119" s="16" t="s">
        <v>135</v>
      </c>
      <c r="BM119" s="173" t="s">
        <v>187</v>
      </c>
    </row>
    <row r="120" spans="2:51" s="13" customFormat="1" ht="11.25">
      <c r="B120" s="181"/>
      <c r="C120" s="182"/>
      <c r="D120" s="179" t="s">
        <v>125</v>
      </c>
      <c r="E120" s="183" t="s">
        <v>19</v>
      </c>
      <c r="F120" s="184" t="s">
        <v>188</v>
      </c>
      <c r="G120" s="182"/>
      <c r="H120" s="185">
        <v>105</v>
      </c>
      <c r="I120" s="182"/>
      <c r="J120" s="182"/>
      <c r="K120" s="182"/>
      <c r="L120" s="186"/>
      <c r="M120" s="187"/>
      <c r="N120" s="188"/>
      <c r="O120" s="188"/>
      <c r="P120" s="188"/>
      <c r="Q120" s="188"/>
      <c r="R120" s="188"/>
      <c r="S120" s="188"/>
      <c r="T120" s="189"/>
      <c r="AT120" s="190" t="s">
        <v>125</v>
      </c>
      <c r="AU120" s="190" t="s">
        <v>78</v>
      </c>
      <c r="AV120" s="13" t="s">
        <v>78</v>
      </c>
      <c r="AW120" s="13" t="s">
        <v>33</v>
      </c>
      <c r="AX120" s="13" t="s">
        <v>76</v>
      </c>
      <c r="AY120" s="190" t="s">
        <v>111</v>
      </c>
    </row>
    <row r="121" spans="2:51" s="13" customFormat="1" ht="11.25">
      <c r="B121" s="181"/>
      <c r="C121" s="182"/>
      <c r="D121" s="179" t="s">
        <v>125</v>
      </c>
      <c r="E121" s="182"/>
      <c r="F121" s="184" t="s">
        <v>189</v>
      </c>
      <c r="G121" s="182"/>
      <c r="H121" s="185">
        <v>120.75</v>
      </c>
      <c r="I121" s="182"/>
      <c r="J121" s="182"/>
      <c r="K121" s="182"/>
      <c r="L121" s="186"/>
      <c r="M121" s="187"/>
      <c r="N121" s="188"/>
      <c r="O121" s="188"/>
      <c r="P121" s="188"/>
      <c r="Q121" s="188"/>
      <c r="R121" s="188"/>
      <c r="S121" s="188"/>
      <c r="T121" s="189"/>
      <c r="AT121" s="190" t="s">
        <v>125</v>
      </c>
      <c r="AU121" s="190" t="s">
        <v>78</v>
      </c>
      <c r="AV121" s="13" t="s">
        <v>78</v>
      </c>
      <c r="AW121" s="13" t="s">
        <v>4</v>
      </c>
      <c r="AX121" s="13" t="s">
        <v>76</v>
      </c>
      <c r="AY121" s="190" t="s">
        <v>111</v>
      </c>
    </row>
    <row r="122" spans="1:65" s="2" customFormat="1" ht="16.5" customHeight="1">
      <c r="A122" s="30"/>
      <c r="B122" s="31"/>
      <c r="C122" s="191" t="s">
        <v>190</v>
      </c>
      <c r="D122" s="191" t="s">
        <v>127</v>
      </c>
      <c r="E122" s="192" t="s">
        <v>191</v>
      </c>
      <c r="F122" s="193" t="s">
        <v>192</v>
      </c>
      <c r="G122" s="194" t="s">
        <v>186</v>
      </c>
      <c r="H122" s="195">
        <v>4.929</v>
      </c>
      <c r="I122" s="196"/>
      <c r="J122" s="196">
        <f>ROUND(I122*H122,2)</f>
        <v>0</v>
      </c>
      <c r="K122" s="193" t="s">
        <v>118</v>
      </c>
      <c r="L122" s="197"/>
      <c r="M122" s="198" t="s">
        <v>19</v>
      </c>
      <c r="N122" s="199" t="s">
        <v>42</v>
      </c>
      <c r="O122" s="171">
        <v>0</v>
      </c>
      <c r="P122" s="171">
        <f>O122*H122</f>
        <v>0</v>
      </c>
      <c r="Q122" s="171">
        <v>0.001</v>
      </c>
      <c r="R122" s="171">
        <f>Q122*H122</f>
        <v>0.004929</v>
      </c>
      <c r="S122" s="171">
        <v>0</v>
      </c>
      <c r="T122" s="172">
        <f>S122*H122</f>
        <v>0</v>
      </c>
      <c r="U122" s="30"/>
      <c r="V122" s="30"/>
      <c r="W122" s="30"/>
      <c r="X122" s="30"/>
      <c r="Y122" s="30"/>
      <c r="Z122" s="30"/>
      <c r="AA122" s="30"/>
      <c r="AB122" s="30"/>
      <c r="AC122" s="30"/>
      <c r="AD122" s="30"/>
      <c r="AE122" s="30"/>
      <c r="AR122" s="173" t="s">
        <v>147</v>
      </c>
      <c r="AT122" s="173" t="s">
        <v>127</v>
      </c>
      <c r="AU122" s="173" t="s">
        <v>78</v>
      </c>
      <c r="AY122" s="16" t="s">
        <v>111</v>
      </c>
      <c r="BE122" s="174">
        <f>IF(N122="základní",J122,0)</f>
        <v>0</v>
      </c>
      <c r="BF122" s="174">
        <f>IF(N122="snížená",J122,0)</f>
        <v>0</v>
      </c>
      <c r="BG122" s="174">
        <f>IF(N122="zákl. přenesená",J122,0)</f>
        <v>0</v>
      </c>
      <c r="BH122" s="174">
        <f>IF(N122="sníž. přenesená",J122,0)</f>
        <v>0</v>
      </c>
      <c r="BI122" s="174">
        <f>IF(N122="nulová",J122,0)</f>
        <v>0</v>
      </c>
      <c r="BJ122" s="16" t="s">
        <v>76</v>
      </c>
      <c r="BK122" s="174">
        <f>ROUND(I122*H122,2)</f>
        <v>0</v>
      </c>
      <c r="BL122" s="16" t="s">
        <v>135</v>
      </c>
      <c r="BM122" s="173" t="s">
        <v>193</v>
      </c>
    </row>
    <row r="123" spans="2:51" s="13" customFormat="1" ht="11.25">
      <c r="B123" s="181"/>
      <c r="C123" s="182"/>
      <c r="D123" s="179" t="s">
        <v>125</v>
      </c>
      <c r="E123" s="183" t="s">
        <v>19</v>
      </c>
      <c r="F123" s="184" t="s">
        <v>194</v>
      </c>
      <c r="G123" s="182"/>
      <c r="H123" s="185">
        <v>4.286</v>
      </c>
      <c r="I123" s="182"/>
      <c r="J123" s="182"/>
      <c r="K123" s="182"/>
      <c r="L123" s="186"/>
      <c r="M123" s="187"/>
      <c r="N123" s="188"/>
      <c r="O123" s="188"/>
      <c r="P123" s="188"/>
      <c r="Q123" s="188"/>
      <c r="R123" s="188"/>
      <c r="S123" s="188"/>
      <c r="T123" s="189"/>
      <c r="AT123" s="190" t="s">
        <v>125</v>
      </c>
      <c r="AU123" s="190" t="s">
        <v>78</v>
      </c>
      <c r="AV123" s="13" t="s">
        <v>78</v>
      </c>
      <c r="AW123" s="13" t="s">
        <v>33</v>
      </c>
      <c r="AX123" s="13" t="s">
        <v>76</v>
      </c>
      <c r="AY123" s="190" t="s">
        <v>111</v>
      </c>
    </row>
    <row r="124" spans="2:51" s="13" customFormat="1" ht="11.25">
      <c r="B124" s="181"/>
      <c r="C124" s="182"/>
      <c r="D124" s="179" t="s">
        <v>125</v>
      </c>
      <c r="E124" s="182"/>
      <c r="F124" s="184" t="s">
        <v>195</v>
      </c>
      <c r="G124" s="182"/>
      <c r="H124" s="185">
        <v>4.929</v>
      </c>
      <c r="I124" s="182"/>
      <c r="J124" s="182"/>
      <c r="K124" s="182"/>
      <c r="L124" s="186"/>
      <c r="M124" s="187"/>
      <c r="N124" s="188"/>
      <c r="O124" s="188"/>
      <c r="P124" s="188"/>
      <c r="Q124" s="188"/>
      <c r="R124" s="188"/>
      <c r="S124" s="188"/>
      <c r="T124" s="189"/>
      <c r="AT124" s="190" t="s">
        <v>125</v>
      </c>
      <c r="AU124" s="190" t="s">
        <v>78</v>
      </c>
      <c r="AV124" s="13" t="s">
        <v>78</v>
      </c>
      <c r="AW124" s="13" t="s">
        <v>4</v>
      </c>
      <c r="AX124" s="13" t="s">
        <v>76</v>
      </c>
      <c r="AY124" s="190" t="s">
        <v>111</v>
      </c>
    </row>
    <row r="125" spans="1:65" s="2" customFormat="1" ht="16.5" customHeight="1">
      <c r="A125" s="30"/>
      <c r="B125" s="31"/>
      <c r="C125" s="191" t="s">
        <v>196</v>
      </c>
      <c r="D125" s="191" t="s">
        <v>127</v>
      </c>
      <c r="E125" s="192" t="s">
        <v>197</v>
      </c>
      <c r="F125" s="193" t="s">
        <v>198</v>
      </c>
      <c r="G125" s="194" t="s">
        <v>134</v>
      </c>
      <c r="H125" s="195">
        <v>6</v>
      </c>
      <c r="I125" s="196"/>
      <c r="J125" s="196">
        <f>ROUND(I125*H125,2)</f>
        <v>0</v>
      </c>
      <c r="K125" s="193" t="s">
        <v>118</v>
      </c>
      <c r="L125" s="197"/>
      <c r="M125" s="198" t="s">
        <v>19</v>
      </c>
      <c r="N125" s="199" t="s">
        <v>42</v>
      </c>
      <c r="O125" s="171">
        <v>0</v>
      </c>
      <c r="P125" s="171">
        <f>O125*H125</f>
        <v>0</v>
      </c>
      <c r="Q125" s="171">
        <v>0.00016</v>
      </c>
      <c r="R125" s="171">
        <f>Q125*H125</f>
        <v>0.0009600000000000001</v>
      </c>
      <c r="S125" s="171">
        <v>0</v>
      </c>
      <c r="T125" s="172">
        <f>S125*H125</f>
        <v>0</v>
      </c>
      <c r="U125" s="30"/>
      <c r="V125" s="30"/>
      <c r="W125" s="30"/>
      <c r="X125" s="30"/>
      <c r="Y125" s="30"/>
      <c r="Z125" s="30"/>
      <c r="AA125" s="30"/>
      <c r="AB125" s="30"/>
      <c r="AC125" s="30"/>
      <c r="AD125" s="30"/>
      <c r="AE125" s="30"/>
      <c r="AR125" s="173" t="s">
        <v>147</v>
      </c>
      <c r="AT125" s="173" t="s">
        <v>127</v>
      </c>
      <c r="AU125" s="173" t="s">
        <v>78</v>
      </c>
      <c r="AY125" s="16" t="s">
        <v>111</v>
      </c>
      <c r="BE125" s="174">
        <f>IF(N125="základní",J125,0)</f>
        <v>0</v>
      </c>
      <c r="BF125" s="174">
        <f>IF(N125="snížená",J125,0)</f>
        <v>0</v>
      </c>
      <c r="BG125" s="174">
        <f>IF(N125="zákl. přenesená",J125,0)</f>
        <v>0</v>
      </c>
      <c r="BH125" s="174">
        <f>IF(N125="sníž. přenesená",J125,0)</f>
        <v>0</v>
      </c>
      <c r="BI125" s="174">
        <f>IF(N125="nulová",J125,0)</f>
        <v>0</v>
      </c>
      <c r="BJ125" s="16" t="s">
        <v>76</v>
      </c>
      <c r="BK125" s="174">
        <f>ROUND(I125*H125,2)</f>
        <v>0</v>
      </c>
      <c r="BL125" s="16" t="s">
        <v>135</v>
      </c>
      <c r="BM125" s="173" t="s">
        <v>199</v>
      </c>
    </row>
    <row r="126" spans="1:65" s="2" customFormat="1" ht="16.5" customHeight="1">
      <c r="A126" s="30"/>
      <c r="B126" s="31"/>
      <c r="C126" s="191" t="s">
        <v>8</v>
      </c>
      <c r="D126" s="191" t="s">
        <v>127</v>
      </c>
      <c r="E126" s="192" t="s">
        <v>200</v>
      </c>
      <c r="F126" s="193" t="s">
        <v>201</v>
      </c>
      <c r="G126" s="194" t="s">
        <v>134</v>
      </c>
      <c r="H126" s="195">
        <v>4</v>
      </c>
      <c r="I126" s="196"/>
      <c r="J126" s="196">
        <f>ROUND(I126*H126,2)</f>
        <v>0</v>
      </c>
      <c r="K126" s="193" t="s">
        <v>118</v>
      </c>
      <c r="L126" s="197"/>
      <c r="M126" s="198" t="s">
        <v>19</v>
      </c>
      <c r="N126" s="199" t="s">
        <v>42</v>
      </c>
      <c r="O126" s="171">
        <v>0</v>
      </c>
      <c r="P126" s="171">
        <f>O126*H126</f>
        <v>0</v>
      </c>
      <c r="Q126" s="171">
        <v>0.00023</v>
      </c>
      <c r="R126" s="171">
        <f>Q126*H126</f>
        <v>0.00092</v>
      </c>
      <c r="S126" s="171">
        <v>0</v>
      </c>
      <c r="T126" s="172">
        <f>S126*H126</f>
        <v>0</v>
      </c>
      <c r="U126" s="30"/>
      <c r="V126" s="30"/>
      <c r="W126" s="30"/>
      <c r="X126" s="30"/>
      <c r="Y126" s="30"/>
      <c r="Z126" s="30"/>
      <c r="AA126" s="30"/>
      <c r="AB126" s="30"/>
      <c r="AC126" s="30"/>
      <c r="AD126" s="30"/>
      <c r="AE126" s="30"/>
      <c r="AR126" s="173" t="s">
        <v>147</v>
      </c>
      <c r="AT126" s="173" t="s">
        <v>127</v>
      </c>
      <c r="AU126" s="173" t="s">
        <v>78</v>
      </c>
      <c r="AY126" s="16" t="s">
        <v>111</v>
      </c>
      <c r="BE126" s="174">
        <f>IF(N126="základní",J126,0)</f>
        <v>0</v>
      </c>
      <c r="BF126" s="174">
        <f>IF(N126="snížená",J126,0)</f>
        <v>0</v>
      </c>
      <c r="BG126" s="174">
        <f>IF(N126="zákl. přenesená",J126,0)</f>
        <v>0</v>
      </c>
      <c r="BH126" s="174">
        <f>IF(N126="sníž. přenesená",J126,0)</f>
        <v>0</v>
      </c>
      <c r="BI126" s="174">
        <f>IF(N126="nulová",J126,0)</f>
        <v>0</v>
      </c>
      <c r="BJ126" s="16" t="s">
        <v>76</v>
      </c>
      <c r="BK126" s="174">
        <f>ROUND(I126*H126,2)</f>
        <v>0</v>
      </c>
      <c r="BL126" s="16" t="s">
        <v>135</v>
      </c>
      <c r="BM126" s="173" t="s">
        <v>202</v>
      </c>
    </row>
    <row r="127" spans="1:65" s="2" customFormat="1" ht="16.5" customHeight="1">
      <c r="A127" s="30"/>
      <c r="B127" s="31"/>
      <c r="C127" s="191" t="s">
        <v>203</v>
      </c>
      <c r="D127" s="191" t="s">
        <v>127</v>
      </c>
      <c r="E127" s="192" t="s">
        <v>204</v>
      </c>
      <c r="F127" s="193" t="s">
        <v>205</v>
      </c>
      <c r="G127" s="194" t="s">
        <v>134</v>
      </c>
      <c r="H127" s="195">
        <v>6</v>
      </c>
      <c r="I127" s="196"/>
      <c r="J127" s="196">
        <f>ROUND(I127*H127,2)</f>
        <v>0</v>
      </c>
      <c r="K127" s="193" t="s">
        <v>118</v>
      </c>
      <c r="L127" s="197"/>
      <c r="M127" s="198" t="s">
        <v>19</v>
      </c>
      <c r="N127" s="199" t="s">
        <v>42</v>
      </c>
      <c r="O127" s="171">
        <v>0</v>
      </c>
      <c r="P127" s="171">
        <f>O127*H127</f>
        <v>0</v>
      </c>
      <c r="Q127" s="171">
        <v>0.00016</v>
      </c>
      <c r="R127" s="171">
        <f>Q127*H127</f>
        <v>0.0009600000000000001</v>
      </c>
      <c r="S127" s="171">
        <v>0</v>
      </c>
      <c r="T127" s="172">
        <f>S127*H127</f>
        <v>0</v>
      </c>
      <c r="U127" s="30"/>
      <c r="V127" s="30"/>
      <c r="W127" s="30"/>
      <c r="X127" s="30"/>
      <c r="Y127" s="30"/>
      <c r="Z127" s="30"/>
      <c r="AA127" s="30"/>
      <c r="AB127" s="30"/>
      <c r="AC127" s="30"/>
      <c r="AD127" s="30"/>
      <c r="AE127" s="30"/>
      <c r="AR127" s="173" t="s">
        <v>147</v>
      </c>
      <c r="AT127" s="173" t="s">
        <v>127</v>
      </c>
      <c r="AU127" s="173" t="s">
        <v>78</v>
      </c>
      <c r="AY127" s="16" t="s">
        <v>111</v>
      </c>
      <c r="BE127" s="174">
        <f>IF(N127="základní",J127,0)</f>
        <v>0</v>
      </c>
      <c r="BF127" s="174">
        <f>IF(N127="snížená",J127,0)</f>
        <v>0</v>
      </c>
      <c r="BG127" s="174">
        <f>IF(N127="zákl. přenesená",J127,0)</f>
        <v>0</v>
      </c>
      <c r="BH127" s="174">
        <f>IF(N127="sníž. přenesená",J127,0)</f>
        <v>0</v>
      </c>
      <c r="BI127" s="174">
        <f>IF(N127="nulová",J127,0)</f>
        <v>0</v>
      </c>
      <c r="BJ127" s="16" t="s">
        <v>76</v>
      </c>
      <c r="BK127" s="174">
        <f>ROUND(I127*H127,2)</f>
        <v>0</v>
      </c>
      <c r="BL127" s="16" t="s">
        <v>135</v>
      </c>
      <c r="BM127" s="173" t="s">
        <v>206</v>
      </c>
    </row>
    <row r="128" spans="1:65" s="2" customFormat="1" ht="16.5" customHeight="1">
      <c r="A128" s="30"/>
      <c r="B128" s="31"/>
      <c r="C128" s="191" t="s">
        <v>207</v>
      </c>
      <c r="D128" s="191" t="s">
        <v>127</v>
      </c>
      <c r="E128" s="192" t="s">
        <v>208</v>
      </c>
      <c r="F128" s="193" t="s">
        <v>209</v>
      </c>
      <c r="G128" s="194" t="s">
        <v>186</v>
      </c>
      <c r="H128" s="195">
        <v>1</v>
      </c>
      <c r="I128" s="196"/>
      <c r="J128" s="196">
        <f>ROUND(I128*H128,2)</f>
        <v>0</v>
      </c>
      <c r="K128" s="193" t="s">
        <v>118</v>
      </c>
      <c r="L128" s="197"/>
      <c r="M128" s="198" t="s">
        <v>19</v>
      </c>
      <c r="N128" s="199" t="s">
        <v>42</v>
      </c>
      <c r="O128" s="171">
        <v>0</v>
      </c>
      <c r="P128" s="171">
        <f>O128*H128</f>
        <v>0</v>
      </c>
      <c r="Q128" s="171">
        <v>0.001</v>
      </c>
      <c r="R128" s="171">
        <f>Q128*H128</f>
        <v>0.001</v>
      </c>
      <c r="S128" s="171">
        <v>0</v>
      </c>
      <c r="T128" s="172">
        <f>S128*H128</f>
        <v>0</v>
      </c>
      <c r="U128" s="30"/>
      <c r="V128" s="30"/>
      <c r="W128" s="30"/>
      <c r="X128" s="30"/>
      <c r="Y128" s="30"/>
      <c r="Z128" s="30"/>
      <c r="AA128" s="30"/>
      <c r="AB128" s="30"/>
      <c r="AC128" s="30"/>
      <c r="AD128" s="30"/>
      <c r="AE128" s="30"/>
      <c r="AR128" s="173" t="s">
        <v>147</v>
      </c>
      <c r="AT128" s="173" t="s">
        <v>127</v>
      </c>
      <c r="AU128" s="173" t="s">
        <v>78</v>
      </c>
      <c r="AY128" s="16" t="s">
        <v>111</v>
      </c>
      <c r="BE128" s="174">
        <f>IF(N128="základní",J128,0)</f>
        <v>0</v>
      </c>
      <c r="BF128" s="174">
        <f>IF(N128="snížená",J128,0)</f>
        <v>0</v>
      </c>
      <c r="BG128" s="174">
        <f>IF(N128="zákl. přenesená",J128,0)</f>
        <v>0</v>
      </c>
      <c r="BH128" s="174">
        <f>IF(N128="sníž. přenesená",J128,0)</f>
        <v>0</v>
      </c>
      <c r="BI128" s="174">
        <f>IF(N128="nulová",J128,0)</f>
        <v>0</v>
      </c>
      <c r="BJ128" s="16" t="s">
        <v>76</v>
      </c>
      <c r="BK128" s="174">
        <f>ROUND(I128*H128,2)</f>
        <v>0</v>
      </c>
      <c r="BL128" s="16" t="s">
        <v>135</v>
      </c>
      <c r="BM128" s="173" t="s">
        <v>210</v>
      </c>
    </row>
    <row r="129" spans="2:51" s="13" customFormat="1" ht="11.25">
      <c r="B129" s="181"/>
      <c r="C129" s="182"/>
      <c r="D129" s="179" t="s">
        <v>125</v>
      </c>
      <c r="E129" s="182"/>
      <c r="F129" s="184" t="s">
        <v>211</v>
      </c>
      <c r="G129" s="182"/>
      <c r="H129" s="185">
        <v>1</v>
      </c>
      <c r="I129" s="182"/>
      <c r="J129" s="182"/>
      <c r="K129" s="182"/>
      <c r="L129" s="186"/>
      <c r="M129" s="187"/>
      <c r="N129" s="188"/>
      <c r="O129" s="188"/>
      <c r="P129" s="188"/>
      <c r="Q129" s="188"/>
      <c r="R129" s="188"/>
      <c r="S129" s="188"/>
      <c r="T129" s="189"/>
      <c r="AT129" s="190" t="s">
        <v>125</v>
      </c>
      <c r="AU129" s="190" t="s">
        <v>78</v>
      </c>
      <c r="AV129" s="13" t="s">
        <v>78</v>
      </c>
      <c r="AW129" s="13" t="s">
        <v>4</v>
      </c>
      <c r="AX129" s="13" t="s">
        <v>76</v>
      </c>
      <c r="AY129" s="190" t="s">
        <v>111</v>
      </c>
    </row>
    <row r="130" spans="1:65" s="2" customFormat="1" ht="24.2" customHeight="1">
      <c r="A130" s="30"/>
      <c r="B130" s="31"/>
      <c r="C130" s="163" t="s">
        <v>212</v>
      </c>
      <c r="D130" s="163" t="s">
        <v>114</v>
      </c>
      <c r="E130" s="164" t="s">
        <v>213</v>
      </c>
      <c r="F130" s="165" t="s">
        <v>214</v>
      </c>
      <c r="G130" s="166" t="s">
        <v>134</v>
      </c>
      <c r="H130" s="167">
        <v>6</v>
      </c>
      <c r="I130" s="168"/>
      <c r="J130" s="168">
        <f>ROUND(I130*H130,2)</f>
        <v>0</v>
      </c>
      <c r="K130" s="165" t="s">
        <v>118</v>
      </c>
      <c r="L130" s="35"/>
      <c r="M130" s="169" t="s">
        <v>19</v>
      </c>
      <c r="N130" s="170" t="s">
        <v>42</v>
      </c>
      <c r="O130" s="171">
        <v>1.455</v>
      </c>
      <c r="P130" s="171">
        <f>O130*H130</f>
        <v>8.73</v>
      </c>
      <c r="Q130" s="171">
        <v>0</v>
      </c>
      <c r="R130" s="171">
        <f>Q130*H130</f>
        <v>0</v>
      </c>
      <c r="S130" s="171">
        <v>0</v>
      </c>
      <c r="T130" s="172">
        <f>S130*H130</f>
        <v>0</v>
      </c>
      <c r="U130" s="30"/>
      <c r="V130" s="30"/>
      <c r="W130" s="30"/>
      <c r="X130" s="30"/>
      <c r="Y130" s="30"/>
      <c r="Z130" s="30"/>
      <c r="AA130" s="30"/>
      <c r="AB130" s="30"/>
      <c r="AC130" s="30"/>
      <c r="AD130" s="30"/>
      <c r="AE130" s="30"/>
      <c r="AR130" s="173" t="s">
        <v>135</v>
      </c>
      <c r="AT130" s="173" t="s">
        <v>114</v>
      </c>
      <c r="AU130" s="173" t="s">
        <v>78</v>
      </c>
      <c r="AY130" s="16" t="s">
        <v>111</v>
      </c>
      <c r="BE130" s="174">
        <f>IF(N130="základní",J130,0)</f>
        <v>0</v>
      </c>
      <c r="BF130" s="174">
        <f>IF(N130="snížená",J130,0)</f>
        <v>0</v>
      </c>
      <c r="BG130" s="174">
        <f>IF(N130="zákl. přenesená",J130,0)</f>
        <v>0</v>
      </c>
      <c r="BH130" s="174">
        <f>IF(N130="sníž. přenesená",J130,0)</f>
        <v>0</v>
      </c>
      <c r="BI130" s="174">
        <f>IF(N130="nulová",J130,0)</f>
        <v>0</v>
      </c>
      <c r="BJ130" s="16" t="s">
        <v>76</v>
      </c>
      <c r="BK130" s="174">
        <f>ROUND(I130*H130,2)</f>
        <v>0</v>
      </c>
      <c r="BL130" s="16" t="s">
        <v>135</v>
      </c>
      <c r="BM130" s="173" t="s">
        <v>215</v>
      </c>
    </row>
    <row r="131" spans="1:47" s="2" customFormat="1" ht="11.25">
      <c r="A131" s="30"/>
      <c r="B131" s="31"/>
      <c r="C131" s="32"/>
      <c r="D131" s="175" t="s">
        <v>121</v>
      </c>
      <c r="E131" s="32"/>
      <c r="F131" s="176" t="s">
        <v>216</v>
      </c>
      <c r="G131" s="32"/>
      <c r="H131" s="32"/>
      <c r="I131" s="32"/>
      <c r="J131" s="32"/>
      <c r="K131" s="32"/>
      <c r="L131" s="35"/>
      <c r="M131" s="177"/>
      <c r="N131" s="178"/>
      <c r="O131" s="60"/>
      <c r="P131" s="60"/>
      <c r="Q131" s="60"/>
      <c r="R131" s="60"/>
      <c r="S131" s="60"/>
      <c r="T131" s="61"/>
      <c r="U131" s="30"/>
      <c r="V131" s="30"/>
      <c r="W131" s="30"/>
      <c r="X131" s="30"/>
      <c r="Y131" s="30"/>
      <c r="Z131" s="30"/>
      <c r="AA131" s="30"/>
      <c r="AB131" s="30"/>
      <c r="AC131" s="30"/>
      <c r="AD131" s="30"/>
      <c r="AE131" s="30"/>
      <c r="AT131" s="16" t="s">
        <v>121</v>
      </c>
      <c r="AU131" s="16" t="s">
        <v>78</v>
      </c>
    </row>
    <row r="132" spans="1:65" s="2" customFormat="1" ht="16.5" customHeight="1">
      <c r="A132" s="30"/>
      <c r="B132" s="31"/>
      <c r="C132" s="191" t="s">
        <v>217</v>
      </c>
      <c r="D132" s="191" t="s">
        <v>127</v>
      </c>
      <c r="E132" s="192" t="s">
        <v>218</v>
      </c>
      <c r="F132" s="193" t="s">
        <v>219</v>
      </c>
      <c r="G132" s="194" t="s">
        <v>134</v>
      </c>
      <c r="H132" s="195">
        <v>6</v>
      </c>
      <c r="I132" s="196"/>
      <c r="J132" s="196">
        <f>ROUND(I132*H132,2)</f>
        <v>0</v>
      </c>
      <c r="K132" s="193" t="s">
        <v>118</v>
      </c>
      <c r="L132" s="197"/>
      <c r="M132" s="198" t="s">
        <v>19</v>
      </c>
      <c r="N132" s="199" t="s">
        <v>42</v>
      </c>
      <c r="O132" s="171">
        <v>0</v>
      </c>
      <c r="P132" s="171">
        <f>O132*H132</f>
        <v>0</v>
      </c>
      <c r="Q132" s="171">
        <v>0.00598</v>
      </c>
      <c r="R132" s="171">
        <f>Q132*H132</f>
        <v>0.03588</v>
      </c>
      <c r="S132" s="171">
        <v>0</v>
      </c>
      <c r="T132" s="172">
        <f>S132*H132</f>
        <v>0</v>
      </c>
      <c r="U132" s="30"/>
      <c r="V132" s="30"/>
      <c r="W132" s="30"/>
      <c r="X132" s="30"/>
      <c r="Y132" s="30"/>
      <c r="Z132" s="30"/>
      <c r="AA132" s="30"/>
      <c r="AB132" s="30"/>
      <c r="AC132" s="30"/>
      <c r="AD132" s="30"/>
      <c r="AE132" s="30"/>
      <c r="AR132" s="173" t="s">
        <v>147</v>
      </c>
      <c r="AT132" s="173" t="s">
        <v>127</v>
      </c>
      <c r="AU132" s="173" t="s">
        <v>78</v>
      </c>
      <c r="AY132" s="16" t="s">
        <v>111</v>
      </c>
      <c r="BE132" s="174">
        <f>IF(N132="základní",J132,0)</f>
        <v>0</v>
      </c>
      <c r="BF132" s="174">
        <f>IF(N132="snížená",J132,0)</f>
        <v>0</v>
      </c>
      <c r="BG132" s="174">
        <f>IF(N132="zákl. přenesená",J132,0)</f>
        <v>0</v>
      </c>
      <c r="BH132" s="174">
        <f>IF(N132="sníž. přenesená",J132,0)</f>
        <v>0</v>
      </c>
      <c r="BI132" s="174">
        <f>IF(N132="nulová",J132,0)</f>
        <v>0</v>
      </c>
      <c r="BJ132" s="16" t="s">
        <v>76</v>
      </c>
      <c r="BK132" s="174">
        <f>ROUND(I132*H132,2)</f>
        <v>0</v>
      </c>
      <c r="BL132" s="16" t="s">
        <v>135</v>
      </c>
      <c r="BM132" s="173" t="s">
        <v>220</v>
      </c>
    </row>
    <row r="133" spans="1:65" s="2" customFormat="1" ht="24.2" customHeight="1">
      <c r="A133" s="30"/>
      <c r="B133" s="31"/>
      <c r="C133" s="163" t="s">
        <v>221</v>
      </c>
      <c r="D133" s="163" t="s">
        <v>114</v>
      </c>
      <c r="E133" s="164" t="s">
        <v>222</v>
      </c>
      <c r="F133" s="165" t="s">
        <v>223</v>
      </c>
      <c r="G133" s="166" t="s">
        <v>134</v>
      </c>
      <c r="H133" s="167">
        <v>1</v>
      </c>
      <c r="I133" s="168"/>
      <c r="J133" s="168">
        <f>ROUND(I133*H133,2)</f>
        <v>0</v>
      </c>
      <c r="K133" s="165" t="s">
        <v>118</v>
      </c>
      <c r="L133" s="35"/>
      <c r="M133" s="169" t="s">
        <v>19</v>
      </c>
      <c r="N133" s="170" t="s">
        <v>42</v>
      </c>
      <c r="O133" s="171">
        <v>31.842</v>
      </c>
      <c r="P133" s="171">
        <f>O133*H133</f>
        <v>31.842</v>
      </c>
      <c r="Q133" s="171">
        <v>0</v>
      </c>
      <c r="R133" s="171">
        <f>Q133*H133</f>
        <v>0</v>
      </c>
      <c r="S133" s="171">
        <v>0</v>
      </c>
      <c r="T133" s="172">
        <f>S133*H133</f>
        <v>0</v>
      </c>
      <c r="U133" s="30"/>
      <c r="V133" s="30"/>
      <c r="W133" s="30"/>
      <c r="X133" s="30"/>
      <c r="Y133" s="30"/>
      <c r="Z133" s="30"/>
      <c r="AA133" s="30"/>
      <c r="AB133" s="30"/>
      <c r="AC133" s="30"/>
      <c r="AD133" s="30"/>
      <c r="AE133" s="30"/>
      <c r="AR133" s="173" t="s">
        <v>135</v>
      </c>
      <c r="AT133" s="173" t="s">
        <v>114</v>
      </c>
      <c r="AU133" s="173" t="s">
        <v>78</v>
      </c>
      <c r="AY133" s="16" t="s">
        <v>111</v>
      </c>
      <c r="BE133" s="174">
        <f>IF(N133="základní",J133,0)</f>
        <v>0</v>
      </c>
      <c r="BF133" s="174">
        <f>IF(N133="snížená",J133,0)</f>
        <v>0</v>
      </c>
      <c r="BG133" s="174">
        <f>IF(N133="zákl. přenesená",J133,0)</f>
        <v>0</v>
      </c>
      <c r="BH133" s="174">
        <f>IF(N133="sníž. přenesená",J133,0)</f>
        <v>0</v>
      </c>
      <c r="BI133" s="174">
        <f>IF(N133="nulová",J133,0)</f>
        <v>0</v>
      </c>
      <c r="BJ133" s="16" t="s">
        <v>76</v>
      </c>
      <c r="BK133" s="174">
        <f>ROUND(I133*H133,2)</f>
        <v>0</v>
      </c>
      <c r="BL133" s="16" t="s">
        <v>135</v>
      </c>
      <c r="BM133" s="173" t="s">
        <v>224</v>
      </c>
    </row>
    <row r="134" spans="1:47" s="2" customFormat="1" ht="11.25">
      <c r="A134" s="30"/>
      <c r="B134" s="31"/>
      <c r="C134" s="32"/>
      <c r="D134" s="175" t="s">
        <v>121</v>
      </c>
      <c r="E134" s="32"/>
      <c r="F134" s="176" t="s">
        <v>225</v>
      </c>
      <c r="G134" s="32"/>
      <c r="H134" s="32"/>
      <c r="I134" s="32"/>
      <c r="J134" s="32"/>
      <c r="K134" s="32"/>
      <c r="L134" s="35"/>
      <c r="M134" s="177"/>
      <c r="N134" s="178"/>
      <c r="O134" s="60"/>
      <c r="P134" s="60"/>
      <c r="Q134" s="60"/>
      <c r="R134" s="60"/>
      <c r="S134" s="60"/>
      <c r="T134" s="61"/>
      <c r="U134" s="30"/>
      <c r="V134" s="30"/>
      <c r="W134" s="30"/>
      <c r="X134" s="30"/>
      <c r="Y134" s="30"/>
      <c r="Z134" s="30"/>
      <c r="AA134" s="30"/>
      <c r="AB134" s="30"/>
      <c r="AC134" s="30"/>
      <c r="AD134" s="30"/>
      <c r="AE134" s="30"/>
      <c r="AT134" s="16" t="s">
        <v>121</v>
      </c>
      <c r="AU134" s="16" t="s">
        <v>78</v>
      </c>
    </row>
    <row r="135" spans="1:65" s="2" customFormat="1" ht="24.2" customHeight="1">
      <c r="A135" s="30"/>
      <c r="B135" s="31"/>
      <c r="C135" s="163" t="s">
        <v>7</v>
      </c>
      <c r="D135" s="163" t="s">
        <v>114</v>
      </c>
      <c r="E135" s="164" t="s">
        <v>226</v>
      </c>
      <c r="F135" s="165" t="s">
        <v>227</v>
      </c>
      <c r="G135" s="166" t="s">
        <v>179</v>
      </c>
      <c r="H135" s="167">
        <v>52.5</v>
      </c>
      <c r="I135" s="168"/>
      <c r="J135" s="168">
        <f>ROUND(I135*H135,2)</f>
        <v>0</v>
      </c>
      <c r="K135" s="165" t="s">
        <v>118</v>
      </c>
      <c r="L135" s="35"/>
      <c r="M135" s="169" t="s">
        <v>19</v>
      </c>
      <c r="N135" s="170" t="s">
        <v>42</v>
      </c>
      <c r="O135" s="171">
        <v>0.046</v>
      </c>
      <c r="P135" s="171">
        <f>O135*H135</f>
        <v>2.415</v>
      </c>
      <c r="Q135" s="171">
        <v>0</v>
      </c>
      <c r="R135" s="171">
        <f>Q135*H135</f>
        <v>0</v>
      </c>
      <c r="S135" s="171">
        <v>0</v>
      </c>
      <c r="T135" s="172">
        <f>S135*H135</f>
        <v>0</v>
      </c>
      <c r="U135" s="30"/>
      <c r="V135" s="30"/>
      <c r="W135" s="30"/>
      <c r="X135" s="30"/>
      <c r="Y135" s="30"/>
      <c r="Z135" s="30"/>
      <c r="AA135" s="30"/>
      <c r="AB135" s="30"/>
      <c r="AC135" s="30"/>
      <c r="AD135" s="30"/>
      <c r="AE135" s="30"/>
      <c r="AR135" s="173" t="s">
        <v>135</v>
      </c>
      <c r="AT135" s="173" t="s">
        <v>114</v>
      </c>
      <c r="AU135" s="173" t="s">
        <v>78</v>
      </c>
      <c r="AY135" s="16" t="s">
        <v>111</v>
      </c>
      <c r="BE135" s="174">
        <f>IF(N135="základní",J135,0)</f>
        <v>0</v>
      </c>
      <c r="BF135" s="174">
        <f>IF(N135="snížená",J135,0)</f>
        <v>0</v>
      </c>
      <c r="BG135" s="174">
        <f>IF(N135="zákl. přenesená",J135,0)</f>
        <v>0</v>
      </c>
      <c r="BH135" s="174">
        <f>IF(N135="sníž. přenesená",J135,0)</f>
        <v>0</v>
      </c>
      <c r="BI135" s="174">
        <f>IF(N135="nulová",J135,0)</f>
        <v>0</v>
      </c>
      <c r="BJ135" s="16" t="s">
        <v>76</v>
      </c>
      <c r="BK135" s="174">
        <f>ROUND(I135*H135,2)</f>
        <v>0</v>
      </c>
      <c r="BL135" s="16" t="s">
        <v>135</v>
      </c>
      <c r="BM135" s="173" t="s">
        <v>228</v>
      </c>
    </row>
    <row r="136" spans="1:47" s="2" customFormat="1" ht="11.25">
      <c r="A136" s="30"/>
      <c r="B136" s="31"/>
      <c r="C136" s="32"/>
      <c r="D136" s="175" t="s">
        <v>121</v>
      </c>
      <c r="E136" s="32"/>
      <c r="F136" s="176" t="s">
        <v>229</v>
      </c>
      <c r="G136" s="32"/>
      <c r="H136" s="32"/>
      <c r="I136" s="32"/>
      <c r="J136" s="32"/>
      <c r="K136" s="32"/>
      <c r="L136" s="35"/>
      <c r="M136" s="177"/>
      <c r="N136" s="178"/>
      <c r="O136" s="60"/>
      <c r="P136" s="60"/>
      <c r="Q136" s="60"/>
      <c r="R136" s="60"/>
      <c r="S136" s="60"/>
      <c r="T136" s="61"/>
      <c r="U136" s="30"/>
      <c r="V136" s="30"/>
      <c r="W136" s="30"/>
      <c r="X136" s="30"/>
      <c r="Y136" s="30"/>
      <c r="Z136" s="30"/>
      <c r="AA136" s="30"/>
      <c r="AB136" s="30"/>
      <c r="AC136" s="30"/>
      <c r="AD136" s="30"/>
      <c r="AE136" s="30"/>
      <c r="AT136" s="16" t="s">
        <v>121</v>
      </c>
      <c r="AU136" s="16" t="s">
        <v>78</v>
      </c>
    </row>
    <row r="137" spans="2:51" s="13" customFormat="1" ht="11.25">
      <c r="B137" s="181"/>
      <c r="C137" s="182"/>
      <c r="D137" s="179" t="s">
        <v>125</v>
      </c>
      <c r="E137" s="183" t="s">
        <v>19</v>
      </c>
      <c r="F137" s="184" t="s">
        <v>230</v>
      </c>
      <c r="G137" s="182"/>
      <c r="H137" s="185">
        <v>52.5</v>
      </c>
      <c r="I137" s="182"/>
      <c r="J137" s="182"/>
      <c r="K137" s="182"/>
      <c r="L137" s="186"/>
      <c r="M137" s="187"/>
      <c r="N137" s="188"/>
      <c r="O137" s="188"/>
      <c r="P137" s="188"/>
      <c r="Q137" s="188"/>
      <c r="R137" s="188"/>
      <c r="S137" s="188"/>
      <c r="T137" s="189"/>
      <c r="AT137" s="190" t="s">
        <v>125</v>
      </c>
      <c r="AU137" s="190" t="s">
        <v>78</v>
      </c>
      <c r="AV137" s="13" t="s">
        <v>78</v>
      </c>
      <c r="AW137" s="13" t="s">
        <v>33</v>
      </c>
      <c r="AX137" s="13" t="s">
        <v>76</v>
      </c>
      <c r="AY137" s="190" t="s">
        <v>111</v>
      </c>
    </row>
    <row r="138" spans="1:65" s="2" customFormat="1" ht="16.5" customHeight="1">
      <c r="A138" s="30"/>
      <c r="B138" s="31"/>
      <c r="C138" s="191" t="s">
        <v>231</v>
      </c>
      <c r="D138" s="191" t="s">
        <v>127</v>
      </c>
      <c r="E138" s="192" t="s">
        <v>232</v>
      </c>
      <c r="F138" s="193" t="s">
        <v>233</v>
      </c>
      <c r="G138" s="194" t="s">
        <v>179</v>
      </c>
      <c r="H138" s="195">
        <v>60.375</v>
      </c>
      <c r="I138" s="196"/>
      <c r="J138" s="196">
        <f>ROUND(I138*H138,2)</f>
        <v>0</v>
      </c>
      <c r="K138" s="193" t="s">
        <v>118</v>
      </c>
      <c r="L138" s="197"/>
      <c r="M138" s="198" t="s">
        <v>19</v>
      </c>
      <c r="N138" s="199" t="s">
        <v>42</v>
      </c>
      <c r="O138" s="171">
        <v>0</v>
      </c>
      <c r="P138" s="171">
        <f>O138*H138</f>
        <v>0</v>
      </c>
      <c r="Q138" s="171">
        <v>0.00012</v>
      </c>
      <c r="R138" s="171">
        <f>Q138*H138</f>
        <v>0.007245000000000001</v>
      </c>
      <c r="S138" s="171">
        <v>0</v>
      </c>
      <c r="T138" s="172">
        <f>S138*H138</f>
        <v>0</v>
      </c>
      <c r="U138" s="30"/>
      <c r="V138" s="30"/>
      <c r="W138" s="30"/>
      <c r="X138" s="30"/>
      <c r="Y138" s="30"/>
      <c r="Z138" s="30"/>
      <c r="AA138" s="30"/>
      <c r="AB138" s="30"/>
      <c r="AC138" s="30"/>
      <c r="AD138" s="30"/>
      <c r="AE138" s="30"/>
      <c r="AR138" s="173" t="s">
        <v>234</v>
      </c>
      <c r="AT138" s="173" t="s">
        <v>127</v>
      </c>
      <c r="AU138" s="173" t="s">
        <v>78</v>
      </c>
      <c r="AY138" s="16" t="s">
        <v>111</v>
      </c>
      <c r="BE138" s="174">
        <f>IF(N138="základní",J138,0)</f>
        <v>0</v>
      </c>
      <c r="BF138" s="174">
        <f>IF(N138="snížená",J138,0)</f>
        <v>0</v>
      </c>
      <c r="BG138" s="174">
        <f>IF(N138="zákl. přenesená",J138,0)</f>
        <v>0</v>
      </c>
      <c r="BH138" s="174">
        <f>IF(N138="sníž. přenesená",J138,0)</f>
        <v>0</v>
      </c>
      <c r="BI138" s="174">
        <f>IF(N138="nulová",J138,0)</f>
        <v>0</v>
      </c>
      <c r="BJ138" s="16" t="s">
        <v>76</v>
      </c>
      <c r="BK138" s="174">
        <f>ROUND(I138*H138,2)</f>
        <v>0</v>
      </c>
      <c r="BL138" s="16" t="s">
        <v>234</v>
      </c>
      <c r="BM138" s="173" t="s">
        <v>235</v>
      </c>
    </row>
    <row r="139" spans="2:51" s="13" customFormat="1" ht="11.25">
      <c r="B139" s="181"/>
      <c r="C139" s="182"/>
      <c r="D139" s="179" t="s">
        <v>125</v>
      </c>
      <c r="E139" s="183" t="s">
        <v>19</v>
      </c>
      <c r="F139" s="184" t="s">
        <v>230</v>
      </c>
      <c r="G139" s="182"/>
      <c r="H139" s="185">
        <v>52.5</v>
      </c>
      <c r="I139" s="182"/>
      <c r="J139" s="182"/>
      <c r="K139" s="182"/>
      <c r="L139" s="186"/>
      <c r="M139" s="187"/>
      <c r="N139" s="188"/>
      <c r="O139" s="188"/>
      <c r="P139" s="188"/>
      <c r="Q139" s="188"/>
      <c r="R139" s="188"/>
      <c r="S139" s="188"/>
      <c r="T139" s="189"/>
      <c r="AT139" s="190" t="s">
        <v>125</v>
      </c>
      <c r="AU139" s="190" t="s">
        <v>78</v>
      </c>
      <c r="AV139" s="13" t="s">
        <v>78</v>
      </c>
      <c r="AW139" s="13" t="s">
        <v>33</v>
      </c>
      <c r="AX139" s="13" t="s">
        <v>76</v>
      </c>
      <c r="AY139" s="190" t="s">
        <v>111</v>
      </c>
    </row>
    <row r="140" spans="2:51" s="13" customFormat="1" ht="11.25">
      <c r="B140" s="181"/>
      <c r="C140" s="182"/>
      <c r="D140" s="179" t="s">
        <v>125</v>
      </c>
      <c r="E140" s="182"/>
      <c r="F140" s="184" t="s">
        <v>236</v>
      </c>
      <c r="G140" s="182"/>
      <c r="H140" s="185">
        <v>60.375</v>
      </c>
      <c r="I140" s="182"/>
      <c r="J140" s="182"/>
      <c r="K140" s="182"/>
      <c r="L140" s="186"/>
      <c r="M140" s="187"/>
      <c r="N140" s="188"/>
      <c r="O140" s="188"/>
      <c r="P140" s="188"/>
      <c r="Q140" s="188"/>
      <c r="R140" s="188"/>
      <c r="S140" s="188"/>
      <c r="T140" s="189"/>
      <c r="AT140" s="190" t="s">
        <v>125</v>
      </c>
      <c r="AU140" s="190" t="s">
        <v>78</v>
      </c>
      <c r="AV140" s="13" t="s">
        <v>78</v>
      </c>
      <c r="AW140" s="13" t="s">
        <v>4</v>
      </c>
      <c r="AX140" s="13" t="s">
        <v>76</v>
      </c>
      <c r="AY140" s="190" t="s">
        <v>111</v>
      </c>
    </row>
    <row r="141" spans="1:65" s="2" customFormat="1" ht="16.5" customHeight="1">
      <c r="A141" s="30"/>
      <c r="B141" s="31"/>
      <c r="C141" s="191" t="s">
        <v>237</v>
      </c>
      <c r="D141" s="191" t="s">
        <v>127</v>
      </c>
      <c r="E141" s="192" t="s">
        <v>238</v>
      </c>
      <c r="F141" s="193" t="s">
        <v>239</v>
      </c>
      <c r="G141" s="194" t="s">
        <v>179</v>
      </c>
      <c r="H141" s="195">
        <v>206.8</v>
      </c>
      <c r="I141" s="196"/>
      <c r="J141" s="196">
        <f>ROUND(I141*H141,2)</f>
        <v>0</v>
      </c>
      <c r="K141" s="193" t="s">
        <v>118</v>
      </c>
      <c r="L141" s="197"/>
      <c r="M141" s="198" t="s">
        <v>19</v>
      </c>
      <c r="N141" s="199" t="s">
        <v>42</v>
      </c>
      <c r="O141" s="171">
        <v>0</v>
      </c>
      <c r="P141" s="171">
        <f>O141*H141</f>
        <v>0</v>
      </c>
      <c r="Q141" s="171">
        <v>0.00064</v>
      </c>
      <c r="R141" s="171">
        <f>Q141*H141</f>
        <v>0.13235200000000003</v>
      </c>
      <c r="S141" s="171">
        <v>0</v>
      </c>
      <c r="T141" s="172">
        <f>S141*H141</f>
        <v>0</v>
      </c>
      <c r="U141" s="30"/>
      <c r="V141" s="30"/>
      <c r="W141" s="30"/>
      <c r="X141" s="30"/>
      <c r="Y141" s="30"/>
      <c r="Z141" s="30"/>
      <c r="AA141" s="30"/>
      <c r="AB141" s="30"/>
      <c r="AC141" s="30"/>
      <c r="AD141" s="30"/>
      <c r="AE141" s="30"/>
      <c r="AR141" s="173" t="s">
        <v>234</v>
      </c>
      <c r="AT141" s="173" t="s">
        <v>127</v>
      </c>
      <c r="AU141" s="173" t="s">
        <v>78</v>
      </c>
      <c r="AY141" s="16" t="s">
        <v>111</v>
      </c>
      <c r="BE141" s="174">
        <f>IF(N141="základní",J141,0)</f>
        <v>0</v>
      </c>
      <c r="BF141" s="174">
        <f>IF(N141="snížená",J141,0)</f>
        <v>0</v>
      </c>
      <c r="BG141" s="174">
        <f>IF(N141="zákl. přenesená",J141,0)</f>
        <v>0</v>
      </c>
      <c r="BH141" s="174">
        <f>IF(N141="sníž. přenesená",J141,0)</f>
        <v>0</v>
      </c>
      <c r="BI141" s="174">
        <f>IF(N141="nulová",J141,0)</f>
        <v>0</v>
      </c>
      <c r="BJ141" s="16" t="s">
        <v>76</v>
      </c>
      <c r="BK141" s="174">
        <f>ROUND(I141*H141,2)</f>
        <v>0</v>
      </c>
      <c r="BL141" s="16" t="s">
        <v>234</v>
      </c>
      <c r="BM141" s="173" t="s">
        <v>240</v>
      </c>
    </row>
    <row r="142" spans="2:51" s="13" customFormat="1" ht="11.25">
      <c r="B142" s="181"/>
      <c r="C142" s="182"/>
      <c r="D142" s="179" t="s">
        <v>125</v>
      </c>
      <c r="E142" s="183" t="s">
        <v>19</v>
      </c>
      <c r="F142" s="184" t="s">
        <v>241</v>
      </c>
      <c r="G142" s="182"/>
      <c r="H142" s="185">
        <v>188</v>
      </c>
      <c r="I142" s="182"/>
      <c r="J142" s="182"/>
      <c r="K142" s="182"/>
      <c r="L142" s="186"/>
      <c r="M142" s="187"/>
      <c r="N142" s="188"/>
      <c r="O142" s="188"/>
      <c r="P142" s="188"/>
      <c r="Q142" s="188"/>
      <c r="R142" s="188"/>
      <c r="S142" s="188"/>
      <c r="T142" s="189"/>
      <c r="AT142" s="190" t="s">
        <v>125</v>
      </c>
      <c r="AU142" s="190" t="s">
        <v>78</v>
      </c>
      <c r="AV142" s="13" t="s">
        <v>78</v>
      </c>
      <c r="AW142" s="13" t="s">
        <v>33</v>
      </c>
      <c r="AX142" s="13" t="s">
        <v>76</v>
      </c>
      <c r="AY142" s="190" t="s">
        <v>111</v>
      </c>
    </row>
    <row r="143" spans="2:51" s="13" customFormat="1" ht="11.25">
      <c r="B143" s="181"/>
      <c r="C143" s="182"/>
      <c r="D143" s="179" t="s">
        <v>125</v>
      </c>
      <c r="E143" s="182"/>
      <c r="F143" s="184" t="s">
        <v>242</v>
      </c>
      <c r="G143" s="182"/>
      <c r="H143" s="185">
        <v>206.8</v>
      </c>
      <c r="I143" s="182"/>
      <c r="J143" s="182"/>
      <c r="K143" s="182"/>
      <c r="L143" s="186"/>
      <c r="M143" s="187"/>
      <c r="N143" s="188"/>
      <c r="O143" s="188"/>
      <c r="P143" s="188"/>
      <c r="Q143" s="188"/>
      <c r="R143" s="188"/>
      <c r="S143" s="188"/>
      <c r="T143" s="189"/>
      <c r="AT143" s="190" t="s">
        <v>125</v>
      </c>
      <c r="AU143" s="190" t="s">
        <v>78</v>
      </c>
      <c r="AV143" s="13" t="s">
        <v>78</v>
      </c>
      <c r="AW143" s="13" t="s">
        <v>4</v>
      </c>
      <c r="AX143" s="13" t="s">
        <v>76</v>
      </c>
      <c r="AY143" s="190" t="s">
        <v>111</v>
      </c>
    </row>
    <row r="144" spans="1:65" s="2" customFormat="1" ht="24.2" customHeight="1">
      <c r="A144" s="30"/>
      <c r="B144" s="31"/>
      <c r="C144" s="163" t="s">
        <v>243</v>
      </c>
      <c r="D144" s="163" t="s">
        <v>114</v>
      </c>
      <c r="E144" s="164" t="s">
        <v>244</v>
      </c>
      <c r="F144" s="165" t="s">
        <v>245</v>
      </c>
      <c r="G144" s="166" t="s">
        <v>179</v>
      </c>
      <c r="H144" s="167">
        <v>188</v>
      </c>
      <c r="I144" s="168"/>
      <c r="J144" s="168">
        <f>ROUND(I144*H144,2)</f>
        <v>0</v>
      </c>
      <c r="K144" s="165" t="s">
        <v>118</v>
      </c>
      <c r="L144" s="35"/>
      <c r="M144" s="169" t="s">
        <v>19</v>
      </c>
      <c r="N144" s="170" t="s">
        <v>42</v>
      </c>
      <c r="O144" s="171">
        <v>0.058</v>
      </c>
      <c r="P144" s="171">
        <f>O144*H144</f>
        <v>10.904</v>
      </c>
      <c r="Q144" s="171">
        <v>0</v>
      </c>
      <c r="R144" s="171">
        <f>Q144*H144</f>
        <v>0</v>
      </c>
      <c r="S144" s="171">
        <v>0</v>
      </c>
      <c r="T144" s="172">
        <f>S144*H144</f>
        <v>0</v>
      </c>
      <c r="U144" s="30"/>
      <c r="V144" s="30"/>
      <c r="W144" s="30"/>
      <c r="X144" s="30"/>
      <c r="Y144" s="30"/>
      <c r="Z144" s="30"/>
      <c r="AA144" s="30"/>
      <c r="AB144" s="30"/>
      <c r="AC144" s="30"/>
      <c r="AD144" s="30"/>
      <c r="AE144" s="30"/>
      <c r="AR144" s="173" t="s">
        <v>135</v>
      </c>
      <c r="AT144" s="173" t="s">
        <v>114</v>
      </c>
      <c r="AU144" s="173" t="s">
        <v>78</v>
      </c>
      <c r="AY144" s="16" t="s">
        <v>111</v>
      </c>
      <c r="BE144" s="174">
        <f>IF(N144="základní",J144,0)</f>
        <v>0</v>
      </c>
      <c r="BF144" s="174">
        <f>IF(N144="snížená",J144,0)</f>
        <v>0</v>
      </c>
      <c r="BG144" s="174">
        <f>IF(N144="zákl. přenesená",J144,0)</f>
        <v>0</v>
      </c>
      <c r="BH144" s="174">
        <f>IF(N144="sníž. přenesená",J144,0)</f>
        <v>0</v>
      </c>
      <c r="BI144" s="174">
        <f>IF(N144="nulová",J144,0)</f>
        <v>0</v>
      </c>
      <c r="BJ144" s="16" t="s">
        <v>76</v>
      </c>
      <c r="BK144" s="174">
        <f>ROUND(I144*H144,2)</f>
        <v>0</v>
      </c>
      <c r="BL144" s="16" t="s">
        <v>135</v>
      </c>
      <c r="BM144" s="173" t="s">
        <v>246</v>
      </c>
    </row>
    <row r="145" spans="1:47" s="2" customFormat="1" ht="11.25">
      <c r="A145" s="30"/>
      <c r="B145" s="31"/>
      <c r="C145" s="32"/>
      <c r="D145" s="175" t="s">
        <v>121</v>
      </c>
      <c r="E145" s="32"/>
      <c r="F145" s="176" t="s">
        <v>247</v>
      </c>
      <c r="G145" s="32"/>
      <c r="H145" s="32"/>
      <c r="I145" s="32"/>
      <c r="J145" s="32"/>
      <c r="K145" s="32"/>
      <c r="L145" s="35"/>
      <c r="M145" s="177"/>
      <c r="N145" s="178"/>
      <c r="O145" s="60"/>
      <c r="P145" s="60"/>
      <c r="Q145" s="60"/>
      <c r="R145" s="60"/>
      <c r="S145" s="60"/>
      <c r="T145" s="61"/>
      <c r="U145" s="30"/>
      <c r="V145" s="30"/>
      <c r="W145" s="30"/>
      <c r="X145" s="30"/>
      <c r="Y145" s="30"/>
      <c r="Z145" s="30"/>
      <c r="AA145" s="30"/>
      <c r="AB145" s="30"/>
      <c r="AC145" s="30"/>
      <c r="AD145" s="30"/>
      <c r="AE145" s="30"/>
      <c r="AT145" s="16" t="s">
        <v>121</v>
      </c>
      <c r="AU145" s="16" t="s">
        <v>78</v>
      </c>
    </row>
    <row r="146" spans="2:51" s="13" customFormat="1" ht="11.25">
      <c r="B146" s="181"/>
      <c r="C146" s="182"/>
      <c r="D146" s="179" t="s">
        <v>125</v>
      </c>
      <c r="E146" s="183" t="s">
        <v>19</v>
      </c>
      <c r="F146" s="184" t="s">
        <v>241</v>
      </c>
      <c r="G146" s="182"/>
      <c r="H146" s="185">
        <v>188</v>
      </c>
      <c r="I146" s="182"/>
      <c r="J146" s="182"/>
      <c r="K146" s="182"/>
      <c r="L146" s="186"/>
      <c r="M146" s="187"/>
      <c r="N146" s="188"/>
      <c r="O146" s="188"/>
      <c r="P146" s="188"/>
      <c r="Q146" s="188"/>
      <c r="R146" s="188"/>
      <c r="S146" s="188"/>
      <c r="T146" s="189"/>
      <c r="AT146" s="190" t="s">
        <v>125</v>
      </c>
      <c r="AU146" s="190" t="s">
        <v>78</v>
      </c>
      <c r="AV146" s="13" t="s">
        <v>78</v>
      </c>
      <c r="AW146" s="13" t="s">
        <v>33</v>
      </c>
      <c r="AX146" s="13" t="s">
        <v>76</v>
      </c>
      <c r="AY146" s="190" t="s">
        <v>111</v>
      </c>
    </row>
    <row r="147" spans="1:65" s="2" customFormat="1" ht="16.5" customHeight="1">
      <c r="A147" s="30"/>
      <c r="B147" s="31"/>
      <c r="C147" s="191" t="s">
        <v>248</v>
      </c>
      <c r="D147" s="191" t="s">
        <v>127</v>
      </c>
      <c r="E147" s="192" t="s">
        <v>249</v>
      </c>
      <c r="F147" s="193" t="s">
        <v>250</v>
      </c>
      <c r="G147" s="194" t="s">
        <v>179</v>
      </c>
      <c r="H147" s="195">
        <v>216.2</v>
      </c>
      <c r="I147" s="196"/>
      <c r="J147" s="196">
        <f>ROUND(I147*H147,2)</f>
        <v>0</v>
      </c>
      <c r="K147" s="193" t="s">
        <v>118</v>
      </c>
      <c r="L147" s="197"/>
      <c r="M147" s="198" t="s">
        <v>19</v>
      </c>
      <c r="N147" s="199" t="s">
        <v>42</v>
      </c>
      <c r="O147" s="171">
        <v>0</v>
      </c>
      <c r="P147" s="171">
        <f>O147*H147</f>
        <v>0</v>
      </c>
      <c r="Q147" s="171">
        <v>0.0009</v>
      </c>
      <c r="R147" s="171">
        <f>Q147*H147</f>
        <v>0.19457999999999998</v>
      </c>
      <c r="S147" s="171">
        <v>0</v>
      </c>
      <c r="T147" s="172">
        <f>S147*H147</f>
        <v>0</v>
      </c>
      <c r="U147" s="30"/>
      <c r="V147" s="30"/>
      <c r="W147" s="30"/>
      <c r="X147" s="30"/>
      <c r="Y147" s="30"/>
      <c r="Z147" s="30"/>
      <c r="AA147" s="30"/>
      <c r="AB147" s="30"/>
      <c r="AC147" s="30"/>
      <c r="AD147" s="30"/>
      <c r="AE147" s="30"/>
      <c r="AR147" s="173" t="s">
        <v>234</v>
      </c>
      <c r="AT147" s="173" t="s">
        <v>127</v>
      </c>
      <c r="AU147" s="173" t="s">
        <v>78</v>
      </c>
      <c r="AY147" s="16" t="s">
        <v>111</v>
      </c>
      <c r="BE147" s="174">
        <f>IF(N147="základní",J147,0)</f>
        <v>0</v>
      </c>
      <c r="BF147" s="174">
        <f>IF(N147="snížená",J147,0)</f>
        <v>0</v>
      </c>
      <c r="BG147" s="174">
        <f>IF(N147="zákl. přenesená",J147,0)</f>
        <v>0</v>
      </c>
      <c r="BH147" s="174">
        <f>IF(N147="sníž. přenesená",J147,0)</f>
        <v>0</v>
      </c>
      <c r="BI147" s="174">
        <f>IF(N147="nulová",J147,0)</f>
        <v>0</v>
      </c>
      <c r="BJ147" s="16" t="s">
        <v>76</v>
      </c>
      <c r="BK147" s="174">
        <f>ROUND(I147*H147,2)</f>
        <v>0</v>
      </c>
      <c r="BL147" s="16" t="s">
        <v>234</v>
      </c>
      <c r="BM147" s="173" t="s">
        <v>251</v>
      </c>
    </row>
    <row r="148" spans="2:51" s="13" customFormat="1" ht="11.25">
      <c r="B148" s="181"/>
      <c r="C148" s="182"/>
      <c r="D148" s="179" t="s">
        <v>125</v>
      </c>
      <c r="E148" s="183" t="s">
        <v>19</v>
      </c>
      <c r="F148" s="184" t="s">
        <v>241</v>
      </c>
      <c r="G148" s="182"/>
      <c r="H148" s="185">
        <v>188</v>
      </c>
      <c r="I148" s="182"/>
      <c r="J148" s="182"/>
      <c r="K148" s="182"/>
      <c r="L148" s="186"/>
      <c r="M148" s="187"/>
      <c r="N148" s="188"/>
      <c r="O148" s="188"/>
      <c r="P148" s="188"/>
      <c r="Q148" s="188"/>
      <c r="R148" s="188"/>
      <c r="S148" s="188"/>
      <c r="T148" s="189"/>
      <c r="AT148" s="190" t="s">
        <v>125</v>
      </c>
      <c r="AU148" s="190" t="s">
        <v>78</v>
      </c>
      <c r="AV148" s="13" t="s">
        <v>78</v>
      </c>
      <c r="AW148" s="13" t="s">
        <v>33</v>
      </c>
      <c r="AX148" s="13" t="s">
        <v>76</v>
      </c>
      <c r="AY148" s="190" t="s">
        <v>111</v>
      </c>
    </row>
    <row r="149" spans="2:51" s="13" customFormat="1" ht="11.25">
      <c r="B149" s="181"/>
      <c r="C149" s="182"/>
      <c r="D149" s="179" t="s">
        <v>125</v>
      </c>
      <c r="E149" s="182"/>
      <c r="F149" s="184" t="s">
        <v>252</v>
      </c>
      <c r="G149" s="182"/>
      <c r="H149" s="185">
        <v>216.2</v>
      </c>
      <c r="I149" s="182"/>
      <c r="J149" s="182"/>
      <c r="K149" s="182"/>
      <c r="L149" s="186"/>
      <c r="M149" s="187"/>
      <c r="N149" s="188"/>
      <c r="O149" s="188"/>
      <c r="P149" s="188"/>
      <c r="Q149" s="188"/>
      <c r="R149" s="188"/>
      <c r="S149" s="188"/>
      <c r="T149" s="189"/>
      <c r="AT149" s="190" t="s">
        <v>125</v>
      </c>
      <c r="AU149" s="190" t="s">
        <v>78</v>
      </c>
      <c r="AV149" s="13" t="s">
        <v>78</v>
      </c>
      <c r="AW149" s="13" t="s">
        <v>4</v>
      </c>
      <c r="AX149" s="13" t="s">
        <v>76</v>
      </c>
      <c r="AY149" s="190" t="s">
        <v>111</v>
      </c>
    </row>
    <row r="150" spans="1:65" s="2" customFormat="1" ht="24.2" customHeight="1">
      <c r="A150" s="30"/>
      <c r="B150" s="31"/>
      <c r="C150" s="163" t="s">
        <v>253</v>
      </c>
      <c r="D150" s="163" t="s">
        <v>114</v>
      </c>
      <c r="E150" s="164" t="s">
        <v>254</v>
      </c>
      <c r="F150" s="165" t="s">
        <v>255</v>
      </c>
      <c r="G150" s="166" t="s">
        <v>179</v>
      </c>
      <c r="H150" s="167">
        <v>36</v>
      </c>
      <c r="I150" s="168"/>
      <c r="J150" s="168">
        <f>ROUND(I150*H150,2)</f>
        <v>0</v>
      </c>
      <c r="K150" s="165" t="s">
        <v>118</v>
      </c>
      <c r="L150" s="35"/>
      <c r="M150" s="169" t="s">
        <v>19</v>
      </c>
      <c r="N150" s="170" t="s">
        <v>42</v>
      </c>
      <c r="O150" s="171">
        <v>0.07</v>
      </c>
      <c r="P150" s="171">
        <f>O150*H150</f>
        <v>2.5200000000000005</v>
      </c>
      <c r="Q150" s="171">
        <v>0</v>
      </c>
      <c r="R150" s="171">
        <f>Q150*H150</f>
        <v>0</v>
      </c>
      <c r="S150" s="171">
        <v>0</v>
      </c>
      <c r="T150" s="172">
        <f>S150*H150</f>
        <v>0</v>
      </c>
      <c r="U150" s="30"/>
      <c r="V150" s="30"/>
      <c r="W150" s="30"/>
      <c r="X150" s="30"/>
      <c r="Y150" s="30"/>
      <c r="Z150" s="30"/>
      <c r="AA150" s="30"/>
      <c r="AB150" s="30"/>
      <c r="AC150" s="30"/>
      <c r="AD150" s="30"/>
      <c r="AE150" s="30"/>
      <c r="AR150" s="173" t="s">
        <v>119</v>
      </c>
      <c r="AT150" s="173" t="s">
        <v>114</v>
      </c>
      <c r="AU150" s="173" t="s">
        <v>78</v>
      </c>
      <c r="AY150" s="16" t="s">
        <v>111</v>
      </c>
      <c r="BE150" s="174">
        <f>IF(N150="základní",J150,0)</f>
        <v>0</v>
      </c>
      <c r="BF150" s="174">
        <f>IF(N150="snížená",J150,0)</f>
        <v>0</v>
      </c>
      <c r="BG150" s="174">
        <f>IF(N150="zákl. přenesená",J150,0)</f>
        <v>0</v>
      </c>
      <c r="BH150" s="174">
        <f>IF(N150="sníž. přenesená",J150,0)</f>
        <v>0</v>
      </c>
      <c r="BI150" s="174">
        <f>IF(N150="nulová",J150,0)</f>
        <v>0</v>
      </c>
      <c r="BJ150" s="16" t="s">
        <v>76</v>
      </c>
      <c r="BK150" s="174">
        <f>ROUND(I150*H150,2)</f>
        <v>0</v>
      </c>
      <c r="BL150" s="16" t="s">
        <v>119</v>
      </c>
      <c r="BM150" s="173" t="s">
        <v>256</v>
      </c>
    </row>
    <row r="151" spans="1:47" s="2" customFormat="1" ht="11.25">
      <c r="A151" s="30"/>
      <c r="B151" s="31"/>
      <c r="C151" s="32"/>
      <c r="D151" s="175" t="s">
        <v>121</v>
      </c>
      <c r="E151" s="32"/>
      <c r="F151" s="176" t="s">
        <v>257</v>
      </c>
      <c r="G151" s="32"/>
      <c r="H151" s="32"/>
      <c r="I151" s="32"/>
      <c r="J151" s="32"/>
      <c r="K151" s="32"/>
      <c r="L151" s="35"/>
      <c r="M151" s="177"/>
      <c r="N151" s="178"/>
      <c r="O151" s="60"/>
      <c r="P151" s="60"/>
      <c r="Q151" s="60"/>
      <c r="R151" s="60"/>
      <c r="S151" s="60"/>
      <c r="T151" s="61"/>
      <c r="U151" s="30"/>
      <c r="V151" s="30"/>
      <c r="W151" s="30"/>
      <c r="X151" s="30"/>
      <c r="Y151" s="30"/>
      <c r="Z151" s="30"/>
      <c r="AA151" s="30"/>
      <c r="AB151" s="30"/>
      <c r="AC151" s="30"/>
      <c r="AD151" s="30"/>
      <c r="AE151" s="30"/>
      <c r="AT151" s="16" t="s">
        <v>121</v>
      </c>
      <c r="AU151" s="16" t="s">
        <v>78</v>
      </c>
    </row>
    <row r="152" spans="2:63" s="12" customFormat="1" ht="22.9" customHeight="1">
      <c r="B152" s="148"/>
      <c r="C152" s="149"/>
      <c r="D152" s="150" t="s">
        <v>70</v>
      </c>
      <c r="E152" s="161" t="s">
        <v>258</v>
      </c>
      <c r="F152" s="161" t="s">
        <v>259</v>
      </c>
      <c r="G152" s="149"/>
      <c r="H152" s="149"/>
      <c r="I152" s="149"/>
      <c r="J152" s="162">
        <f>BK152</f>
        <v>0</v>
      </c>
      <c r="K152" s="149"/>
      <c r="L152" s="153"/>
      <c r="M152" s="154"/>
      <c r="N152" s="155"/>
      <c r="O152" s="155"/>
      <c r="P152" s="156">
        <f>SUM(P153:P193)</f>
        <v>179.41849299999998</v>
      </c>
      <c r="Q152" s="155"/>
      <c r="R152" s="156">
        <f>SUM(R153:R193)</f>
        <v>34.717380500000004</v>
      </c>
      <c r="S152" s="155"/>
      <c r="T152" s="157">
        <f>SUM(T153:T193)</f>
        <v>0</v>
      </c>
      <c r="AR152" s="158" t="s">
        <v>129</v>
      </c>
      <c r="AT152" s="159" t="s">
        <v>70</v>
      </c>
      <c r="AU152" s="159" t="s">
        <v>76</v>
      </c>
      <c r="AY152" s="158" t="s">
        <v>111</v>
      </c>
      <c r="BK152" s="160">
        <f>SUM(BK153:BK193)</f>
        <v>0</v>
      </c>
    </row>
    <row r="153" spans="1:65" s="2" customFormat="1" ht="33" customHeight="1">
      <c r="A153" s="30"/>
      <c r="B153" s="31"/>
      <c r="C153" s="163" t="s">
        <v>260</v>
      </c>
      <c r="D153" s="163" t="s">
        <v>114</v>
      </c>
      <c r="E153" s="164" t="s">
        <v>261</v>
      </c>
      <c r="F153" s="165" t="s">
        <v>262</v>
      </c>
      <c r="G153" s="166" t="s">
        <v>117</v>
      </c>
      <c r="H153" s="167">
        <v>2.109</v>
      </c>
      <c r="I153" s="168"/>
      <c r="J153" s="168">
        <f>ROUND(I153*H153,2)</f>
        <v>0</v>
      </c>
      <c r="K153" s="165" t="s">
        <v>118</v>
      </c>
      <c r="L153" s="35"/>
      <c r="M153" s="169" t="s">
        <v>19</v>
      </c>
      <c r="N153" s="170" t="s">
        <v>42</v>
      </c>
      <c r="O153" s="171">
        <v>2.37</v>
      </c>
      <c r="P153" s="171">
        <f>O153*H153</f>
        <v>4.99833</v>
      </c>
      <c r="Q153" s="171">
        <v>0</v>
      </c>
      <c r="R153" s="171">
        <f>Q153*H153</f>
        <v>0</v>
      </c>
      <c r="S153" s="171">
        <v>0</v>
      </c>
      <c r="T153" s="172">
        <f>S153*H153</f>
        <v>0</v>
      </c>
      <c r="U153" s="30"/>
      <c r="V153" s="30"/>
      <c r="W153" s="30"/>
      <c r="X153" s="30"/>
      <c r="Y153" s="30"/>
      <c r="Z153" s="30"/>
      <c r="AA153" s="30"/>
      <c r="AB153" s="30"/>
      <c r="AC153" s="30"/>
      <c r="AD153" s="30"/>
      <c r="AE153" s="30"/>
      <c r="AR153" s="173" t="s">
        <v>135</v>
      </c>
      <c r="AT153" s="173" t="s">
        <v>114</v>
      </c>
      <c r="AU153" s="173" t="s">
        <v>78</v>
      </c>
      <c r="AY153" s="16" t="s">
        <v>111</v>
      </c>
      <c r="BE153" s="174">
        <f>IF(N153="základní",J153,0)</f>
        <v>0</v>
      </c>
      <c r="BF153" s="174">
        <f>IF(N153="snížená",J153,0)</f>
        <v>0</v>
      </c>
      <c r="BG153" s="174">
        <f>IF(N153="zákl. přenesená",J153,0)</f>
        <v>0</v>
      </c>
      <c r="BH153" s="174">
        <f>IF(N153="sníž. přenesená",J153,0)</f>
        <v>0</v>
      </c>
      <c r="BI153" s="174">
        <f>IF(N153="nulová",J153,0)</f>
        <v>0</v>
      </c>
      <c r="BJ153" s="16" t="s">
        <v>76</v>
      </c>
      <c r="BK153" s="174">
        <f>ROUND(I153*H153,2)</f>
        <v>0</v>
      </c>
      <c r="BL153" s="16" t="s">
        <v>135</v>
      </c>
      <c r="BM153" s="173" t="s">
        <v>263</v>
      </c>
    </row>
    <row r="154" spans="1:47" s="2" customFormat="1" ht="11.25">
      <c r="A154" s="30"/>
      <c r="B154" s="31"/>
      <c r="C154" s="32"/>
      <c r="D154" s="175" t="s">
        <v>121</v>
      </c>
      <c r="E154" s="32"/>
      <c r="F154" s="176" t="s">
        <v>264</v>
      </c>
      <c r="G154" s="32"/>
      <c r="H154" s="32"/>
      <c r="I154" s="32"/>
      <c r="J154" s="32"/>
      <c r="K154" s="32"/>
      <c r="L154" s="35"/>
      <c r="M154" s="177"/>
      <c r="N154" s="178"/>
      <c r="O154" s="60"/>
      <c r="P154" s="60"/>
      <c r="Q154" s="60"/>
      <c r="R154" s="60"/>
      <c r="S154" s="60"/>
      <c r="T154" s="61"/>
      <c r="U154" s="30"/>
      <c r="V154" s="30"/>
      <c r="W154" s="30"/>
      <c r="X154" s="30"/>
      <c r="Y154" s="30"/>
      <c r="Z154" s="30"/>
      <c r="AA154" s="30"/>
      <c r="AB154" s="30"/>
      <c r="AC154" s="30"/>
      <c r="AD154" s="30"/>
      <c r="AE154" s="30"/>
      <c r="AT154" s="16" t="s">
        <v>121</v>
      </c>
      <c r="AU154" s="16" t="s">
        <v>78</v>
      </c>
    </row>
    <row r="155" spans="1:47" s="2" customFormat="1" ht="19.5">
      <c r="A155" s="30"/>
      <c r="B155" s="31"/>
      <c r="C155" s="32"/>
      <c r="D155" s="179" t="s">
        <v>123</v>
      </c>
      <c r="E155" s="32"/>
      <c r="F155" s="180" t="s">
        <v>265</v>
      </c>
      <c r="G155" s="32"/>
      <c r="H155" s="32"/>
      <c r="I155" s="32"/>
      <c r="J155" s="32"/>
      <c r="K155" s="32"/>
      <c r="L155" s="35"/>
      <c r="M155" s="177"/>
      <c r="N155" s="178"/>
      <c r="O155" s="60"/>
      <c r="P155" s="60"/>
      <c r="Q155" s="60"/>
      <c r="R155" s="60"/>
      <c r="S155" s="60"/>
      <c r="T155" s="61"/>
      <c r="U155" s="30"/>
      <c r="V155" s="30"/>
      <c r="W155" s="30"/>
      <c r="X155" s="30"/>
      <c r="Y155" s="30"/>
      <c r="Z155" s="30"/>
      <c r="AA155" s="30"/>
      <c r="AB155" s="30"/>
      <c r="AC155" s="30"/>
      <c r="AD155" s="30"/>
      <c r="AE155" s="30"/>
      <c r="AT155" s="16" t="s">
        <v>123</v>
      </c>
      <c r="AU155" s="16" t="s">
        <v>78</v>
      </c>
    </row>
    <row r="156" spans="2:51" s="13" customFormat="1" ht="11.25">
      <c r="B156" s="181"/>
      <c r="C156" s="182"/>
      <c r="D156" s="179" t="s">
        <v>125</v>
      </c>
      <c r="E156" s="183" t="s">
        <v>19</v>
      </c>
      <c r="F156" s="184" t="s">
        <v>266</v>
      </c>
      <c r="G156" s="182"/>
      <c r="H156" s="185">
        <v>2.109</v>
      </c>
      <c r="I156" s="182"/>
      <c r="J156" s="182"/>
      <c r="K156" s="182"/>
      <c r="L156" s="186"/>
      <c r="M156" s="187"/>
      <c r="N156" s="188"/>
      <c r="O156" s="188"/>
      <c r="P156" s="188"/>
      <c r="Q156" s="188"/>
      <c r="R156" s="188"/>
      <c r="S156" s="188"/>
      <c r="T156" s="189"/>
      <c r="AT156" s="190" t="s">
        <v>125</v>
      </c>
      <c r="AU156" s="190" t="s">
        <v>78</v>
      </c>
      <c r="AV156" s="13" t="s">
        <v>78</v>
      </c>
      <c r="AW156" s="13" t="s">
        <v>33</v>
      </c>
      <c r="AX156" s="13" t="s">
        <v>71</v>
      </c>
      <c r="AY156" s="190" t="s">
        <v>111</v>
      </c>
    </row>
    <row r="157" spans="2:51" s="14" customFormat="1" ht="11.25">
      <c r="B157" s="200"/>
      <c r="C157" s="201"/>
      <c r="D157" s="179" t="s">
        <v>125</v>
      </c>
      <c r="E157" s="202" t="s">
        <v>19</v>
      </c>
      <c r="F157" s="203" t="s">
        <v>267</v>
      </c>
      <c r="G157" s="201"/>
      <c r="H157" s="204">
        <v>2.109</v>
      </c>
      <c r="I157" s="201"/>
      <c r="J157" s="201"/>
      <c r="K157" s="201"/>
      <c r="L157" s="205"/>
      <c r="M157" s="206"/>
      <c r="N157" s="207"/>
      <c r="O157" s="207"/>
      <c r="P157" s="207"/>
      <c r="Q157" s="207"/>
      <c r="R157" s="207"/>
      <c r="S157" s="207"/>
      <c r="T157" s="208"/>
      <c r="AT157" s="209" t="s">
        <v>125</v>
      </c>
      <c r="AU157" s="209" t="s">
        <v>78</v>
      </c>
      <c r="AV157" s="14" t="s">
        <v>119</v>
      </c>
      <c r="AW157" s="14" t="s">
        <v>33</v>
      </c>
      <c r="AX157" s="14" t="s">
        <v>76</v>
      </c>
      <c r="AY157" s="209" t="s">
        <v>111</v>
      </c>
    </row>
    <row r="158" spans="1:65" s="2" customFormat="1" ht="33" customHeight="1">
      <c r="A158" s="30"/>
      <c r="B158" s="31"/>
      <c r="C158" s="163" t="s">
        <v>268</v>
      </c>
      <c r="D158" s="163" t="s">
        <v>114</v>
      </c>
      <c r="E158" s="164" t="s">
        <v>269</v>
      </c>
      <c r="F158" s="165" t="s">
        <v>270</v>
      </c>
      <c r="G158" s="166" t="s">
        <v>117</v>
      </c>
      <c r="H158" s="167">
        <v>2.109</v>
      </c>
      <c r="I158" s="168"/>
      <c r="J158" s="168">
        <f>ROUND(I158*H158,2)</f>
        <v>0</v>
      </c>
      <c r="K158" s="165" t="s">
        <v>118</v>
      </c>
      <c r="L158" s="35"/>
      <c r="M158" s="169" t="s">
        <v>19</v>
      </c>
      <c r="N158" s="170" t="s">
        <v>42</v>
      </c>
      <c r="O158" s="171">
        <v>3.3</v>
      </c>
      <c r="P158" s="171">
        <f>O158*H158</f>
        <v>6.9597</v>
      </c>
      <c r="Q158" s="171">
        <v>0</v>
      </c>
      <c r="R158" s="171">
        <f>Q158*H158</f>
        <v>0</v>
      </c>
      <c r="S158" s="171">
        <v>0</v>
      </c>
      <c r="T158" s="172">
        <f>S158*H158</f>
        <v>0</v>
      </c>
      <c r="U158" s="30"/>
      <c r="V158" s="30"/>
      <c r="W158" s="30"/>
      <c r="X158" s="30"/>
      <c r="Y158" s="30"/>
      <c r="Z158" s="30"/>
      <c r="AA158" s="30"/>
      <c r="AB158" s="30"/>
      <c r="AC158" s="30"/>
      <c r="AD158" s="30"/>
      <c r="AE158" s="30"/>
      <c r="AR158" s="173" t="s">
        <v>135</v>
      </c>
      <c r="AT158" s="173" t="s">
        <v>114</v>
      </c>
      <c r="AU158" s="173" t="s">
        <v>78</v>
      </c>
      <c r="AY158" s="16" t="s">
        <v>111</v>
      </c>
      <c r="BE158" s="174">
        <f>IF(N158="základní",J158,0)</f>
        <v>0</v>
      </c>
      <c r="BF158" s="174">
        <f>IF(N158="snížená",J158,0)</f>
        <v>0</v>
      </c>
      <c r="BG158" s="174">
        <f>IF(N158="zákl. přenesená",J158,0)</f>
        <v>0</v>
      </c>
      <c r="BH158" s="174">
        <f>IF(N158="sníž. přenesená",J158,0)</f>
        <v>0</v>
      </c>
      <c r="BI158" s="174">
        <f>IF(N158="nulová",J158,0)</f>
        <v>0</v>
      </c>
      <c r="BJ158" s="16" t="s">
        <v>76</v>
      </c>
      <c r="BK158" s="174">
        <f>ROUND(I158*H158,2)</f>
        <v>0</v>
      </c>
      <c r="BL158" s="16" t="s">
        <v>135</v>
      </c>
      <c r="BM158" s="173" t="s">
        <v>271</v>
      </c>
    </row>
    <row r="159" spans="1:47" s="2" customFormat="1" ht="11.25">
      <c r="A159" s="30"/>
      <c r="B159" s="31"/>
      <c r="C159" s="32"/>
      <c r="D159" s="175" t="s">
        <v>121</v>
      </c>
      <c r="E159" s="32"/>
      <c r="F159" s="176" t="s">
        <v>272</v>
      </c>
      <c r="G159" s="32"/>
      <c r="H159" s="32"/>
      <c r="I159" s="32"/>
      <c r="J159" s="32"/>
      <c r="K159" s="32"/>
      <c r="L159" s="35"/>
      <c r="M159" s="177"/>
      <c r="N159" s="178"/>
      <c r="O159" s="60"/>
      <c r="P159" s="60"/>
      <c r="Q159" s="60"/>
      <c r="R159" s="60"/>
      <c r="S159" s="60"/>
      <c r="T159" s="61"/>
      <c r="U159" s="30"/>
      <c r="V159" s="30"/>
      <c r="W159" s="30"/>
      <c r="X159" s="30"/>
      <c r="Y159" s="30"/>
      <c r="Z159" s="30"/>
      <c r="AA159" s="30"/>
      <c r="AB159" s="30"/>
      <c r="AC159" s="30"/>
      <c r="AD159" s="30"/>
      <c r="AE159" s="30"/>
      <c r="AT159" s="16" t="s">
        <v>121</v>
      </c>
      <c r="AU159" s="16" t="s">
        <v>78</v>
      </c>
    </row>
    <row r="160" spans="1:47" s="2" customFormat="1" ht="19.5">
      <c r="A160" s="30"/>
      <c r="B160" s="31"/>
      <c r="C160" s="32"/>
      <c r="D160" s="179" t="s">
        <v>123</v>
      </c>
      <c r="E160" s="32"/>
      <c r="F160" s="180" t="s">
        <v>265</v>
      </c>
      <c r="G160" s="32"/>
      <c r="H160" s="32"/>
      <c r="I160" s="32"/>
      <c r="J160" s="32"/>
      <c r="K160" s="32"/>
      <c r="L160" s="35"/>
      <c r="M160" s="177"/>
      <c r="N160" s="178"/>
      <c r="O160" s="60"/>
      <c r="P160" s="60"/>
      <c r="Q160" s="60"/>
      <c r="R160" s="60"/>
      <c r="S160" s="60"/>
      <c r="T160" s="61"/>
      <c r="U160" s="30"/>
      <c r="V160" s="30"/>
      <c r="W160" s="30"/>
      <c r="X160" s="30"/>
      <c r="Y160" s="30"/>
      <c r="Z160" s="30"/>
      <c r="AA160" s="30"/>
      <c r="AB160" s="30"/>
      <c r="AC160" s="30"/>
      <c r="AD160" s="30"/>
      <c r="AE160" s="30"/>
      <c r="AT160" s="16" t="s">
        <v>123</v>
      </c>
      <c r="AU160" s="16" t="s">
        <v>78</v>
      </c>
    </row>
    <row r="161" spans="2:51" s="13" customFormat="1" ht="11.25">
      <c r="B161" s="181"/>
      <c r="C161" s="182"/>
      <c r="D161" s="179" t="s">
        <v>125</v>
      </c>
      <c r="E161" s="183" t="s">
        <v>19</v>
      </c>
      <c r="F161" s="184" t="s">
        <v>266</v>
      </c>
      <c r="G161" s="182"/>
      <c r="H161" s="185">
        <v>2.109</v>
      </c>
      <c r="I161" s="182"/>
      <c r="J161" s="182"/>
      <c r="K161" s="182"/>
      <c r="L161" s="186"/>
      <c r="M161" s="187"/>
      <c r="N161" s="188"/>
      <c r="O161" s="188"/>
      <c r="P161" s="188"/>
      <c r="Q161" s="188"/>
      <c r="R161" s="188"/>
      <c r="S161" s="188"/>
      <c r="T161" s="189"/>
      <c r="AT161" s="190" t="s">
        <v>125</v>
      </c>
      <c r="AU161" s="190" t="s">
        <v>78</v>
      </c>
      <c r="AV161" s="13" t="s">
        <v>78</v>
      </c>
      <c r="AW161" s="13" t="s">
        <v>33</v>
      </c>
      <c r="AX161" s="13" t="s">
        <v>71</v>
      </c>
      <c r="AY161" s="190" t="s">
        <v>111</v>
      </c>
    </row>
    <row r="162" spans="2:51" s="14" customFormat="1" ht="11.25">
      <c r="B162" s="200"/>
      <c r="C162" s="201"/>
      <c r="D162" s="179" t="s">
        <v>125</v>
      </c>
      <c r="E162" s="202" t="s">
        <v>19</v>
      </c>
      <c r="F162" s="203" t="s">
        <v>267</v>
      </c>
      <c r="G162" s="201"/>
      <c r="H162" s="204">
        <v>2.109</v>
      </c>
      <c r="I162" s="201"/>
      <c r="J162" s="201"/>
      <c r="K162" s="201"/>
      <c r="L162" s="205"/>
      <c r="M162" s="206"/>
      <c r="N162" s="207"/>
      <c r="O162" s="207"/>
      <c r="P162" s="207"/>
      <c r="Q162" s="207"/>
      <c r="R162" s="207"/>
      <c r="S162" s="207"/>
      <c r="T162" s="208"/>
      <c r="AT162" s="209" t="s">
        <v>125</v>
      </c>
      <c r="AU162" s="209" t="s">
        <v>78</v>
      </c>
      <c r="AV162" s="14" t="s">
        <v>119</v>
      </c>
      <c r="AW162" s="14" t="s">
        <v>33</v>
      </c>
      <c r="AX162" s="14" t="s">
        <v>76</v>
      </c>
      <c r="AY162" s="209" t="s">
        <v>111</v>
      </c>
    </row>
    <row r="163" spans="1:65" s="2" customFormat="1" ht="37.9" customHeight="1">
      <c r="A163" s="30"/>
      <c r="B163" s="31"/>
      <c r="C163" s="163" t="s">
        <v>273</v>
      </c>
      <c r="D163" s="163" t="s">
        <v>114</v>
      </c>
      <c r="E163" s="164" t="s">
        <v>274</v>
      </c>
      <c r="F163" s="165" t="s">
        <v>275</v>
      </c>
      <c r="G163" s="166" t="s">
        <v>179</v>
      </c>
      <c r="H163" s="167">
        <v>35</v>
      </c>
      <c r="I163" s="168"/>
      <c r="J163" s="168">
        <f>ROUND(I163*H163,2)</f>
        <v>0</v>
      </c>
      <c r="K163" s="165" t="s">
        <v>118</v>
      </c>
      <c r="L163" s="35"/>
      <c r="M163" s="169" t="s">
        <v>19</v>
      </c>
      <c r="N163" s="170" t="s">
        <v>42</v>
      </c>
      <c r="O163" s="171">
        <v>0.94</v>
      </c>
      <c r="P163" s="171">
        <f>O163*H163</f>
        <v>32.9</v>
      </c>
      <c r="Q163" s="171">
        <v>0</v>
      </c>
      <c r="R163" s="171">
        <f>Q163*H163</f>
        <v>0</v>
      </c>
      <c r="S163" s="171">
        <v>0</v>
      </c>
      <c r="T163" s="172">
        <f>S163*H163</f>
        <v>0</v>
      </c>
      <c r="U163" s="30"/>
      <c r="V163" s="30"/>
      <c r="W163" s="30"/>
      <c r="X163" s="30"/>
      <c r="Y163" s="30"/>
      <c r="Z163" s="30"/>
      <c r="AA163" s="30"/>
      <c r="AB163" s="30"/>
      <c r="AC163" s="30"/>
      <c r="AD163" s="30"/>
      <c r="AE163" s="30"/>
      <c r="AR163" s="173" t="s">
        <v>135</v>
      </c>
      <c r="AT163" s="173" t="s">
        <v>114</v>
      </c>
      <c r="AU163" s="173" t="s">
        <v>78</v>
      </c>
      <c r="AY163" s="16" t="s">
        <v>111</v>
      </c>
      <c r="BE163" s="174">
        <f>IF(N163="základní",J163,0)</f>
        <v>0</v>
      </c>
      <c r="BF163" s="174">
        <f>IF(N163="snížená",J163,0)</f>
        <v>0</v>
      </c>
      <c r="BG163" s="174">
        <f>IF(N163="zákl. přenesená",J163,0)</f>
        <v>0</v>
      </c>
      <c r="BH163" s="174">
        <f>IF(N163="sníž. přenesená",J163,0)</f>
        <v>0</v>
      </c>
      <c r="BI163" s="174">
        <f>IF(N163="nulová",J163,0)</f>
        <v>0</v>
      </c>
      <c r="BJ163" s="16" t="s">
        <v>76</v>
      </c>
      <c r="BK163" s="174">
        <f>ROUND(I163*H163,2)</f>
        <v>0</v>
      </c>
      <c r="BL163" s="16" t="s">
        <v>135</v>
      </c>
      <c r="BM163" s="173" t="s">
        <v>276</v>
      </c>
    </row>
    <row r="164" spans="1:47" s="2" customFormat="1" ht="11.25">
      <c r="A164" s="30"/>
      <c r="B164" s="31"/>
      <c r="C164" s="32"/>
      <c r="D164" s="175" t="s">
        <v>121</v>
      </c>
      <c r="E164" s="32"/>
      <c r="F164" s="176" t="s">
        <v>277</v>
      </c>
      <c r="G164" s="32"/>
      <c r="H164" s="32"/>
      <c r="I164" s="32"/>
      <c r="J164" s="32"/>
      <c r="K164" s="32"/>
      <c r="L164" s="35"/>
      <c r="M164" s="177"/>
      <c r="N164" s="178"/>
      <c r="O164" s="60"/>
      <c r="P164" s="60"/>
      <c r="Q164" s="60"/>
      <c r="R164" s="60"/>
      <c r="S164" s="60"/>
      <c r="T164" s="61"/>
      <c r="U164" s="30"/>
      <c r="V164" s="30"/>
      <c r="W164" s="30"/>
      <c r="X164" s="30"/>
      <c r="Y164" s="30"/>
      <c r="Z164" s="30"/>
      <c r="AA164" s="30"/>
      <c r="AB164" s="30"/>
      <c r="AC164" s="30"/>
      <c r="AD164" s="30"/>
      <c r="AE164" s="30"/>
      <c r="AT164" s="16" t="s">
        <v>121</v>
      </c>
      <c r="AU164" s="16" t="s">
        <v>78</v>
      </c>
    </row>
    <row r="165" spans="2:51" s="13" customFormat="1" ht="11.25">
      <c r="B165" s="181"/>
      <c r="C165" s="182"/>
      <c r="D165" s="179" t="s">
        <v>125</v>
      </c>
      <c r="E165" s="183" t="s">
        <v>19</v>
      </c>
      <c r="F165" s="184" t="s">
        <v>278</v>
      </c>
      <c r="G165" s="182"/>
      <c r="H165" s="185">
        <v>35</v>
      </c>
      <c r="I165" s="182"/>
      <c r="J165" s="182"/>
      <c r="K165" s="182"/>
      <c r="L165" s="186"/>
      <c r="M165" s="187"/>
      <c r="N165" s="188"/>
      <c r="O165" s="188"/>
      <c r="P165" s="188"/>
      <c r="Q165" s="188"/>
      <c r="R165" s="188"/>
      <c r="S165" s="188"/>
      <c r="T165" s="189"/>
      <c r="AT165" s="190" t="s">
        <v>125</v>
      </c>
      <c r="AU165" s="190" t="s">
        <v>78</v>
      </c>
      <c r="AV165" s="13" t="s">
        <v>78</v>
      </c>
      <c r="AW165" s="13" t="s">
        <v>33</v>
      </c>
      <c r="AX165" s="13" t="s">
        <v>76</v>
      </c>
      <c r="AY165" s="190" t="s">
        <v>111</v>
      </c>
    </row>
    <row r="166" spans="1:65" s="2" customFormat="1" ht="37.9" customHeight="1">
      <c r="A166" s="30"/>
      <c r="B166" s="31"/>
      <c r="C166" s="163" t="s">
        <v>279</v>
      </c>
      <c r="D166" s="163" t="s">
        <v>114</v>
      </c>
      <c r="E166" s="164" t="s">
        <v>280</v>
      </c>
      <c r="F166" s="165" t="s">
        <v>281</v>
      </c>
      <c r="G166" s="166" t="s">
        <v>179</v>
      </c>
      <c r="H166" s="167">
        <v>20</v>
      </c>
      <c r="I166" s="168"/>
      <c r="J166" s="168">
        <f>ROUND(I166*H166,2)</f>
        <v>0</v>
      </c>
      <c r="K166" s="165" t="s">
        <v>118</v>
      </c>
      <c r="L166" s="35"/>
      <c r="M166" s="169" t="s">
        <v>19</v>
      </c>
      <c r="N166" s="170" t="s">
        <v>42</v>
      </c>
      <c r="O166" s="171">
        <v>2.535</v>
      </c>
      <c r="P166" s="171">
        <f>O166*H166</f>
        <v>50.7</v>
      </c>
      <c r="Q166" s="171">
        <v>0</v>
      </c>
      <c r="R166" s="171">
        <f>Q166*H166</f>
        <v>0</v>
      </c>
      <c r="S166" s="171">
        <v>0</v>
      </c>
      <c r="T166" s="172">
        <f>S166*H166</f>
        <v>0</v>
      </c>
      <c r="U166" s="30"/>
      <c r="V166" s="30"/>
      <c r="W166" s="30"/>
      <c r="X166" s="30"/>
      <c r="Y166" s="30"/>
      <c r="Z166" s="30"/>
      <c r="AA166" s="30"/>
      <c r="AB166" s="30"/>
      <c r="AC166" s="30"/>
      <c r="AD166" s="30"/>
      <c r="AE166" s="30"/>
      <c r="AR166" s="173" t="s">
        <v>135</v>
      </c>
      <c r="AT166" s="173" t="s">
        <v>114</v>
      </c>
      <c r="AU166" s="173" t="s">
        <v>78</v>
      </c>
      <c r="AY166" s="16" t="s">
        <v>111</v>
      </c>
      <c r="BE166" s="174">
        <f>IF(N166="základní",J166,0)</f>
        <v>0</v>
      </c>
      <c r="BF166" s="174">
        <f>IF(N166="snížená",J166,0)</f>
        <v>0</v>
      </c>
      <c r="BG166" s="174">
        <f>IF(N166="zákl. přenesená",J166,0)</f>
        <v>0</v>
      </c>
      <c r="BH166" s="174">
        <f>IF(N166="sníž. přenesená",J166,0)</f>
        <v>0</v>
      </c>
      <c r="BI166" s="174">
        <f>IF(N166="nulová",J166,0)</f>
        <v>0</v>
      </c>
      <c r="BJ166" s="16" t="s">
        <v>76</v>
      </c>
      <c r="BK166" s="174">
        <f>ROUND(I166*H166,2)</f>
        <v>0</v>
      </c>
      <c r="BL166" s="16" t="s">
        <v>135</v>
      </c>
      <c r="BM166" s="173" t="s">
        <v>282</v>
      </c>
    </row>
    <row r="167" spans="1:47" s="2" customFormat="1" ht="11.25">
      <c r="A167" s="30"/>
      <c r="B167" s="31"/>
      <c r="C167" s="32"/>
      <c r="D167" s="175" t="s">
        <v>121</v>
      </c>
      <c r="E167" s="32"/>
      <c r="F167" s="176" t="s">
        <v>283</v>
      </c>
      <c r="G167" s="32"/>
      <c r="H167" s="32"/>
      <c r="I167" s="32"/>
      <c r="J167" s="32"/>
      <c r="K167" s="32"/>
      <c r="L167" s="35"/>
      <c r="M167" s="177"/>
      <c r="N167" s="178"/>
      <c r="O167" s="60"/>
      <c r="P167" s="60"/>
      <c r="Q167" s="60"/>
      <c r="R167" s="60"/>
      <c r="S167" s="60"/>
      <c r="T167" s="61"/>
      <c r="U167" s="30"/>
      <c r="V167" s="30"/>
      <c r="W167" s="30"/>
      <c r="X167" s="30"/>
      <c r="Y167" s="30"/>
      <c r="Z167" s="30"/>
      <c r="AA167" s="30"/>
      <c r="AB167" s="30"/>
      <c r="AC167" s="30"/>
      <c r="AD167" s="30"/>
      <c r="AE167" s="30"/>
      <c r="AT167" s="16" t="s">
        <v>121</v>
      </c>
      <c r="AU167" s="16" t="s">
        <v>78</v>
      </c>
    </row>
    <row r="168" spans="1:65" s="2" customFormat="1" ht="37.9" customHeight="1">
      <c r="A168" s="30"/>
      <c r="B168" s="31"/>
      <c r="C168" s="163" t="s">
        <v>284</v>
      </c>
      <c r="D168" s="163" t="s">
        <v>114</v>
      </c>
      <c r="E168" s="164" t="s">
        <v>285</v>
      </c>
      <c r="F168" s="165" t="s">
        <v>286</v>
      </c>
      <c r="G168" s="166" t="s">
        <v>179</v>
      </c>
      <c r="H168" s="167">
        <v>115</v>
      </c>
      <c r="I168" s="168"/>
      <c r="J168" s="168">
        <f>ROUND(I168*H168,2)</f>
        <v>0</v>
      </c>
      <c r="K168" s="165" t="s">
        <v>118</v>
      </c>
      <c r="L168" s="35"/>
      <c r="M168" s="169" t="s">
        <v>19</v>
      </c>
      <c r="N168" s="170" t="s">
        <v>42</v>
      </c>
      <c r="O168" s="171">
        <v>0.075</v>
      </c>
      <c r="P168" s="171">
        <f>O168*H168</f>
        <v>8.625</v>
      </c>
      <c r="Q168" s="171">
        <v>0</v>
      </c>
      <c r="R168" s="171">
        <f>Q168*H168</f>
        <v>0</v>
      </c>
      <c r="S168" s="171">
        <v>0</v>
      </c>
      <c r="T168" s="172">
        <f>S168*H168</f>
        <v>0</v>
      </c>
      <c r="U168" s="30"/>
      <c r="V168" s="30"/>
      <c r="W168" s="30"/>
      <c r="X168" s="30"/>
      <c r="Y168" s="30"/>
      <c r="Z168" s="30"/>
      <c r="AA168" s="30"/>
      <c r="AB168" s="30"/>
      <c r="AC168" s="30"/>
      <c r="AD168" s="30"/>
      <c r="AE168" s="30"/>
      <c r="AR168" s="173" t="s">
        <v>135</v>
      </c>
      <c r="AT168" s="173" t="s">
        <v>114</v>
      </c>
      <c r="AU168" s="173" t="s">
        <v>78</v>
      </c>
      <c r="AY168" s="16" t="s">
        <v>111</v>
      </c>
      <c r="BE168" s="174">
        <f>IF(N168="základní",J168,0)</f>
        <v>0</v>
      </c>
      <c r="BF168" s="174">
        <f>IF(N168="snížená",J168,0)</f>
        <v>0</v>
      </c>
      <c r="BG168" s="174">
        <f>IF(N168="zákl. přenesená",J168,0)</f>
        <v>0</v>
      </c>
      <c r="BH168" s="174">
        <f>IF(N168="sníž. přenesená",J168,0)</f>
        <v>0</v>
      </c>
      <c r="BI168" s="174">
        <f>IF(N168="nulová",J168,0)</f>
        <v>0</v>
      </c>
      <c r="BJ168" s="16" t="s">
        <v>76</v>
      </c>
      <c r="BK168" s="174">
        <f>ROUND(I168*H168,2)</f>
        <v>0</v>
      </c>
      <c r="BL168" s="16" t="s">
        <v>135</v>
      </c>
      <c r="BM168" s="173" t="s">
        <v>287</v>
      </c>
    </row>
    <row r="169" spans="1:47" s="2" customFormat="1" ht="11.25">
      <c r="A169" s="30"/>
      <c r="B169" s="31"/>
      <c r="C169" s="32"/>
      <c r="D169" s="175" t="s">
        <v>121</v>
      </c>
      <c r="E169" s="32"/>
      <c r="F169" s="176" t="s">
        <v>288</v>
      </c>
      <c r="G169" s="32"/>
      <c r="H169" s="32"/>
      <c r="I169" s="32"/>
      <c r="J169" s="32"/>
      <c r="K169" s="32"/>
      <c r="L169" s="35"/>
      <c r="M169" s="177"/>
      <c r="N169" s="178"/>
      <c r="O169" s="60"/>
      <c r="P169" s="60"/>
      <c r="Q169" s="60"/>
      <c r="R169" s="60"/>
      <c r="S169" s="60"/>
      <c r="T169" s="61"/>
      <c r="U169" s="30"/>
      <c r="V169" s="30"/>
      <c r="W169" s="30"/>
      <c r="X169" s="30"/>
      <c r="Y169" s="30"/>
      <c r="Z169" s="30"/>
      <c r="AA169" s="30"/>
      <c r="AB169" s="30"/>
      <c r="AC169" s="30"/>
      <c r="AD169" s="30"/>
      <c r="AE169" s="30"/>
      <c r="AT169" s="16" t="s">
        <v>121</v>
      </c>
      <c r="AU169" s="16" t="s">
        <v>78</v>
      </c>
    </row>
    <row r="170" spans="2:51" s="13" customFormat="1" ht="11.25">
      <c r="B170" s="181"/>
      <c r="C170" s="182"/>
      <c r="D170" s="179" t="s">
        <v>125</v>
      </c>
      <c r="E170" s="183" t="s">
        <v>19</v>
      </c>
      <c r="F170" s="184" t="s">
        <v>289</v>
      </c>
      <c r="G170" s="182"/>
      <c r="H170" s="185">
        <v>115</v>
      </c>
      <c r="I170" s="182"/>
      <c r="J170" s="182"/>
      <c r="K170" s="182"/>
      <c r="L170" s="186"/>
      <c r="M170" s="187"/>
      <c r="N170" s="188"/>
      <c r="O170" s="188"/>
      <c r="P170" s="188"/>
      <c r="Q170" s="188"/>
      <c r="R170" s="188"/>
      <c r="S170" s="188"/>
      <c r="T170" s="189"/>
      <c r="AT170" s="190" t="s">
        <v>125</v>
      </c>
      <c r="AU170" s="190" t="s">
        <v>78</v>
      </c>
      <c r="AV170" s="13" t="s">
        <v>78</v>
      </c>
      <c r="AW170" s="13" t="s">
        <v>33</v>
      </c>
      <c r="AX170" s="13" t="s">
        <v>76</v>
      </c>
      <c r="AY170" s="190" t="s">
        <v>111</v>
      </c>
    </row>
    <row r="171" spans="1:65" s="2" customFormat="1" ht="33" customHeight="1">
      <c r="A171" s="30"/>
      <c r="B171" s="31"/>
      <c r="C171" s="163" t="s">
        <v>290</v>
      </c>
      <c r="D171" s="163" t="s">
        <v>114</v>
      </c>
      <c r="E171" s="164" t="s">
        <v>291</v>
      </c>
      <c r="F171" s="165" t="s">
        <v>292</v>
      </c>
      <c r="G171" s="166" t="s">
        <v>179</v>
      </c>
      <c r="H171" s="167">
        <v>35</v>
      </c>
      <c r="I171" s="168"/>
      <c r="J171" s="168">
        <f>ROUND(I171*H171,2)</f>
        <v>0</v>
      </c>
      <c r="K171" s="165" t="s">
        <v>118</v>
      </c>
      <c r="L171" s="35"/>
      <c r="M171" s="169" t="s">
        <v>19</v>
      </c>
      <c r="N171" s="170" t="s">
        <v>42</v>
      </c>
      <c r="O171" s="171">
        <v>0.285</v>
      </c>
      <c r="P171" s="171">
        <f>O171*H171</f>
        <v>9.975</v>
      </c>
      <c r="Q171" s="171">
        <v>0</v>
      </c>
      <c r="R171" s="171">
        <f>Q171*H171</f>
        <v>0</v>
      </c>
      <c r="S171" s="171">
        <v>0</v>
      </c>
      <c r="T171" s="172">
        <f>S171*H171</f>
        <v>0</v>
      </c>
      <c r="U171" s="30"/>
      <c r="V171" s="30"/>
      <c r="W171" s="30"/>
      <c r="X171" s="30"/>
      <c r="Y171" s="30"/>
      <c r="Z171" s="30"/>
      <c r="AA171" s="30"/>
      <c r="AB171" s="30"/>
      <c r="AC171" s="30"/>
      <c r="AD171" s="30"/>
      <c r="AE171" s="30"/>
      <c r="AR171" s="173" t="s">
        <v>135</v>
      </c>
      <c r="AT171" s="173" t="s">
        <v>114</v>
      </c>
      <c r="AU171" s="173" t="s">
        <v>78</v>
      </c>
      <c r="AY171" s="16" t="s">
        <v>111</v>
      </c>
      <c r="BE171" s="174">
        <f>IF(N171="základní",J171,0)</f>
        <v>0</v>
      </c>
      <c r="BF171" s="174">
        <f>IF(N171="snížená",J171,0)</f>
        <v>0</v>
      </c>
      <c r="BG171" s="174">
        <f>IF(N171="zákl. přenesená",J171,0)</f>
        <v>0</v>
      </c>
      <c r="BH171" s="174">
        <f>IF(N171="sníž. přenesená",J171,0)</f>
        <v>0</v>
      </c>
      <c r="BI171" s="174">
        <f>IF(N171="nulová",J171,0)</f>
        <v>0</v>
      </c>
      <c r="BJ171" s="16" t="s">
        <v>76</v>
      </c>
      <c r="BK171" s="174">
        <f>ROUND(I171*H171,2)</f>
        <v>0</v>
      </c>
      <c r="BL171" s="16" t="s">
        <v>135</v>
      </c>
      <c r="BM171" s="173" t="s">
        <v>293</v>
      </c>
    </row>
    <row r="172" spans="1:47" s="2" customFormat="1" ht="11.25">
      <c r="A172" s="30"/>
      <c r="B172" s="31"/>
      <c r="C172" s="32"/>
      <c r="D172" s="175" t="s">
        <v>121</v>
      </c>
      <c r="E172" s="32"/>
      <c r="F172" s="176" t="s">
        <v>294</v>
      </c>
      <c r="G172" s="32"/>
      <c r="H172" s="32"/>
      <c r="I172" s="32"/>
      <c r="J172" s="32"/>
      <c r="K172" s="32"/>
      <c r="L172" s="35"/>
      <c r="M172" s="177"/>
      <c r="N172" s="178"/>
      <c r="O172" s="60"/>
      <c r="P172" s="60"/>
      <c r="Q172" s="60"/>
      <c r="R172" s="60"/>
      <c r="S172" s="60"/>
      <c r="T172" s="61"/>
      <c r="U172" s="30"/>
      <c r="V172" s="30"/>
      <c r="W172" s="30"/>
      <c r="X172" s="30"/>
      <c r="Y172" s="30"/>
      <c r="Z172" s="30"/>
      <c r="AA172" s="30"/>
      <c r="AB172" s="30"/>
      <c r="AC172" s="30"/>
      <c r="AD172" s="30"/>
      <c r="AE172" s="30"/>
      <c r="AT172" s="16" t="s">
        <v>121</v>
      </c>
      <c r="AU172" s="16" t="s">
        <v>78</v>
      </c>
    </row>
    <row r="173" spans="1:65" s="2" customFormat="1" ht="33" customHeight="1">
      <c r="A173" s="30"/>
      <c r="B173" s="31"/>
      <c r="C173" s="163" t="s">
        <v>295</v>
      </c>
      <c r="D173" s="163" t="s">
        <v>114</v>
      </c>
      <c r="E173" s="164" t="s">
        <v>296</v>
      </c>
      <c r="F173" s="165" t="s">
        <v>297</v>
      </c>
      <c r="G173" s="166" t="s">
        <v>179</v>
      </c>
      <c r="H173" s="167">
        <v>20</v>
      </c>
      <c r="I173" s="168"/>
      <c r="J173" s="168">
        <f>ROUND(I173*H173,2)</f>
        <v>0</v>
      </c>
      <c r="K173" s="165" t="s">
        <v>118</v>
      </c>
      <c r="L173" s="35"/>
      <c r="M173" s="169" t="s">
        <v>19</v>
      </c>
      <c r="N173" s="170" t="s">
        <v>42</v>
      </c>
      <c r="O173" s="171">
        <v>0.468</v>
      </c>
      <c r="P173" s="171">
        <f>O173*H173</f>
        <v>9.360000000000001</v>
      </c>
      <c r="Q173" s="171">
        <v>0</v>
      </c>
      <c r="R173" s="171">
        <f>Q173*H173</f>
        <v>0</v>
      </c>
      <c r="S173" s="171">
        <v>0</v>
      </c>
      <c r="T173" s="172">
        <f>S173*H173</f>
        <v>0</v>
      </c>
      <c r="U173" s="30"/>
      <c r="V173" s="30"/>
      <c r="W173" s="30"/>
      <c r="X173" s="30"/>
      <c r="Y173" s="30"/>
      <c r="Z173" s="30"/>
      <c r="AA173" s="30"/>
      <c r="AB173" s="30"/>
      <c r="AC173" s="30"/>
      <c r="AD173" s="30"/>
      <c r="AE173" s="30"/>
      <c r="AR173" s="173" t="s">
        <v>135</v>
      </c>
      <c r="AT173" s="173" t="s">
        <v>114</v>
      </c>
      <c r="AU173" s="173" t="s">
        <v>78</v>
      </c>
      <c r="AY173" s="16" t="s">
        <v>111</v>
      </c>
      <c r="BE173" s="174">
        <f>IF(N173="základní",J173,0)</f>
        <v>0</v>
      </c>
      <c r="BF173" s="174">
        <f>IF(N173="snížená",J173,0)</f>
        <v>0</v>
      </c>
      <c r="BG173" s="174">
        <f>IF(N173="zákl. přenesená",J173,0)</f>
        <v>0</v>
      </c>
      <c r="BH173" s="174">
        <f>IF(N173="sníž. přenesená",J173,0)</f>
        <v>0</v>
      </c>
      <c r="BI173" s="174">
        <f>IF(N173="nulová",J173,0)</f>
        <v>0</v>
      </c>
      <c r="BJ173" s="16" t="s">
        <v>76</v>
      </c>
      <c r="BK173" s="174">
        <f>ROUND(I173*H173,2)</f>
        <v>0</v>
      </c>
      <c r="BL173" s="16" t="s">
        <v>135</v>
      </c>
      <c r="BM173" s="173" t="s">
        <v>298</v>
      </c>
    </row>
    <row r="174" spans="1:47" s="2" customFormat="1" ht="11.25">
      <c r="A174" s="30"/>
      <c r="B174" s="31"/>
      <c r="C174" s="32"/>
      <c r="D174" s="175" t="s">
        <v>121</v>
      </c>
      <c r="E174" s="32"/>
      <c r="F174" s="176" t="s">
        <v>299</v>
      </c>
      <c r="G174" s="32"/>
      <c r="H174" s="32"/>
      <c r="I174" s="32"/>
      <c r="J174" s="32"/>
      <c r="K174" s="32"/>
      <c r="L174" s="35"/>
      <c r="M174" s="177"/>
      <c r="N174" s="178"/>
      <c r="O174" s="60"/>
      <c r="P174" s="60"/>
      <c r="Q174" s="60"/>
      <c r="R174" s="60"/>
      <c r="S174" s="60"/>
      <c r="T174" s="61"/>
      <c r="U174" s="30"/>
      <c r="V174" s="30"/>
      <c r="W174" s="30"/>
      <c r="X174" s="30"/>
      <c r="Y174" s="30"/>
      <c r="Z174" s="30"/>
      <c r="AA174" s="30"/>
      <c r="AB174" s="30"/>
      <c r="AC174" s="30"/>
      <c r="AD174" s="30"/>
      <c r="AE174" s="30"/>
      <c r="AT174" s="16" t="s">
        <v>121</v>
      </c>
      <c r="AU174" s="16" t="s">
        <v>78</v>
      </c>
    </row>
    <row r="175" spans="1:65" s="2" customFormat="1" ht="33" customHeight="1">
      <c r="A175" s="30"/>
      <c r="B175" s="31"/>
      <c r="C175" s="163" t="s">
        <v>300</v>
      </c>
      <c r="D175" s="163" t="s">
        <v>114</v>
      </c>
      <c r="E175" s="164" t="s">
        <v>301</v>
      </c>
      <c r="F175" s="165" t="s">
        <v>302</v>
      </c>
      <c r="G175" s="166" t="s">
        <v>179</v>
      </c>
      <c r="H175" s="167">
        <v>115</v>
      </c>
      <c r="I175" s="168"/>
      <c r="J175" s="168">
        <f>ROUND(I175*H175,2)</f>
        <v>0</v>
      </c>
      <c r="K175" s="165" t="s">
        <v>118</v>
      </c>
      <c r="L175" s="35"/>
      <c r="M175" s="169" t="s">
        <v>19</v>
      </c>
      <c r="N175" s="170" t="s">
        <v>42</v>
      </c>
      <c r="O175" s="171">
        <v>0.13</v>
      </c>
      <c r="P175" s="171">
        <f>O175*H175</f>
        <v>14.950000000000001</v>
      </c>
      <c r="Q175" s="171">
        <v>0</v>
      </c>
      <c r="R175" s="171">
        <f>Q175*H175</f>
        <v>0</v>
      </c>
      <c r="S175" s="171">
        <v>0</v>
      </c>
      <c r="T175" s="172">
        <f>S175*H175</f>
        <v>0</v>
      </c>
      <c r="U175" s="30"/>
      <c r="V175" s="30"/>
      <c r="W175" s="30"/>
      <c r="X175" s="30"/>
      <c r="Y175" s="30"/>
      <c r="Z175" s="30"/>
      <c r="AA175" s="30"/>
      <c r="AB175" s="30"/>
      <c r="AC175" s="30"/>
      <c r="AD175" s="30"/>
      <c r="AE175" s="30"/>
      <c r="AR175" s="173" t="s">
        <v>135</v>
      </c>
      <c r="AT175" s="173" t="s">
        <v>114</v>
      </c>
      <c r="AU175" s="173" t="s">
        <v>78</v>
      </c>
      <c r="AY175" s="16" t="s">
        <v>111</v>
      </c>
      <c r="BE175" s="174">
        <f>IF(N175="základní",J175,0)</f>
        <v>0</v>
      </c>
      <c r="BF175" s="174">
        <f>IF(N175="snížená",J175,0)</f>
        <v>0</v>
      </c>
      <c r="BG175" s="174">
        <f>IF(N175="zákl. přenesená",J175,0)</f>
        <v>0</v>
      </c>
      <c r="BH175" s="174">
        <f>IF(N175="sníž. přenesená",J175,0)</f>
        <v>0</v>
      </c>
      <c r="BI175" s="174">
        <f>IF(N175="nulová",J175,0)</f>
        <v>0</v>
      </c>
      <c r="BJ175" s="16" t="s">
        <v>76</v>
      </c>
      <c r="BK175" s="174">
        <f>ROUND(I175*H175,2)</f>
        <v>0</v>
      </c>
      <c r="BL175" s="16" t="s">
        <v>135</v>
      </c>
      <c r="BM175" s="173" t="s">
        <v>303</v>
      </c>
    </row>
    <row r="176" spans="1:47" s="2" customFormat="1" ht="11.25">
      <c r="A176" s="30"/>
      <c r="B176" s="31"/>
      <c r="C176" s="32"/>
      <c r="D176" s="175" t="s">
        <v>121</v>
      </c>
      <c r="E176" s="32"/>
      <c r="F176" s="176" t="s">
        <v>304</v>
      </c>
      <c r="G176" s="32"/>
      <c r="H176" s="32"/>
      <c r="I176" s="32"/>
      <c r="J176" s="32"/>
      <c r="K176" s="32"/>
      <c r="L176" s="35"/>
      <c r="M176" s="177"/>
      <c r="N176" s="178"/>
      <c r="O176" s="60"/>
      <c r="P176" s="60"/>
      <c r="Q176" s="60"/>
      <c r="R176" s="60"/>
      <c r="S176" s="60"/>
      <c r="T176" s="61"/>
      <c r="U176" s="30"/>
      <c r="V176" s="30"/>
      <c r="W176" s="30"/>
      <c r="X176" s="30"/>
      <c r="Y176" s="30"/>
      <c r="Z176" s="30"/>
      <c r="AA176" s="30"/>
      <c r="AB176" s="30"/>
      <c r="AC176" s="30"/>
      <c r="AD176" s="30"/>
      <c r="AE176" s="30"/>
      <c r="AT176" s="16" t="s">
        <v>121</v>
      </c>
      <c r="AU176" s="16" t="s">
        <v>78</v>
      </c>
    </row>
    <row r="177" spans="1:65" s="2" customFormat="1" ht="16.5" customHeight="1">
      <c r="A177" s="30"/>
      <c r="B177" s="31"/>
      <c r="C177" s="163" t="s">
        <v>305</v>
      </c>
      <c r="D177" s="163" t="s">
        <v>114</v>
      </c>
      <c r="E177" s="164" t="s">
        <v>306</v>
      </c>
      <c r="F177" s="165" t="s">
        <v>307</v>
      </c>
      <c r="G177" s="166" t="s">
        <v>117</v>
      </c>
      <c r="H177" s="167">
        <v>4.219</v>
      </c>
      <c r="I177" s="168"/>
      <c r="J177" s="168">
        <f>ROUND(I177*H177,2)</f>
        <v>0</v>
      </c>
      <c r="K177" s="165" t="s">
        <v>118</v>
      </c>
      <c r="L177" s="35"/>
      <c r="M177" s="169" t="s">
        <v>19</v>
      </c>
      <c r="N177" s="170" t="s">
        <v>42</v>
      </c>
      <c r="O177" s="171">
        <v>0.477</v>
      </c>
      <c r="P177" s="171">
        <f>O177*H177</f>
        <v>2.012463</v>
      </c>
      <c r="Q177" s="171">
        <v>0</v>
      </c>
      <c r="R177" s="171">
        <f>Q177*H177</f>
        <v>0</v>
      </c>
      <c r="S177" s="171">
        <v>0</v>
      </c>
      <c r="T177" s="172">
        <f>S177*H177</f>
        <v>0</v>
      </c>
      <c r="U177" s="30"/>
      <c r="V177" s="30"/>
      <c r="W177" s="30"/>
      <c r="X177" s="30"/>
      <c r="Y177" s="30"/>
      <c r="Z177" s="30"/>
      <c r="AA177" s="30"/>
      <c r="AB177" s="30"/>
      <c r="AC177" s="30"/>
      <c r="AD177" s="30"/>
      <c r="AE177" s="30"/>
      <c r="AR177" s="173" t="s">
        <v>135</v>
      </c>
      <c r="AT177" s="173" t="s">
        <v>114</v>
      </c>
      <c r="AU177" s="173" t="s">
        <v>78</v>
      </c>
      <c r="AY177" s="16" t="s">
        <v>111</v>
      </c>
      <c r="BE177" s="174">
        <f>IF(N177="základní",J177,0)</f>
        <v>0</v>
      </c>
      <c r="BF177" s="174">
        <f>IF(N177="snížená",J177,0)</f>
        <v>0</v>
      </c>
      <c r="BG177" s="174">
        <f>IF(N177="zákl. přenesená",J177,0)</f>
        <v>0</v>
      </c>
      <c r="BH177" s="174">
        <f>IF(N177="sníž. přenesená",J177,0)</f>
        <v>0</v>
      </c>
      <c r="BI177" s="174">
        <f>IF(N177="nulová",J177,0)</f>
        <v>0</v>
      </c>
      <c r="BJ177" s="16" t="s">
        <v>76</v>
      </c>
      <c r="BK177" s="174">
        <f>ROUND(I177*H177,2)</f>
        <v>0</v>
      </c>
      <c r="BL177" s="16" t="s">
        <v>135</v>
      </c>
      <c r="BM177" s="173" t="s">
        <v>308</v>
      </c>
    </row>
    <row r="178" spans="1:47" s="2" customFormat="1" ht="11.25">
      <c r="A178" s="30"/>
      <c r="B178" s="31"/>
      <c r="C178" s="32"/>
      <c r="D178" s="175" t="s">
        <v>121</v>
      </c>
      <c r="E178" s="32"/>
      <c r="F178" s="176" t="s">
        <v>309</v>
      </c>
      <c r="G178" s="32"/>
      <c r="H178" s="32"/>
      <c r="I178" s="32"/>
      <c r="J178" s="32"/>
      <c r="K178" s="32"/>
      <c r="L178" s="35"/>
      <c r="M178" s="177"/>
      <c r="N178" s="178"/>
      <c r="O178" s="60"/>
      <c r="P178" s="60"/>
      <c r="Q178" s="60"/>
      <c r="R178" s="60"/>
      <c r="S178" s="60"/>
      <c r="T178" s="61"/>
      <c r="U178" s="30"/>
      <c r="V178" s="30"/>
      <c r="W178" s="30"/>
      <c r="X178" s="30"/>
      <c r="Y178" s="30"/>
      <c r="Z178" s="30"/>
      <c r="AA178" s="30"/>
      <c r="AB178" s="30"/>
      <c r="AC178" s="30"/>
      <c r="AD178" s="30"/>
      <c r="AE178" s="30"/>
      <c r="AT178" s="16" t="s">
        <v>121</v>
      </c>
      <c r="AU178" s="16" t="s">
        <v>78</v>
      </c>
    </row>
    <row r="179" spans="1:47" s="2" customFormat="1" ht="29.25">
      <c r="A179" s="30"/>
      <c r="B179" s="31"/>
      <c r="C179" s="32"/>
      <c r="D179" s="179" t="s">
        <v>123</v>
      </c>
      <c r="E179" s="32"/>
      <c r="F179" s="180" t="s">
        <v>310</v>
      </c>
      <c r="G179" s="32"/>
      <c r="H179" s="32"/>
      <c r="I179" s="32"/>
      <c r="J179" s="32"/>
      <c r="K179" s="32"/>
      <c r="L179" s="35"/>
      <c r="M179" s="177"/>
      <c r="N179" s="178"/>
      <c r="O179" s="60"/>
      <c r="P179" s="60"/>
      <c r="Q179" s="60"/>
      <c r="R179" s="60"/>
      <c r="S179" s="60"/>
      <c r="T179" s="61"/>
      <c r="U179" s="30"/>
      <c r="V179" s="30"/>
      <c r="W179" s="30"/>
      <c r="X179" s="30"/>
      <c r="Y179" s="30"/>
      <c r="Z179" s="30"/>
      <c r="AA179" s="30"/>
      <c r="AB179" s="30"/>
      <c r="AC179" s="30"/>
      <c r="AD179" s="30"/>
      <c r="AE179" s="30"/>
      <c r="AT179" s="16" t="s">
        <v>123</v>
      </c>
      <c r="AU179" s="16" t="s">
        <v>78</v>
      </c>
    </row>
    <row r="180" spans="2:51" s="13" customFormat="1" ht="11.25">
      <c r="B180" s="181"/>
      <c r="C180" s="182"/>
      <c r="D180" s="179" t="s">
        <v>125</v>
      </c>
      <c r="E180" s="183" t="s">
        <v>19</v>
      </c>
      <c r="F180" s="184" t="s">
        <v>311</v>
      </c>
      <c r="G180" s="182"/>
      <c r="H180" s="185">
        <v>4.219</v>
      </c>
      <c r="I180" s="182"/>
      <c r="J180" s="182"/>
      <c r="K180" s="182"/>
      <c r="L180" s="186"/>
      <c r="M180" s="187"/>
      <c r="N180" s="188"/>
      <c r="O180" s="188"/>
      <c r="P180" s="188"/>
      <c r="Q180" s="188"/>
      <c r="R180" s="188"/>
      <c r="S180" s="188"/>
      <c r="T180" s="189"/>
      <c r="AT180" s="190" t="s">
        <v>125</v>
      </c>
      <c r="AU180" s="190" t="s">
        <v>78</v>
      </c>
      <c r="AV180" s="13" t="s">
        <v>78</v>
      </c>
      <c r="AW180" s="13" t="s">
        <v>33</v>
      </c>
      <c r="AX180" s="13" t="s">
        <v>76</v>
      </c>
      <c r="AY180" s="190" t="s">
        <v>111</v>
      </c>
    </row>
    <row r="181" spans="1:65" s="2" customFormat="1" ht="24.2" customHeight="1">
      <c r="A181" s="30"/>
      <c r="B181" s="31"/>
      <c r="C181" s="163" t="s">
        <v>312</v>
      </c>
      <c r="D181" s="163" t="s">
        <v>114</v>
      </c>
      <c r="E181" s="164" t="s">
        <v>313</v>
      </c>
      <c r="F181" s="165" t="s">
        <v>314</v>
      </c>
      <c r="G181" s="166" t="s">
        <v>179</v>
      </c>
      <c r="H181" s="167">
        <v>170</v>
      </c>
      <c r="I181" s="168"/>
      <c r="J181" s="168">
        <f>ROUND(I181*H181,2)</f>
        <v>0</v>
      </c>
      <c r="K181" s="165" t="s">
        <v>118</v>
      </c>
      <c r="L181" s="35"/>
      <c r="M181" s="169" t="s">
        <v>19</v>
      </c>
      <c r="N181" s="170" t="s">
        <v>42</v>
      </c>
      <c r="O181" s="171">
        <v>0.073</v>
      </c>
      <c r="P181" s="171">
        <f>O181*H181</f>
        <v>12.409999999999998</v>
      </c>
      <c r="Q181" s="171">
        <v>0.20015</v>
      </c>
      <c r="R181" s="171">
        <f>Q181*H181</f>
        <v>34.0255</v>
      </c>
      <c r="S181" s="171">
        <v>0</v>
      </c>
      <c r="T181" s="172">
        <f>S181*H181</f>
        <v>0</v>
      </c>
      <c r="U181" s="30"/>
      <c r="V181" s="30"/>
      <c r="W181" s="30"/>
      <c r="X181" s="30"/>
      <c r="Y181" s="30"/>
      <c r="Z181" s="30"/>
      <c r="AA181" s="30"/>
      <c r="AB181" s="30"/>
      <c r="AC181" s="30"/>
      <c r="AD181" s="30"/>
      <c r="AE181" s="30"/>
      <c r="AR181" s="173" t="s">
        <v>135</v>
      </c>
      <c r="AT181" s="173" t="s">
        <v>114</v>
      </c>
      <c r="AU181" s="173" t="s">
        <v>78</v>
      </c>
      <c r="AY181" s="16" t="s">
        <v>111</v>
      </c>
      <c r="BE181" s="174">
        <f>IF(N181="základní",J181,0)</f>
        <v>0</v>
      </c>
      <c r="BF181" s="174">
        <f>IF(N181="snížená",J181,0)</f>
        <v>0</v>
      </c>
      <c r="BG181" s="174">
        <f>IF(N181="zákl. přenesená",J181,0)</f>
        <v>0</v>
      </c>
      <c r="BH181" s="174">
        <f>IF(N181="sníž. přenesená",J181,0)</f>
        <v>0</v>
      </c>
      <c r="BI181" s="174">
        <f>IF(N181="nulová",J181,0)</f>
        <v>0</v>
      </c>
      <c r="BJ181" s="16" t="s">
        <v>76</v>
      </c>
      <c r="BK181" s="174">
        <f>ROUND(I181*H181,2)</f>
        <v>0</v>
      </c>
      <c r="BL181" s="16" t="s">
        <v>135</v>
      </c>
      <c r="BM181" s="173" t="s">
        <v>315</v>
      </c>
    </row>
    <row r="182" spans="1:47" s="2" customFormat="1" ht="11.25">
      <c r="A182" s="30"/>
      <c r="B182" s="31"/>
      <c r="C182" s="32"/>
      <c r="D182" s="175" t="s">
        <v>121</v>
      </c>
      <c r="E182" s="32"/>
      <c r="F182" s="176" t="s">
        <v>316</v>
      </c>
      <c r="G182" s="32"/>
      <c r="H182" s="32"/>
      <c r="I182" s="32"/>
      <c r="J182" s="32"/>
      <c r="K182" s="32"/>
      <c r="L182" s="35"/>
      <c r="M182" s="177"/>
      <c r="N182" s="178"/>
      <c r="O182" s="60"/>
      <c r="P182" s="60"/>
      <c r="Q182" s="60"/>
      <c r="R182" s="60"/>
      <c r="S182" s="60"/>
      <c r="T182" s="61"/>
      <c r="U182" s="30"/>
      <c r="V182" s="30"/>
      <c r="W182" s="30"/>
      <c r="X182" s="30"/>
      <c r="Y182" s="30"/>
      <c r="Z182" s="30"/>
      <c r="AA182" s="30"/>
      <c r="AB182" s="30"/>
      <c r="AC182" s="30"/>
      <c r="AD182" s="30"/>
      <c r="AE182" s="30"/>
      <c r="AT182" s="16" t="s">
        <v>121</v>
      </c>
      <c r="AU182" s="16" t="s">
        <v>78</v>
      </c>
    </row>
    <row r="183" spans="1:47" s="2" customFormat="1" ht="29.25">
      <c r="A183" s="30"/>
      <c r="B183" s="31"/>
      <c r="C183" s="32"/>
      <c r="D183" s="179" t="s">
        <v>123</v>
      </c>
      <c r="E183" s="32"/>
      <c r="F183" s="180" t="s">
        <v>317</v>
      </c>
      <c r="G183" s="32"/>
      <c r="H183" s="32"/>
      <c r="I183" s="32"/>
      <c r="J183" s="32"/>
      <c r="K183" s="32"/>
      <c r="L183" s="35"/>
      <c r="M183" s="177"/>
      <c r="N183" s="178"/>
      <c r="O183" s="60"/>
      <c r="P183" s="60"/>
      <c r="Q183" s="60"/>
      <c r="R183" s="60"/>
      <c r="S183" s="60"/>
      <c r="T183" s="61"/>
      <c r="U183" s="30"/>
      <c r="V183" s="30"/>
      <c r="W183" s="30"/>
      <c r="X183" s="30"/>
      <c r="Y183" s="30"/>
      <c r="Z183" s="30"/>
      <c r="AA183" s="30"/>
      <c r="AB183" s="30"/>
      <c r="AC183" s="30"/>
      <c r="AD183" s="30"/>
      <c r="AE183" s="30"/>
      <c r="AT183" s="16" t="s">
        <v>123</v>
      </c>
      <c r="AU183" s="16" t="s">
        <v>78</v>
      </c>
    </row>
    <row r="184" spans="2:51" s="13" customFormat="1" ht="11.25">
      <c r="B184" s="181"/>
      <c r="C184" s="182"/>
      <c r="D184" s="179" t="s">
        <v>125</v>
      </c>
      <c r="E184" s="183" t="s">
        <v>19</v>
      </c>
      <c r="F184" s="184" t="s">
        <v>318</v>
      </c>
      <c r="G184" s="182"/>
      <c r="H184" s="185">
        <v>170</v>
      </c>
      <c r="I184" s="182"/>
      <c r="J184" s="182"/>
      <c r="K184" s="182"/>
      <c r="L184" s="186"/>
      <c r="M184" s="187"/>
      <c r="N184" s="188"/>
      <c r="O184" s="188"/>
      <c r="P184" s="188"/>
      <c r="Q184" s="188"/>
      <c r="R184" s="188"/>
      <c r="S184" s="188"/>
      <c r="T184" s="189"/>
      <c r="AT184" s="190" t="s">
        <v>125</v>
      </c>
      <c r="AU184" s="190" t="s">
        <v>78</v>
      </c>
      <c r="AV184" s="13" t="s">
        <v>78</v>
      </c>
      <c r="AW184" s="13" t="s">
        <v>33</v>
      </c>
      <c r="AX184" s="13" t="s">
        <v>76</v>
      </c>
      <c r="AY184" s="190" t="s">
        <v>111</v>
      </c>
    </row>
    <row r="185" spans="1:65" s="2" customFormat="1" ht="24.2" customHeight="1">
      <c r="A185" s="30"/>
      <c r="B185" s="31"/>
      <c r="C185" s="163" t="s">
        <v>319</v>
      </c>
      <c r="D185" s="163" t="s">
        <v>114</v>
      </c>
      <c r="E185" s="164" t="s">
        <v>320</v>
      </c>
      <c r="F185" s="165" t="s">
        <v>321</v>
      </c>
      <c r="G185" s="166" t="s">
        <v>179</v>
      </c>
      <c r="H185" s="167">
        <v>20</v>
      </c>
      <c r="I185" s="168"/>
      <c r="J185" s="168">
        <f>ROUND(I185*H185,2)</f>
        <v>0</v>
      </c>
      <c r="K185" s="165" t="s">
        <v>118</v>
      </c>
      <c r="L185" s="35"/>
      <c r="M185" s="169" t="s">
        <v>19</v>
      </c>
      <c r="N185" s="170" t="s">
        <v>42</v>
      </c>
      <c r="O185" s="171">
        <v>0.142</v>
      </c>
      <c r="P185" s="171">
        <f>O185*H185</f>
        <v>2.84</v>
      </c>
      <c r="Q185" s="171">
        <v>0</v>
      </c>
      <c r="R185" s="171">
        <f>Q185*H185</f>
        <v>0</v>
      </c>
      <c r="S185" s="171">
        <v>0</v>
      </c>
      <c r="T185" s="172">
        <f>S185*H185</f>
        <v>0</v>
      </c>
      <c r="U185" s="30"/>
      <c r="V185" s="30"/>
      <c r="W185" s="30"/>
      <c r="X185" s="30"/>
      <c r="Y185" s="30"/>
      <c r="Z185" s="30"/>
      <c r="AA185" s="30"/>
      <c r="AB185" s="30"/>
      <c r="AC185" s="30"/>
      <c r="AD185" s="30"/>
      <c r="AE185" s="30"/>
      <c r="AR185" s="173" t="s">
        <v>135</v>
      </c>
      <c r="AT185" s="173" t="s">
        <v>114</v>
      </c>
      <c r="AU185" s="173" t="s">
        <v>78</v>
      </c>
      <c r="AY185" s="16" t="s">
        <v>111</v>
      </c>
      <c r="BE185" s="174">
        <f>IF(N185="základní",J185,0)</f>
        <v>0</v>
      </c>
      <c r="BF185" s="174">
        <f>IF(N185="snížená",J185,0)</f>
        <v>0</v>
      </c>
      <c r="BG185" s="174">
        <f>IF(N185="zákl. přenesená",J185,0)</f>
        <v>0</v>
      </c>
      <c r="BH185" s="174">
        <f>IF(N185="sníž. přenesená",J185,0)</f>
        <v>0</v>
      </c>
      <c r="BI185" s="174">
        <f>IF(N185="nulová",J185,0)</f>
        <v>0</v>
      </c>
      <c r="BJ185" s="16" t="s">
        <v>76</v>
      </c>
      <c r="BK185" s="174">
        <f>ROUND(I185*H185,2)</f>
        <v>0</v>
      </c>
      <c r="BL185" s="16" t="s">
        <v>135</v>
      </c>
      <c r="BM185" s="173" t="s">
        <v>322</v>
      </c>
    </row>
    <row r="186" spans="1:47" s="2" customFormat="1" ht="11.25">
      <c r="A186" s="30"/>
      <c r="B186" s="31"/>
      <c r="C186" s="32"/>
      <c r="D186" s="175" t="s">
        <v>121</v>
      </c>
      <c r="E186" s="32"/>
      <c r="F186" s="176" t="s">
        <v>323</v>
      </c>
      <c r="G186" s="32"/>
      <c r="H186" s="32"/>
      <c r="I186" s="32"/>
      <c r="J186" s="32"/>
      <c r="K186" s="32"/>
      <c r="L186" s="35"/>
      <c r="M186" s="177"/>
      <c r="N186" s="178"/>
      <c r="O186" s="60"/>
      <c r="P186" s="60"/>
      <c r="Q186" s="60"/>
      <c r="R186" s="60"/>
      <c r="S186" s="60"/>
      <c r="T186" s="61"/>
      <c r="U186" s="30"/>
      <c r="V186" s="30"/>
      <c r="W186" s="30"/>
      <c r="X186" s="30"/>
      <c r="Y186" s="30"/>
      <c r="Z186" s="30"/>
      <c r="AA186" s="30"/>
      <c r="AB186" s="30"/>
      <c r="AC186" s="30"/>
      <c r="AD186" s="30"/>
      <c r="AE186" s="30"/>
      <c r="AT186" s="16" t="s">
        <v>121</v>
      </c>
      <c r="AU186" s="16" t="s">
        <v>78</v>
      </c>
    </row>
    <row r="187" spans="1:65" s="2" customFormat="1" ht="16.5" customHeight="1">
      <c r="A187" s="30"/>
      <c r="B187" s="31"/>
      <c r="C187" s="191" t="s">
        <v>324</v>
      </c>
      <c r="D187" s="191" t="s">
        <v>127</v>
      </c>
      <c r="E187" s="192" t="s">
        <v>325</v>
      </c>
      <c r="F187" s="193" t="s">
        <v>326</v>
      </c>
      <c r="G187" s="194" t="s">
        <v>179</v>
      </c>
      <c r="H187" s="195">
        <v>20</v>
      </c>
      <c r="I187" s="196"/>
      <c r="J187" s="196">
        <f>ROUND(I187*H187,2)</f>
        <v>0</v>
      </c>
      <c r="K187" s="193" t="s">
        <v>118</v>
      </c>
      <c r="L187" s="197"/>
      <c r="M187" s="198" t="s">
        <v>19</v>
      </c>
      <c r="N187" s="199" t="s">
        <v>42</v>
      </c>
      <c r="O187" s="171">
        <v>0</v>
      </c>
      <c r="P187" s="171">
        <f>O187*H187</f>
        <v>0</v>
      </c>
      <c r="Q187" s="171">
        <v>0.032</v>
      </c>
      <c r="R187" s="171">
        <f>Q187*H187</f>
        <v>0.64</v>
      </c>
      <c r="S187" s="171">
        <v>0</v>
      </c>
      <c r="T187" s="172">
        <f>S187*H187</f>
        <v>0</v>
      </c>
      <c r="U187" s="30"/>
      <c r="V187" s="30"/>
      <c r="W187" s="30"/>
      <c r="X187" s="30"/>
      <c r="Y187" s="30"/>
      <c r="Z187" s="30"/>
      <c r="AA187" s="30"/>
      <c r="AB187" s="30"/>
      <c r="AC187" s="30"/>
      <c r="AD187" s="30"/>
      <c r="AE187" s="30"/>
      <c r="AR187" s="173" t="s">
        <v>234</v>
      </c>
      <c r="AT187" s="173" t="s">
        <v>127</v>
      </c>
      <c r="AU187" s="173" t="s">
        <v>78</v>
      </c>
      <c r="AY187" s="16" t="s">
        <v>111</v>
      </c>
      <c r="BE187" s="174">
        <f>IF(N187="základní",J187,0)</f>
        <v>0</v>
      </c>
      <c r="BF187" s="174">
        <f>IF(N187="snížená",J187,0)</f>
        <v>0</v>
      </c>
      <c r="BG187" s="174">
        <f>IF(N187="zákl. přenesená",J187,0)</f>
        <v>0</v>
      </c>
      <c r="BH187" s="174">
        <f>IF(N187="sníž. přenesená",J187,0)</f>
        <v>0</v>
      </c>
      <c r="BI187" s="174">
        <f>IF(N187="nulová",J187,0)</f>
        <v>0</v>
      </c>
      <c r="BJ187" s="16" t="s">
        <v>76</v>
      </c>
      <c r="BK187" s="174">
        <f>ROUND(I187*H187,2)</f>
        <v>0</v>
      </c>
      <c r="BL187" s="16" t="s">
        <v>234</v>
      </c>
      <c r="BM187" s="173" t="s">
        <v>327</v>
      </c>
    </row>
    <row r="188" spans="1:65" s="2" customFormat="1" ht="21.75" customHeight="1">
      <c r="A188" s="30"/>
      <c r="B188" s="31"/>
      <c r="C188" s="163" t="s">
        <v>328</v>
      </c>
      <c r="D188" s="163" t="s">
        <v>114</v>
      </c>
      <c r="E188" s="164" t="s">
        <v>329</v>
      </c>
      <c r="F188" s="165" t="s">
        <v>330</v>
      </c>
      <c r="G188" s="166" t="s">
        <v>179</v>
      </c>
      <c r="H188" s="167">
        <v>188</v>
      </c>
      <c r="I188" s="168"/>
      <c r="J188" s="168">
        <f>ROUND(I188*H188,2)</f>
        <v>0</v>
      </c>
      <c r="K188" s="165" t="s">
        <v>118</v>
      </c>
      <c r="L188" s="35"/>
      <c r="M188" s="169" t="s">
        <v>19</v>
      </c>
      <c r="N188" s="170" t="s">
        <v>42</v>
      </c>
      <c r="O188" s="171">
        <v>0.126</v>
      </c>
      <c r="P188" s="171">
        <f>O188*H188</f>
        <v>23.688</v>
      </c>
      <c r="Q188" s="171">
        <v>0</v>
      </c>
      <c r="R188" s="171">
        <f>Q188*H188</f>
        <v>0</v>
      </c>
      <c r="S188" s="171">
        <v>0</v>
      </c>
      <c r="T188" s="172">
        <f>S188*H188</f>
        <v>0</v>
      </c>
      <c r="U188" s="30"/>
      <c r="V188" s="30"/>
      <c r="W188" s="30"/>
      <c r="X188" s="30"/>
      <c r="Y188" s="30"/>
      <c r="Z188" s="30"/>
      <c r="AA188" s="30"/>
      <c r="AB188" s="30"/>
      <c r="AC188" s="30"/>
      <c r="AD188" s="30"/>
      <c r="AE188" s="30"/>
      <c r="AR188" s="173" t="s">
        <v>135</v>
      </c>
      <c r="AT188" s="173" t="s">
        <v>114</v>
      </c>
      <c r="AU188" s="173" t="s">
        <v>78</v>
      </c>
      <c r="AY188" s="16" t="s">
        <v>111</v>
      </c>
      <c r="BE188" s="174">
        <f>IF(N188="základní",J188,0)</f>
        <v>0</v>
      </c>
      <c r="BF188" s="174">
        <f>IF(N188="snížená",J188,0)</f>
        <v>0</v>
      </c>
      <c r="BG188" s="174">
        <f>IF(N188="zákl. přenesená",J188,0)</f>
        <v>0</v>
      </c>
      <c r="BH188" s="174">
        <f>IF(N188="sníž. přenesená",J188,0)</f>
        <v>0</v>
      </c>
      <c r="BI188" s="174">
        <f>IF(N188="nulová",J188,0)</f>
        <v>0</v>
      </c>
      <c r="BJ188" s="16" t="s">
        <v>76</v>
      </c>
      <c r="BK188" s="174">
        <f>ROUND(I188*H188,2)</f>
        <v>0</v>
      </c>
      <c r="BL188" s="16" t="s">
        <v>135</v>
      </c>
      <c r="BM188" s="173" t="s">
        <v>331</v>
      </c>
    </row>
    <row r="189" spans="1:47" s="2" customFormat="1" ht="11.25">
      <c r="A189" s="30"/>
      <c r="B189" s="31"/>
      <c r="C189" s="32"/>
      <c r="D189" s="175" t="s">
        <v>121</v>
      </c>
      <c r="E189" s="32"/>
      <c r="F189" s="176" t="s">
        <v>332</v>
      </c>
      <c r="G189" s="32"/>
      <c r="H189" s="32"/>
      <c r="I189" s="32"/>
      <c r="J189" s="32"/>
      <c r="K189" s="32"/>
      <c r="L189" s="35"/>
      <c r="M189" s="177"/>
      <c r="N189" s="178"/>
      <c r="O189" s="60"/>
      <c r="P189" s="60"/>
      <c r="Q189" s="60"/>
      <c r="R189" s="60"/>
      <c r="S189" s="60"/>
      <c r="T189" s="61"/>
      <c r="U189" s="30"/>
      <c r="V189" s="30"/>
      <c r="W189" s="30"/>
      <c r="X189" s="30"/>
      <c r="Y189" s="30"/>
      <c r="Z189" s="30"/>
      <c r="AA189" s="30"/>
      <c r="AB189" s="30"/>
      <c r="AC189" s="30"/>
      <c r="AD189" s="30"/>
      <c r="AE189" s="30"/>
      <c r="AT189" s="16" t="s">
        <v>121</v>
      </c>
      <c r="AU189" s="16" t="s">
        <v>78</v>
      </c>
    </row>
    <row r="190" spans="2:51" s="13" customFormat="1" ht="11.25">
      <c r="B190" s="181"/>
      <c r="C190" s="182"/>
      <c r="D190" s="179" t="s">
        <v>125</v>
      </c>
      <c r="E190" s="183" t="s">
        <v>19</v>
      </c>
      <c r="F190" s="184" t="s">
        <v>333</v>
      </c>
      <c r="G190" s="182"/>
      <c r="H190" s="185">
        <v>188</v>
      </c>
      <c r="I190" s="182"/>
      <c r="J190" s="182"/>
      <c r="K190" s="182"/>
      <c r="L190" s="186"/>
      <c r="M190" s="187"/>
      <c r="N190" s="188"/>
      <c r="O190" s="188"/>
      <c r="P190" s="188"/>
      <c r="Q190" s="188"/>
      <c r="R190" s="188"/>
      <c r="S190" s="188"/>
      <c r="T190" s="189"/>
      <c r="AT190" s="190" t="s">
        <v>125</v>
      </c>
      <c r="AU190" s="190" t="s">
        <v>78</v>
      </c>
      <c r="AV190" s="13" t="s">
        <v>78</v>
      </c>
      <c r="AW190" s="13" t="s">
        <v>33</v>
      </c>
      <c r="AX190" s="13" t="s">
        <v>76</v>
      </c>
      <c r="AY190" s="190" t="s">
        <v>111</v>
      </c>
    </row>
    <row r="191" spans="1:65" s="2" customFormat="1" ht="16.5" customHeight="1">
      <c r="A191" s="30"/>
      <c r="B191" s="31"/>
      <c r="C191" s="191" t="s">
        <v>334</v>
      </c>
      <c r="D191" s="191" t="s">
        <v>127</v>
      </c>
      <c r="E191" s="192" t="s">
        <v>335</v>
      </c>
      <c r="F191" s="193" t="s">
        <v>336</v>
      </c>
      <c r="G191" s="194" t="s">
        <v>179</v>
      </c>
      <c r="H191" s="195">
        <v>192.15</v>
      </c>
      <c r="I191" s="196"/>
      <c r="J191" s="196">
        <f>ROUND(I191*H191,2)</f>
        <v>0</v>
      </c>
      <c r="K191" s="193" t="s">
        <v>118</v>
      </c>
      <c r="L191" s="197"/>
      <c r="M191" s="198" t="s">
        <v>19</v>
      </c>
      <c r="N191" s="199" t="s">
        <v>42</v>
      </c>
      <c r="O191" s="171">
        <v>0</v>
      </c>
      <c r="P191" s="171">
        <f>O191*H191</f>
        <v>0</v>
      </c>
      <c r="Q191" s="171">
        <v>0.00027</v>
      </c>
      <c r="R191" s="171">
        <f>Q191*H191</f>
        <v>0.0518805</v>
      </c>
      <c r="S191" s="171">
        <v>0</v>
      </c>
      <c r="T191" s="172">
        <f>S191*H191</f>
        <v>0</v>
      </c>
      <c r="U191" s="30"/>
      <c r="V191" s="30"/>
      <c r="W191" s="30"/>
      <c r="X191" s="30"/>
      <c r="Y191" s="30"/>
      <c r="Z191" s="30"/>
      <c r="AA191" s="30"/>
      <c r="AB191" s="30"/>
      <c r="AC191" s="30"/>
      <c r="AD191" s="30"/>
      <c r="AE191" s="30"/>
      <c r="AR191" s="173" t="s">
        <v>234</v>
      </c>
      <c r="AT191" s="173" t="s">
        <v>127</v>
      </c>
      <c r="AU191" s="173" t="s">
        <v>78</v>
      </c>
      <c r="AY191" s="16" t="s">
        <v>111</v>
      </c>
      <c r="BE191" s="174">
        <f>IF(N191="základní",J191,0)</f>
        <v>0</v>
      </c>
      <c r="BF191" s="174">
        <f>IF(N191="snížená",J191,0)</f>
        <v>0</v>
      </c>
      <c r="BG191" s="174">
        <f>IF(N191="zákl. přenesená",J191,0)</f>
        <v>0</v>
      </c>
      <c r="BH191" s="174">
        <f>IF(N191="sníž. přenesená",J191,0)</f>
        <v>0</v>
      </c>
      <c r="BI191" s="174">
        <f>IF(N191="nulová",J191,0)</f>
        <v>0</v>
      </c>
      <c r="BJ191" s="16" t="s">
        <v>76</v>
      </c>
      <c r="BK191" s="174">
        <f>ROUND(I191*H191,2)</f>
        <v>0</v>
      </c>
      <c r="BL191" s="16" t="s">
        <v>234</v>
      </c>
      <c r="BM191" s="173" t="s">
        <v>337</v>
      </c>
    </row>
    <row r="192" spans="2:51" s="13" customFormat="1" ht="11.25">
      <c r="B192" s="181"/>
      <c r="C192" s="182"/>
      <c r="D192" s="179" t="s">
        <v>125</v>
      </c>
      <c r="E192" s="183" t="s">
        <v>19</v>
      </c>
      <c r="F192" s="184" t="s">
        <v>338</v>
      </c>
      <c r="G192" s="182"/>
      <c r="H192" s="185">
        <v>183</v>
      </c>
      <c r="I192" s="182"/>
      <c r="J192" s="182"/>
      <c r="K192" s="182"/>
      <c r="L192" s="186"/>
      <c r="M192" s="187"/>
      <c r="N192" s="188"/>
      <c r="O192" s="188"/>
      <c r="P192" s="188"/>
      <c r="Q192" s="188"/>
      <c r="R192" s="188"/>
      <c r="S192" s="188"/>
      <c r="T192" s="189"/>
      <c r="AT192" s="190" t="s">
        <v>125</v>
      </c>
      <c r="AU192" s="190" t="s">
        <v>78</v>
      </c>
      <c r="AV192" s="13" t="s">
        <v>78</v>
      </c>
      <c r="AW192" s="13" t="s">
        <v>33</v>
      </c>
      <c r="AX192" s="13" t="s">
        <v>76</v>
      </c>
      <c r="AY192" s="190" t="s">
        <v>111</v>
      </c>
    </row>
    <row r="193" spans="2:51" s="13" customFormat="1" ht="11.25">
      <c r="B193" s="181"/>
      <c r="C193" s="182"/>
      <c r="D193" s="179" t="s">
        <v>125</v>
      </c>
      <c r="E193" s="182"/>
      <c r="F193" s="184" t="s">
        <v>339</v>
      </c>
      <c r="G193" s="182"/>
      <c r="H193" s="185">
        <v>192.15</v>
      </c>
      <c r="I193" s="182"/>
      <c r="J193" s="182"/>
      <c r="K193" s="182"/>
      <c r="L193" s="186"/>
      <c r="M193" s="187"/>
      <c r="N193" s="188"/>
      <c r="O193" s="188"/>
      <c r="P193" s="188"/>
      <c r="Q193" s="188"/>
      <c r="R193" s="188"/>
      <c r="S193" s="188"/>
      <c r="T193" s="189"/>
      <c r="AT193" s="190" t="s">
        <v>125</v>
      </c>
      <c r="AU193" s="190" t="s">
        <v>78</v>
      </c>
      <c r="AV193" s="13" t="s">
        <v>78</v>
      </c>
      <c r="AW193" s="13" t="s">
        <v>4</v>
      </c>
      <c r="AX193" s="13" t="s">
        <v>76</v>
      </c>
      <c r="AY193" s="190" t="s">
        <v>111</v>
      </c>
    </row>
    <row r="194" spans="2:63" s="12" customFormat="1" ht="22.9" customHeight="1">
      <c r="B194" s="148"/>
      <c r="C194" s="149"/>
      <c r="D194" s="150" t="s">
        <v>70</v>
      </c>
      <c r="E194" s="161" t="s">
        <v>340</v>
      </c>
      <c r="F194" s="161" t="s">
        <v>341</v>
      </c>
      <c r="G194" s="149"/>
      <c r="H194" s="149"/>
      <c r="I194" s="149"/>
      <c r="J194" s="162">
        <f>BK194</f>
        <v>0</v>
      </c>
      <c r="K194" s="149"/>
      <c r="L194" s="153"/>
      <c r="M194" s="154"/>
      <c r="N194" s="155"/>
      <c r="O194" s="155"/>
      <c r="P194" s="156">
        <f>SUM(P195:P196)</f>
        <v>1.02</v>
      </c>
      <c r="Q194" s="155"/>
      <c r="R194" s="156">
        <f>SUM(R195:R196)</f>
        <v>0</v>
      </c>
      <c r="S194" s="155"/>
      <c r="T194" s="157">
        <f>SUM(T195:T196)</f>
        <v>0</v>
      </c>
      <c r="AR194" s="158" t="s">
        <v>129</v>
      </c>
      <c r="AT194" s="159" t="s">
        <v>70</v>
      </c>
      <c r="AU194" s="159" t="s">
        <v>76</v>
      </c>
      <c r="AY194" s="158" t="s">
        <v>111</v>
      </c>
      <c r="BK194" s="160">
        <f>SUM(BK195:BK196)</f>
        <v>0</v>
      </c>
    </row>
    <row r="195" spans="1:65" s="2" customFormat="1" ht="16.5" customHeight="1">
      <c r="A195" s="30"/>
      <c r="B195" s="31"/>
      <c r="C195" s="163" t="s">
        <v>342</v>
      </c>
      <c r="D195" s="163" t="s">
        <v>114</v>
      </c>
      <c r="E195" s="164" t="s">
        <v>343</v>
      </c>
      <c r="F195" s="165" t="s">
        <v>344</v>
      </c>
      <c r="G195" s="166" t="s">
        <v>134</v>
      </c>
      <c r="H195" s="167">
        <v>6</v>
      </c>
      <c r="I195" s="168"/>
      <c r="J195" s="168">
        <f>ROUND(I195*H195,2)</f>
        <v>0</v>
      </c>
      <c r="K195" s="165" t="s">
        <v>118</v>
      </c>
      <c r="L195" s="35"/>
      <c r="M195" s="169" t="s">
        <v>19</v>
      </c>
      <c r="N195" s="170" t="s">
        <v>42</v>
      </c>
      <c r="O195" s="171">
        <v>0.17</v>
      </c>
      <c r="P195" s="171">
        <f>O195*H195</f>
        <v>1.02</v>
      </c>
      <c r="Q195" s="171">
        <v>0</v>
      </c>
      <c r="R195" s="171">
        <f>Q195*H195</f>
        <v>0</v>
      </c>
      <c r="S195" s="171">
        <v>0</v>
      </c>
      <c r="T195" s="172">
        <f>S195*H195</f>
        <v>0</v>
      </c>
      <c r="U195" s="30"/>
      <c r="V195" s="30"/>
      <c r="W195" s="30"/>
      <c r="X195" s="30"/>
      <c r="Y195" s="30"/>
      <c r="Z195" s="30"/>
      <c r="AA195" s="30"/>
      <c r="AB195" s="30"/>
      <c r="AC195" s="30"/>
      <c r="AD195" s="30"/>
      <c r="AE195" s="30"/>
      <c r="AR195" s="173" t="s">
        <v>135</v>
      </c>
      <c r="AT195" s="173" t="s">
        <v>114</v>
      </c>
      <c r="AU195" s="173" t="s">
        <v>78</v>
      </c>
      <c r="AY195" s="16" t="s">
        <v>111</v>
      </c>
      <c r="BE195" s="174">
        <f>IF(N195="základní",J195,0)</f>
        <v>0</v>
      </c>
      <c r="BF195" s="174">
        <f>IF(N195="snížená",J195,0)</f>
        <v>0</v>
      </c>
      <c r="BG195" s="174">
        <f>IF(N195="zákl. přenesená",J195,0)</f>
        <v>0</v>
      </c>
      <c r="BH195" s="174">
        <f>IF(N195="sníž. přenesená",J195,0)</f>
        <v>0</v>
      </c>
      <c r="BI195" s="174">
        <f>IF(N195="nulová",J195,0)</f>
        <v>0</v>
      </c>
      <c r="BJ195" s="16" t="s">
        <v>76</v>
      </c>
      <c r="BK195" s="174">
        <f>ROUND(I195*H195,2)</f>
        <v>0</v>
      </c>
      <c r="BL195" s="16" t="s">
        <v>135</v>
      </c>
      <c r="BM195" s="173" t="s">
        <v>345</v>
      </c>
    </row>
    <row r="196" spans="1:47" s="2" customFormat="1" ht="11.25">
      <c r="A196" s="30"/>
      <c r="B196" s="31"/>
      <c r="C196" s="32"/>
      <c r="D196" s="175" t="s">
        <v>121</v>
      </c>
      <c r="E196" s="32"/>
      <c r="F196" s="176" t="s">
        <v>346</v>
      </c>
      <c r="G196" s="32"/>
      <c r="H196" s="32"/>
      <c r="I196" s="32"/>
      <c r="J196" s="32"/>
      <c r="K196" s="32"/>
      <c r="L196" s="35"/>
      <c r="M196" s="177"/>
      <c r="N196" s="178"/>
      <c r="O196" s="60"/>
      <c r="P196" s="60"/>
      <c r="Q196" s="60"/>
      <c r="R196" s="60"/>
      <c r="S196" s="60"/>
      <c r="T196" s="61"/>
      <c r="U196" s="30"/>
      <c r="V196" s="30"/>
      <c r="W196" s="30"/>
      <c r="X196" s="30"/>
      <c r="Y196" s="30"/>
      <c r="Z196" s="30"/>
      <c r="AA196" s="30"/>
      <c r="AB196" s="30"/>
      <c r="AC196" s="30"/>
      <c r="AD196" s="30"/>
      <c r="AE196" s="30"/>
      <c r="AT196" s="16" t="s">
        <v>121</v>
      </c>
      <c r="AU196" s="16" t="s">
        <v>78</v>
      </c>
    </row>
    <row r="197" spans="2:63" s="12" customFormat="1" ht="25.9" customHeight="1">
      <c r="B197" s="148"/>
      <c r="C197" s="149"/>
      <c r="D197" s="150" t="s">
        <v>70</v>
      </c>
      <c r="E197" s="151" t="s">
        <v>347</v>
      </c>
      <c r="F197" s="151" t="s">
        <v>348</v>
      </c>
      <c r="G197" s="149"/>
      <c r="H197" s="149"/>
      <c r="I197" s="149"/>
      <c r="J197" s="152">
        <f>BK197</f>
        <v>0</v>
      </c>
      <c r="K197" s="149"/>
      <c r="L197" s="153"/>
      <c r="M197" s="154"/>
      <c r="N197" s="155"/>
      <c r="O197" s="155"/>
      <c r="P197" s="156">
        <f>SUM(P198:P201)</f>
        <v>9</v>
      </c>
      <c r="Q197" s="155"/>
      <c r="R197" s="156">
        <f>SUM(R198:R201)</f>
        <v>0</v>
      </c>
      <c r="S197" s="155"/>
      <c r="T197" s="157">
        <f>SUM(T198:T201)</f>
        <v>0</v>
      </c>
      <c r="AR197" s="158" t="s">
        <v>119</v>
      </c>
      <c r="AT197" s="159" t="s">
        <v>70</v>
      </c>
      <c r="AU197" s="159" t="s">
        <v>71</v>
      </c>
      <c r="AY197" s="158" t="s">
        <v>111</v>
      </c>
      <c r="BK197" s="160">
        <f>SUM(BK198:BK201)</f>
        <v>0</v>
      </c>
    </row>
    <row r="198" spans="1:65" s="2" customFormat="1" ht="16.5" customHeight="1">
      <c r="A198" s="30"/>
      <c r="B198" s="31"/>
      <c r="C198" s="163" t="s">
        <v>349</v>
      </c>
      <c r="D198" s="163" t="s">
        <v>114</v>
      </c>
      <c r="E198" s="164" t="s">
        <v>350</v>
      </c>
      <c r="F198" s="165" t="s">
        <v>351</v>
      </c>
      <c r="G198" s="166" t="s">
        <v>352</v>
      </c>
      <c r="H198" s="167">
        <v>6</v>
      </c>
      <c r="I198" s="168"/>
      <c r="J198" s="168">
        <f>ROUND(I198*H198,2)</f>
        <v>0</v>
      </c>
      <c r="K198" s="165" t="s">
        <v>118</v>
      </c>
      <c r="L198" s="35"/>
      <c r="M198" s="169" t="s">
        <v>19</v>
      </c>
      <c r="N198" s="170" t="s">
        <v>42</v>
      </c>
      <c r="O198" s="171">
        <v>1</v>
      </c>
      <c r="P198" s="171">
        <f>O198*H198</f>
        <v>6</v>
      </c>
      <c r="Q198" s="171">
        <v>0</v>
      </c>
      <c r="R198" s="171">
        <f>Q198*H198</f>
        <v>0</v>
      </c>
      <c r="S198" s="171">
        <v>0</v>
      </c>
      <c r="T198" s="172">
        <f>S198*H198</f>
        <v>0</v>
      </c>
      <c r="U198" s="30"/>
      <c r="V198" s="30"/>
      <c r="W198" s="30"/>
      <c r="X198" s="30"/>
      <c r="Y198" s="30"/>
      <c r="Z198" s="30"/>
      <c r="AA198" s="30"/>
      <c r="AB198" s="30"/>
      <c r="AC198" s="30"/>
      <c r="AD198" s="30"/>
      <c r="AE198" s="30"/>
      <c r="AR198" s="173" t="s">
        <v>353</v>
      </c>
      <c r="AT198" s="173" t="s">
        <v>114</v>
      </c>
      <c r="AU198" s="173" t="s">
        <v>76</v>
      </c>
      <c r="AY198" s="16" t="s">
        <v>111</v>
      </c>
      <c r="BE198" s="174">
        <f>IF(N198="základní",J198,0)</f>
        <v>0</v>
      </c>
      <c r="BF198" s="174">
        <f>IF(N198="snížená",J198,0)</f>
        <v>0</v>
      </c>
      <c r="BG198" s="174">
        <f>IF(N198="zákl. přenesená",J198,0)</f>
        <v>0</v>
      </c>
      <c r="BH198" s="174">
        <f>IF(N198="sníž. přenesená",J198,0)</f>
        <v>0</v>
      </c>
      <c r="BI198" s="174">
        <f>IF(N198="nulová",J198,0)</f>
        <v>0</v>
      </c>
      <c r="BJ198" s="16" t="s">
        <v>76</v>
      </c>
      <c r="BK198" s="174">
        <f>ROUND(I198*H198,2)</f>
        <v>0</v>
      </c>
      <c r="BL198" s="16" t="s">
        <v>353</v>
      </c>
      <c r="BM198" s="173" t="s">
        <v>354</v>
      </c>
    </row>
    <row r="199" spans="1:47" s="2" customFormat="1" ht="11.25">
      <c r="A199" s="30"/>
      <c r="B199" s="31"/>
      <c r="C199" s="32"/>
      <c r="D199" s="175" t="s">
        <v>121</v>
      </c>
      <c r="E199" s="32"/>
      <c r="F199" s="176" t="s">
        <v>355</v>
      </c>
      <c r="G199" s="32"/>
      <c r="H199" s="32"/>
      <c r="I199" s="32"/>
      <c r="J199" s="32"/>
      <c r="K199" s="32"/>
      <c r="L199" s="35"/>
      <c r="M199" s="177"/>
      <c r="N199" s="178"/>
      <c r="O199" s="60"/>
      <c r="P199" s="60"/>
      <c r="Q199" s="60"/>
      <c r="R199" s="60"/>
      <c r="S199" s="60"/>
      <c r="T199" s="61"/>
      <c r="U199" s="30"/>
      <c r="V199" s="30"/>
      <c r="W199" s="30"/>
      <c r="X199" s="30"/>
      <c r="Y199" s="30"/>
      <c r="Z199" s="30"/>
      <c r="AA199" s="30"/>
      <c r="AB199" s="30"/>
      <c r="AC199" s="30"/>
      <c r="AD199" s="30"/>
      <c r="AE199" s="30"/>
      <c r="AT199" s="16" t="s">
        <v>121</v>
      </c>
      <c r="AU199" s="16" t="s">
        <v>76</v>
      </c>
    </row>
    <row r="200" spans="1:65" s="2" customFormat="1" ht="16.5" customHeight="1">
      <c r="A200" s="30"/>
      <c r="B200" s="31"/>
      <c r="C200" s="163" t="s">
        <v>356</v>
      </c>
      <c r="D200" s="163" t="s">
        <v>114</v>
      </c>
      <c r="E200" s="164" t="s">
        <v>357</v>
      </c>
      <c r="F200" s="165" t="s">
        <v>358</v>
      </c>
      <c r="G200" s="166" t="s">
        <v>352</v>
      </c>
      <c r="H200" s="167">
        <v>3</v>
      </c>
      <c r="I200" s="168"/>
      <c r="J200" s="168">
        <f>ROUND(I200*H200,2)</f>
        <v>0</v>
      </c>
      <c r="K200" s="165" t="s">
        <v>118</v>
      </c>
      <c r="L200" s="35"/>
      <c r="M200" s="169" t="s">
        <v>19</v>
      </c>
      <c r="N200" s="170" t="s">
        <v>42</v>
      </c>
      <c r="O200" s="171">
        <v>1</v>
      </c>
      <c r="P200" s="171">
        <f>O200*H200</f>
        <v>3</v>
      </c>
      <c r="Q200" s="171">
        <v>0</v>
      </c>
      <c r="R200" s="171">
        <f>Q200*H200</f>
        <v>0</v>
      </c>
      <c r="S200" s="171">
        <v>0</v>
      </c>
      <c r="T200" s="172">
        <f>S200*H200</f>
        <v>0</v>
      </c>
      <c r="U200" s="30"/>
      <c r="V200" s="30"/>
      <c r="W200" s="30"/>
      <c r="X200" s="30"/>
      <c r="Y200" s="30"/>
      <c r="Z200" s="30"/>
      <c r="AA200" s="30"/>
      <c r="AB200" s="30"/>
      <c r="AC200" s="30"/>
      <c r="AD200" s="30"/>
      <c r="AE200" s="30"/>
      <c r="AR200" s="173" t="s">
        <v>353</v>
      </c>
      <c r="AT200" s="173" t="s">
        <v>114</v>
      </c>
      <c r="AU200" s="173" t="s">
        <v>76</v>
      </c>
      <c r="AY200" s="16" t="s">
        <v>111</v>
      </c>
      <c r="BE200" s="174">
        <f>IF(N200="základní",J200,0)</f>
        <v>0</v>
      </c>
      <c r="BF200" s="174">
        <f>IF(N200="snížená",J200,0)</f>
        <v>0</v>
      </c>
      <c r="BG200" s="174">
        <f>IF(N200="zákl. přenesená",J200,0)</f>
        <v>0</v>
      </c>
      <c r="BH200" s="174">
        <f>IF(N200="sníž. přenesená",J200,0)</f>
        <v>0</v>
      </c>
      <c r="BI200" s="174">
        <f>IF(N200="nulová",J200,0)</f>
        <v>0</v>
      </c>
      <c r="BJ200" s="16" t="s">
        <v>76</v>
      </c>
      <c r="BK200" s="174">
        <f>ROUND(I200*H200,2)</f>
        <v>0</v>
      </c>
      <c r="BL200" s="16" t="s">
        <v>353</v>
      </c>
      <c r="BM200" s="173" t="s">
        <v>359</v>
      </c>
    </row>
    <row r="201" spans="1:47" s="2" customFormat="1" ht="11.25">
      <c r="A201" s="30"/>
      <c r="B201" s="31"/>
      <c r="C201" s="32"/>
      <c r="D201" s="175" t="s">
        <v>121</v>
      </c>
      <c r="E201" s="32"/>
      <c r="F201" s="176" t="s">
        <v>360</v>
      </c>
      <c r="G201" s="32"/>
      <c r="H201" s="32"/>
      <c r="I201" s="32"/>
      <c r="J201" s="32"/>
      <c r="K201" s="32"/>
      <c r="L201" s="35"/>
      <c r="M201" s="177"/>
      <c r="N201" s="178"/>
      <c r="O201" s="60"/>
      <c r="P201" s="60"/>
      <c r="Q201" s="60"/>
      <c r="R201" s="60"/>
      <c r="S201" s="60"/>
      <c r="T201" s="61"/>
      <c r="U201" s="30"/>
      <c r="V201" s="30"/>
      <c r="W201" s="30"/>
      <c r="X201" s="30"/>
      <c r="Y201" s="30"/>
      <c r="Z201" s="30"/>
      <c r="AA201" s="30"/>
      <c r="AB201" s="30"/>
      <c r="AC201" s="30"/>
      <c r="AD201" s="30"/>
      <c r="AE201" s="30"/>
      <c r="AT201" s="16" t="s">
        <v>121</v>
      </c>
      <c r="AU201" s="16" t="s">
        <v>76</v>
      </c>
    </row>
    <row r="202" spans="2:63" s="12" customFormat="1" ht="25.9" customHeight="1">
      <c r="B202" s="148"/>
      <c r="C202" s="149"/>
      <c r="D202" s="150" t="s">
        <v>70</v>
      </c>
      <c r="E202" s="151" t="s">
        <v>361</v>
      </c>
      <c r="F202" s="151" t="s">
        <v>362</v>
      </c>
      <c r="G202" s="149"/>
      <c r="H202" s="149"/>
      <c r="I202" s="149"/>
      <c r="J202" s="152">
        <f>BK202</f>
        <v>0</v>
      </c>
      <c r="K202" s="149"/>
      <c r="L202" s="153"/>
      <c r="M202" s="154"/>
      <c r="N202" s="155"/>
      <c r="O202" s="155"/>
      <c r="P202" s="156">
        <f>P203+P210+P213+P216</f>
        <v>0</v>
      </c>
      <c r="Q202" s="155"/>
      <c r="R202" s="156">
        <f>R203+R210+R213+R216</f>
        <v>0</v>
      </c>
      <c r="S202" s="155"/>
      <c r="T202" s="157">
        <f>T203+T210+T213+T216</f>
        <v>0</v>
      </c>
      <c r="AR202" s="158" t="s">
        <v>149</v>
      </c>
      <c r="AT202" s="159" t="s">
        <v>70</v>
      </c>
      <c r="AU202" s="159" t="s">
        <v>71</v>
      </c>
      <c r="AY202" s="158" t="s">
        <v>111</v>
      </c>
      <c r="BK202" s="160">
        <f>BK203+BK210+BK213+BK216</f>
        <v>0</v>
      </c>
    </row>
    <row r="203" spans="2:63" s="12" customFormat="1" ht="22.9" customHeight="1">
      <c r="B203" s="148"/>
      <c r="C203" s="149"/>
      <c r="D203" s="150" t="s">
        <v>70</v>
      </c>
      <c r="E203" s="161" t="s">
        <v>363</v>
      </c>
      <c r="F203" s="161" t="s">
        <v>364</v>
      </c>
      <c r="G203" s="149"/>
      <c r="H203" s="149"/>
      <c r="I203" s="149"/>
      <c r="J203" s="162">
        <f>BK203</f>
        <v>0</v>
      </c>
      <c r="K203" s="149"/>
      <c r="L203" s="153"/>
      <c r="M203" s="154"/>
      <c r="N203" s="155"/>
      <c r="O203" s="155"/>
      <c r="P203" s="156">
        <f>SUM(P204:P209)</f>
        <v>0</v>
      </c>
      <c r="Q203" s="155"/>
      <c r="R203" s="156">
        <f>SUM(R204:R209)</f>
        <v>0</v>
      </c>
      <c r="S203" s="155"/>
      <c r="T203" s="157">
        <f>SUM(T204:T209)</f>
        <v>0</v>
      </c>
      <c r="AR203" s="158" t="s">
        <v>149</v>
      </c>
      <c r="AT203" s="159" t="s">
        <v>70</v>
      </c>
      <c r="AU203" s="159" t="s">
        <v>76</v>
      </c>
      <c r="AY203" s="158" t="s">
        <v>111</v>
      </c>
      <c r="BK203" s="160">
        <f>SUM(BK204:BK209)</f>
        <v>0</v>
      </c>
    </row>
    <row r="204" spans="1:65" s="2" customFormat="1" ht="24.2" customHeight="1">
      <c r="A204" s="30"/>
      <c r="B204" s="31"/>
      <c r="C204" s="163" t="s">
        <v>365</v>
      </c>
      <c r="D204" s="163" t="s">
        <v>114</v>
      </c>
      <c r="E204" s="164" t="s">
        <v>366</v>
      </c>
      <c r="F204" s="165" t="s">
        <v>367</v>
      </c>
      <c r="G204" s="166" t="s">
        <v>368</v>
      </c>
      <c r="H204" s="167">
        <v>1</v>
      </c>
      <c r="I204" s="168"/>
      <c r="J204" s="168">
        <f>ROUND(I204*H204,2)</f>
        <v>0</v>
      </c>
      <c r="K204" s="165" t="s">
        <v>118</v>
      </c>
      <c r="L204" s="35"/>
      <c r="M204" s="169" t="s">
        <v>19</v>
      </c>
      <c r="N204" s="170" t="s">
        <v>42</v>
      </c>
      <c r="O204" s="171">
        <v>0</v>
      </c>
      <c r="P204" s="171">
        <f>O204*H204</f>
        <v>0</v>
      </c>
      <c r="Q204" s="171">
        <v>0</v>
      </c>
      <c r="R204" s="171">
        <f>Q204*H204</f>
        <v>0</v>
      </c>
      <c r="S204" s="171">
        <v>0</v>
      </c>
      <c r="T204" s="172">
        <f>S204*H204</f>
        <v>0</v>
      </c>
      <c r="U204" s="30"/>
      <c r="V204" s="30"/>
      <c r="W204" s="30"/>
      <c r="X204" s="30"/>
      <c r="Y204" s="30"/>
      <c r="Z204" s="30"/>
      <c r="AA204" s="30"/>
      <c r="AB204" s="30"/>
      <c r="AC204" s="30"/>
      <c r="AD204" s="30"/>
      <c r="AE204" s="30"/>
      <c r="AR204" s="173" t="s">
        <v>369</v>
      </c>
      <c r="AT204" s="173" t="s">
        <v>114</v>
      </c>
      <c r="AU204" s="173" t="s">
        <v>78</v>
      </c>
      <c r="AY204" s="16" t="s">
        <v>111</v>
      </c>
      <c r="BE204" s="174">
        <f>IF(N204="základní",J204,0)</f>
        <v>0</v>
      </c>
      <c r="BF204" s="174">
        <f>IF(N204="snížená",J204,0)</f>
        <v>0</v>
      </c>
      <c r="BG204" s="174">
        <f>IF(N204="zákl. přenesená",J204,0)</f>
        <v>0</v>
      </c>
      <c r="BH204" s="174">
        <f>IF(N204="sníž. přenesená",J204,0)</f>
        <v>0</v>
      </c>
      <c r="BI204" s="174">
        <f>IF(N204="nulová",J204,0)</f>
        <v>0</v>
      </c>
      <c r="BJ204" s="16" t="s">
        <v>76</v>
      </c>
      <c r="BK204" s="174">
        <f>ROUND(I204*H204,2)</f>
        <v>0</v>
      </c>
      <c r="BL204" s="16" t="s">
        <v>369</v>
      </c>
      <c r="BM204" s="173" t="s">
        <v>370</v>
      </c>
    </row>
    <row r="205" spans="1:47" s="2" customFormat="1" ht="11.25">
      <c r="A205" s="30"/>
      <c r="B205" s="31"/>
      <c r="C205" s="32"/>
      <c r="D205" s="175" t="s">
        <v>121</v>
      </c>
      <c r="E205" s="32"/>
      <c r="F205" s="176" t="s">
        <v>371</v>
      </c>
      <c r="G205" s="32"/>
      <c r="H205" s="32"/>
      <c r="I205" s="32"/>
      <c r="J205" s="32"/>
      <c r="K205" s="32"/>
      <c r="L205" s="35"/>
      <c r="M205" s="177"/>
      <c r="N205" s="178"/>
      <c r="O205" s="60"/>
      <c r="P205" s="60"/>
      <c r="Q205" s="60"/>
      <c r="R205" s="60"/>
      <c r="S205" s="60"/>
      <c r="T205" s="61"/>
      <c r="U205" s="30"/>
      <c r="V205" s="30"/>
      <c r="W205" s="30"/>
      <c r="X205" s="30"/>
      <c r="Y205" s="30"/>
      <c r="Z205" s="30"/>
      <c r="AA205" s="30"/>
      <c r="AB205" s="30"/>
      <c r="AC205" s="30"/>
      <c r="AD205" s="30"/>
      <c r="AE205" s="30"/>
      <c r="AT205" s="16" t="s">
        <v>121</v>
      </c>
      <c r="AU205" s="16" t="s">
        <v>78</v>
      </c>
    </row>
    <row r="206" spans="1:65" s="2" customFormat="1" ht="24.2" customHeight="1">
      <c r="A206" s="30"/>
      <c r="B206" s="31"/>
      <c r="C206" s="163" t="s">
        <v>372</v>
      </c>
      <c r="D206" s="163" t="s">
        <v>114</v>
      </c>
      <c r="E206" s="164" t="s">
        <v>373</v>
      </c>
      <c r="F206" s="165" t="s">
        <v>374</v>
      </c>
      <c r="G206" s="166" t="s">
        <v>368</v>
      </c>
      <c r="H206" s="167">
        <v>1</v>
      </c>
      <c r="I206" s="168"/>
      <c r="J206" s="168">
        <f>ROUND(I206*H206,2)</f>
        <v>0</v>
      </c>
      <c r="K206" s="165" t="s">
        <v>118</v>
      </c>
      <c r="L206" s="35"/>
      <c r="M206" s="169" t="s">
        <v>19</v>
      </c>
      <c r="N206" s="170" t="s">
        <v>42</v>
      </c>
      <c r="O206" s="171">
        <v>0</v>
      </c>
      <c r="P206" s="171">
        <f>O206*H206</f>
        <v>0</v>
      </c>
      <c r="Q206" s="171">
        <v>0</v>
      </c>
      <c r="R206" s="171">
        <f>Q206*H206</f>
        <v>0</v>
      </c>
      <c r="S206" s="171">
        <v>0</v>
      </c>
      <c r="T206" s="172">
        <f>S206*H206</f>
        <v>0</v>
      </c>
      <c r="U206" s="30"/>
      <c r="V206" s="30"/>
      <c r="W206" s="30"/>
      <c r="X206" s="30"/>
      <c r="Y206" s="30"/>
      <c r="Z206" s="30"/>
      <c r="AA206" s="30"/>
      <c r="AB206" s="30"/>
      <c r="AC206" s="30"/>
      <c r="AD206" s="30"/>
      <c r="AE206" s="30"/>
      <c r="AR206" s="173" t="s">
        <v>369</v>
      </c>
      <c r="AT206" s="173" t="s">
        <v>114</v>
      </c>
      <c r="AU206" s="173" t="s">
        <v>78</v>
      </c>
      <c r="AY206" s="16" t="s">
        <v>111</v>
      </c>
      <c r="BE206" s="174">
        <f>IF(N206="základní",J206,0)</f>
        <v>0</v>
      </c>
      <c r="BF206" s="174">
        <f>IF(N206="snížená",J206,0)</f>
        <v>0</v>
      </c>
      <c r="BG206" s="174">
        <f>IF(N206="zákl. přenesená",J206,0)</f>
        <v>0</v>
      </c>
      <c r="BH206" s="174">
        <f>IF(N206="sníž. přenesená",J206,0)</f>
        <v>0</v>
      </c>
      <c r="BI206" s="174">
        <f>IF(N206="nulová",J206,0)</f>
        <v>0</v>
      </c>
      <c r="BJ206" s="16" t="s">
        <v>76</v>
      </c>
      <c r="BK206" s="174">
        <f>ROUND(I206*H206,2)</f>
        <v>0</v>
      </c>
      <c r="BL206" s="16" t="s">
        <v>369</v>
      </c>
      <c r="BM206" s="173" t="s">
        <v>375</v>
      </c>
    </row>
    <row r="207" spans="1:47" s="2" customFormat="1" ht="11.25">
      <c r="A207" s="30"/>
      <c r="B207" s="31"/>
      <c r="C207" s="32"/>
      <c r="D207" s="175" t="s">
        <v>121</v>
      </c>
      <c r="E207" s="32"/>
      <c r="F207" s="176" t="s">
        <v>376</v>
      </c>
      <c r="G207" s="32"/>
      <c r="H207" s="32"/>
      <c r="I207" s="32"/>
      <c r="J207" s="32"/>
      <c r="K207" s="32"/>
      <c r="L207" s="35"/>
      <c r="M207" s="177"/>
      <c r="N207" s="178"/>
      <c r="O207" s="60"/>
      <c r="P207" s="60"/>
      <c r="Q207" s="60"/>
      <c r="R207" s="60"/>
      <c r="S207" s="60"/>
      <c r="T207" s="61"/>
      <c r="U207" s="30"/>
      <c r="V207" s="30"/>
      <c r="W207" s="30"/>
      <c r="X207" s="30"/>
      <c r="Y207" s="30"/>
      <c r="Z207" s="30"/>
      <c r="AA207" s="30"/>
      <c r="AB207" s="30"/>
      <c r="AC207" s="30"/>
      <c r="AD207" s="30"/>
      <c r="AE207" s="30"/>
      <c r="AT207" s="16" t="s">
        <v>121</v>
      </c>
      <c r="AU207" s="16" t="s">
        <v>78</v>
      </c>
    </row>
    <row r="208" spans="1:65" s="2" customFormat="1" ht="24.2" customHeight="1">
      <c r="A208" s="30"/>
      <c r="B208" s="31"/>
      <c r="C208" s="163" t="s">
        <v>377</v>
      </c>
      <c r="D208" s="163" t="s">
        <v>114</v>
      </c>
      <c r="E208" s="164" t="s">
        <v>378</v>
      </c>
      <c r="F208" s="165" t="s">
        <v>379</v>
      </c>
      <c r="G208" s="166" t="s">
        <v>368</v>
      </c>
      <c r="H208" s="167">
        <v>1</v>
      </c>
      <c r="I208" s="168"/>
      <c r="J208" s="168">
        <f>ROUND(I208*H208,2)</f>
        <v>0</v>
      </c>
      <c r="K208" s="165" t="s">
        <v>118</v>
      </c>
      <c r="L208" s="35"/>
      <c r="M208" s="169" t="s">
        <v>19</v>
      </c>
      <c r="N208" s="170" t="s">
        <v>42</v>
      </c>
      <c r="O208" s="171">
        <v>0</v>
      </c>
      <c r="P208" s="171">
        <f>O208*H208</f>
        <v>0</v>
      </c>
      <c r="Q208" s="171">
        <v>0</v>
      </c>
      <c r="R208" s="171">
        <f>Q208*H208</f>
        <v>0</v>
      </c>
      <c r="S208" s="171">
        <v>0</v>
      </c>
      <c r="T208" s="172">
        <f>S208*H208</f>
        <v>0</v>
      </c>
      <c r="U208" s="30"/>
      <c r="V208" s="30"/>
      <c r="W208" s="30"/>
      <c r="X208" s="30"/>
      <c r="Y208" s="30"/>
      <c r="Z208" s="30"/>
      <c r="AA208" s="30"/>
      <c r="AB208" s="30"/>
      <c r="AC208" s="30"/>
      <c r="AD208" s="30"/>
      <c r="AE208" s="30"/>
      <c r="AR208" s="173" t="s">
        <v>369</v>
      </c>
      <c r="AT208" s="173" t="s">
        <v>114</v>
      </c>
      <c r="AU208" s="173" t="s">
        <v>78</v>
      </c>
      <c r="AY208" s="16" t="s">
        <v>111</v>
      </c>
      <c r="BE208" s="174">
        <f>IF(N208="základní",J208,0)</f>
        <v>0</v>
      </c>
      <c r="BF208" s="174">
        <f>IF(N208="snížená",J208,0)</f>
        <v>0</v>
      </c>
      <c r="BG208" s="174">
        <f>IF(N208="zákl. přenesená",J208,0)</f>
        <v>0</v>
      </c>
      <c r="BH208" s="174">
        <f>IF(N208="sníž. přenesená",J208,0)</f>
        <v>0</v>
      </c>
      <c r="BI208" s="174">
        <f>IF(N208="nulová",J208,0)</f>
        <v>0</v>
      </c>
      <c r="BJ208" s="16" t="s">
        <v>76</v>
      </c>
      <c r="BK208" s="174">
        <f>ROUND(I208*H208,2)</f>
        <v>0</v>
      </c>
      <c r="BL208" s="16" t="s">
        <v>369</v>
      </c>
      <c r="BM208" s="173" t="s">
        <v>380</v>
      </c>
    </row>
    <row r="209" spans="1:47" s="2" customFormat="1" ht="11.25">
      <c r="A209" s="30"/>
      <c r="B209" s="31"/>
      <c r="C209" s="32"/>
      <c r="D209" s="175" t="s">
        <v>121</v>
      </c>
      <c r="E209" s="32"/>
      <c r="F209" s="176" t="s">
        <v>381</v>
      </c>
      <c r="G209" s="32"/>
      <c r="H209" s="32"/>
      <c r="I209" s="32"/>
      <c r="J209" s="32"/>
      <c r="K209" s="32"/>
      <c r="L209" s="35"/>
      <c r="M209" s="177"/>
      <c r="N209" s="178"/>
      <c r="O209" s="60"/>
      <c r="P209" s="60"/>
      <c r="Q209" s="60"/>
      <c r="R209" s="60"/>
      <c r="S209" s="60"/>
      <c r="T209" s="61"/>
      <c r="U209" s="30"/>
      <c r="V209" s="30"/>
      <c r="W209" s="30"/>
      <c r="X209" s="30"/>
      <c r="Y209" s="30"/>
      <c r="Z209" s="30"/>
      <c r="AA209" s="30"/>
      <c r="AB209" s="30"/>
      <c r="AC209" s="30"/>
      <c r="AD209" s="30"/>
      <c r="AE209" s="30"/>
      <c r="AT209" s="16" t="s">
        <v>121</v>
      </c>
      <c r="AU209" s="16" t="s">
        <v>78</v>
      </c>
    </row>
    <row r="210" spans="2:63" s="12" customFormat="1" ht="22.9" customHeight="1">
      <c r="B210" s="148"/>
      <c r="C210" s="149"/>
      <c r="D210" s="150" t="s">
        <v>70</v>
      </c>
      <c r="E210" s="161" t="s">
        <v>382</v>
      </c>
      <c r="F210" s="161" t="s">
        <v>383</v>
      </c>
      <c r="G210" s="149"/>
      <c r="H210" s="149"/>
      <c r="I210" s="149"/>
      <c r="J210" s="162">
        <f>BK210</f>
        <v>0</v>
      </c>
      <c r="K210" s="149"/>
      <c r="L210" s="153"/>
      <c r="M210" s="154"/>
      <c r="N210" s="155"/>
      <c r="O210" s="155"/>
      <c r="P210" s="156">
        <f>SUM(P211:P212)</f>
        <v>0</v>
      </c>
      <c r="Q210" s="155"/>
      <c r="R210" s="156">
        <f>SUM(R211:R212)</f>
        <v>0</v>
      </c>
      <c r="S210" s="155"/>
      <c r="T210" s="157">
        <f>SUM(T211:T212)</f>
        <v>0</v>
      </c>
      <c r="AR210" s="158" t="s">
        <v>149</v>
      </c>
      <c r="AT210" s="159" t="s">
        <v>70</v>
      </c>
      <c r="AU210" s="159" t="s">
        <v>76</v>
      </c>
      <c r="AY210" s="158" t="s">
        <v>111</v>
      </c>
      <c r="BK210" s="160">
        <f>SUM(BK211:BK212)</f>
        <v>0</v>
      </c>
    </row>
    <row r="211" spans="1:65" s="2" customFormat="1" ht="24.2" customHeight="1">
      <c r="A211" s="30"/>
      <c r="B211" s="31"/>
      <c r="C211" s="163" t="s">
        <v>384</v>
      </c>
      <c r="D211" s="163" t="s">
        <v>114</v>
      </c>
      <c r="E211" s="164" t="s">
        <v>385</v>
      </c>
      <c r="F211" s="165" t="s">
        <v>386</v>
      </c>
      <c r="G211" s="166" t="s">
        <v>368</v>
      </c>
      <c r="H211" s="167">
        <v>1</v>
      </c>
      <c r="I211" s="168"/>
      <c r="J211" s="168">
        <f>ROUND(I211*H211,2)</f>
        <v>0</v>
      </c>
      <c r="K211" s="165" t="s">
        <v>118</v>
      </c>
      <c r="L211" s="35"/>
      <c r="M211" s="169" t="s">
        <v>19</v>
      </c>
      <c r="N211" s="170" t="s">
        <v>42</v>
      </c>
      <c r="O211" s="171">
        <v>0</v>
      </c>
      <c r="P211" s="171">
        <f>O211*H211</f>
        <v>0</v>
      </c>
      <c r="Q211" s="171">
        <v>0</v>
      </c>
      <c r="R211" s="171">
        <f>Q211*H211</f>
        <v>0</v>
      </c>
      <c r="S211" s="171">
        <v>0</v>
      </c>
      <c r="T211" s="172">
        <f>S211*H211</f>
        <v>0</v>
      </c>
      <c r="U211" s="30"/>
      <c r="V211" s="30"/>
      <c r="W211" s="30"/>
      <c r="X211" s="30"/>
      <c r="Y211" s="30"/>
      <c r="Z211" s="30"/>
      <c r="AA211" s="30"/>
      <c r="AB211" s="30"/>
      <c r="AC211" s="30"/>
      <c r="AD211" s="30"/>
      <c r="AE211" s="30"/>
      <c r="AR211" s="173" t="s">
        <v>369</v>
      </c>
      <c r="AT211" s="173" t="s">
        <v>114</v>
      </c>
      <c r="AU211" s="173" t="s">
        <v>78</v>
      </c>
      <c r="AY211" s="16" t="s">
        <v>111</v>
      </c>
      <c r="BE211" s="174">
        <f>IF(N211="základní",J211,0)</f>
        <v>0</v>
      </c>
      <c r="BF211" s="174">
        <f>IF(N211="snížená",J211,0)</f>
        <v>0</v>
      </c>
      <c r="BG211" s="174">
        <f>IF(N211="zákl. přenesená",J211,0)</f>
        <v>0</v>
      </c>
      <c r="BH211" s="174">
        <f>IF(N211="sníž. přenesená",J211,0)</f>
        <v>0</v>
      </c>
      <c r="BI211" s="174">
        <f>IF(N211="nulová",J211,0)</f>
        <v>0</v>
      </c>
      <c r="BJ211" s="16" t="s">
        <v>76</v>
      </c>
      <c r="BK211" s="174">
        <f>ROUND(I211*H211,2)</f>
        <v>0</v>
      </c>
      <c r="BL211" s="16" t="s">
        <v>369</v>
      </c>
      <c r="BM211" s="173" t="s">
        <v>387</v>
      </c>
    </row>
    <row r="212" spans="1:47" s="2" customFormat="1" ht="11.25">
      <c r="A212" s="30"/>
      <c r="B212" s="31"/>
      <c r="C212" s="32"/>
      <c r="D212" s="175" t="s">
        <v>121</v>
      </c>
      <c r="E212" s="32"/>
      <c r="F212" s="176" t="s">
        <v>388</v>
      </c>
      <c r="G212" s="32"/>
      <c r="H212" s="32"/>
      <c r="I212" s="32"/>
      <c r="J212" s="32"/>
      <c r="K212" s="32"/>
      <c r="L212" s="35"/>
      <c r="M212" s="177"/>
      <c r="N212" s="178"/>
      <c r="O212" s="60"/>
      <c r="P212" s="60"/>
      <c r="Q212" s="60"/>
      <c r="R212" s="60"/>
      <c r="S212" s="60"/>
      <c r="T212" s="61"/>
      <c r="U212" s="30"/>
      <c r="V212" s="30"/>
      <c r="W212" s="30"/>
      <c r="X212" s="30"/>
      <c r="Y212" s="30"/>
      <c r="Z212" s="30"/>
      <c r="AA212" s="30"/>
      <c r="AB212" s="30"/>
      <c r="AC212" s="30"/>
      <c r="AD212" s="30"/>
      <c r="AE212" s="30"/>
      <c r="AT212" s="16" t="s">
        <v>121</v>
      </c>
      <c r="AU212" s="16" t="s">
        <v>78</v>
      </c>
    </row>
    <row r="213" spans="2:63" s="12" customFormat="1" ht="22.9" customHeight="1">
      <c r="B213" s="148"/>
      <c r="C213" s="149"/>
      <c r="D213" s="150" t="s">
        <v>70</v>
      </c>
      <c r="E213" s="161" t="s">
        <v>389</v>
      </c>
      <c r="F213" s="161" t="s">
        <v>390</v>
      </c>
      <c r="G213" s="149"/>
      <c r="H213" s="149"/>
      <c r="I213" s="149"/>
      <c r="J213" s="162">
        <f>BK213</f>
        <v>0</v>
      </c>
      <c r="K213" s="149"/>
      <c r="L213" s="153"/>
      <c r="M213" s="154"/>
      <c r="N213" s="155"/>
      <c r="O213" s="155"/>
      <c r="P213" s="156">
        <f>SUM(P214:P215)</f>
        <v>0</v>
      </c>
      <c r="Q213" s="155"/>
      <c r="R213" s="156">
        <f>SUM(R214:R215)</f>
        <v>0</v>
      </c>
      <c r="S213" s="155"/>
      <c r="T213" s="157">
        <f>SUM(T214:T215)</f>
        <v>0</v>
      </c>
      <c r="AR213" s="158" t="s">
        <v>149</v>
      </c>
      <c r="AT213" s="159" t="s">
        <v>70</v>
      </c>
      <c r="AU213" s="159" t="s">
        <v>76</v>
      </c>
      <c r="AY213" s="158" t="s">
        <v>111</v>
      </c>
      <c r="BK213" s="160">
        <f>SUM(BK214:BK215)</f>
        <v>0</v>
      </c>
    </row>
    <row r="214" spans="1:65" s="2" customFormat="1" ht="24.2" customHeight="1">
      <c r="A214" s="30"/>
      <c r="B214" s="31"/>
      <c r="C214" s="163" t="s">
        <v>391</v>
      </c>
      <c r="D214" s="163" t="s">
        <v>114</v>
      </c>
      <c r="E214" s="164" t="s">
        <v>392</v>
      </c>
      <c r="F214" s="165" t="s">
        <v>393</v>
      </c>
      <c r="G214" s="166" t="s">
        <v>368</v>
      </c>
      <c r="H214" s="167">
        <v>1</v>
      </c>
      <c r="I214" s="168"/>
      <c r="J214" s="168">
        <f>ROUND(I214*H214,2)</f>
        <v>0</v>
      </c>
      <c r="K214" s="165" t="s">
        <v>118</v>
      </c>
      <c r="L214" s="35"/>
      <c r="M214" s="169" t="s">
        <v>19</v>
      </c>
      <c r="N214" s="170" t="s">
        <v>42</v>
      </c>
      <c r="O214" s="171">
        <v>0</v>
      </c>
      <c r="P214" s="171">
        <f>O214*H214</f>
        <v>0</v>
      </c>
      <c r="Q214" s="171">
        <v>0</v>
      </c>
      <c r="R214" s="171">
        <f>Q214*H214</f>
        <v>0</v>
      </c>
      <c r="S214" s="171">
        <v>0</v>
      </c>
      <c r="T214" s="172">
        <f>S214*H214</f>
        <v>0</v>
      </c>
      <c r="U214" s="30"/>
      <c r="V214" s="30"/>
      <c r="W214" s="30"/>
      <c r="X214" s="30"/>
      <c r="Y214" s="30"/>
      <c r="Z214" s="30"/>
      <c r="AA214" s="30"/>
      <c r="AB214" s="30"/>
      <c r="AC214" s="30"/>
      <c r="AD214" s="30"/>
      <c r="AE214" s="30"/>
      <c r="AR214" s="173" t="s">
        <v>369</v>
      </c>
      <c r="AT214" s="173" t="s">
        <v>114</v>
      </c>
      <c r="AU214" s="173" t="s">
        <v>78</v>
      </c>
      <c r="AY214" s="16" t="s">
        <v>111</v>
      </c>
      <c r="BE214" s="174">
        <f>IF(N214="základní",J214,0)</f>
        <v>0</v>
      </c>
      <c r="BF214" s="174">
        <f>IF(N214="snížená",J214,0)</f>
        <v>0</v>
      </c>
      <c r="BG214" s="174">
        <f>IF(N214="zákl. přenesená",J214,0)</f>
        <v>0</v>
      </c>
      <c r="BH214" s="174">
        <f>IF(N214="sníž. přenesená",J214,0)</f>
        <v>0</v>
      </c>
      <c r="BI214" s="174">
        <f>IF(N214="nulová",J214,0)</f>
        <v>0</v>
      </c>
      <c r="BJ214" s="16" t="s">
        <v>76</v>
      </c>
      <c r="BK214" s="174">
        <f>ROUND(I214*H214,2)</f>
        <v>0</v>
      </c>
      <c r="BL214" s="16" t="s">
        <v>369</v>
      </c>
      <c r="BM214" s="173" t="s">
        <v>394</v>
      </c>
    </row>
    <row r="215" spans="1:47" s="2" customFormat="1" ht="11.25">
      <c r="A215" s="30"/>
      <c r="B215" s="31"/>
      <c r="C215" s="32"/>
      <c r="D215" s="175" t="s">
        <v>121</v>
      </c>
      <c r="E215" s="32"/>
      <c r="F215" s="176" t="s">
        <v>395</v>
      </c>
      <c r="G215" s="32"/>
      <c r="H215" s="32"/>
      <c r="I215" s="32"/>
      <c r="J215" s="32"/>
      <c r="K215" s="32"/>
      <c r="L215" s="35"/>
      <c r="M215" s="177"/>
      <c r="N215" s="178"/>
      <c r="O215" s="60"/>
      <c r="P215" s="60"/>
      <c r="Q215" s="60"/>
      <c r="R215" s="60"/>
      <c r="S215" s="60"/>
      <c r="T215" s="61"/>
      <c r="U215" s="30"/>
      <c r="V215" s="30"/>
      <c r="W215" s="30"/>
      <c r="X215" s="30"/>
      <c r="Y215" s="30"/>
      <c r="Z215" s="30"/>
      <c r="AA215" s="30"/>
      <c r="AB215" s="30"/>
      <c r="AC215" s="30"/>
      <c r="AD215" s="30"/>
      <c r="AE215" s="30"/>
      <c r="AT215" s="16" t="s">
        <v>121</v>
      </c>
      <c r="AU215" s="16" t="s">
        <v>78</v>
      </c>
    </row>
    <row r="216" spans="2:63" s="12" customFormat="1" ht="22.9" customHeight="1">
      <c r="B216" s="148"/>
      <c r="C216" s="149"/>
      <c r="D216" s="150" t="s">
        <v>70</v>
      </c>
      <c r="E216" s="161" t="s">
        <v>396</v>
      </c>
      <c r="F216" s="161" t="s">
        <v>397</v>
      </c>
      <c r="G216" s="149"/>
      <c r="H216" s="149"/>
      <c r="I216" s="149"/>
      <c r="J216" s="162">
        <f>BK216</f>
        <v>0</v>
      </c>
      <c r="K216" s="149"/>
      <c r="L216" s="153"/>
      <c r="M216" s="154"/>
      <c r="N216" s="155"/>
      <c r="O216" s="155"/>
      <c r="P216" s="156">
        <f>SUM(P217:P218)</f>
        <v>0</v>
      </c>
      <c r="Q216" s="155"/>
      <c r="R216" s="156">
        <f>SUM(R217:R218)</f>
        <v>0</v>
      </c>
      <c r="S216" s="155"/>
      <c r="T216" s="157">
        <f>SUM(T217:T218)</f>
        <v>0</v>
      </c>
      <c r="AR216" s="158" t="s">
        <v>149</v>
      </c>
      <c r="AT216" s="159" t="s">
        <v>70</v>
      </c>
      <c r="AU216" s="159" t="s">
        <v>76</v>
      </c>
      <c r="AY216" s="158" t="s">
        <v>111</v>
      </c>
      <c r="BK216" s="160">
        <f>SUM(BK217:BK218)</f>
        <v>0</v>
      </c>
    </row>
    <row r="217" spans="1:65" s="2" customFormat="1" ht="24.2" customHeight="1">
      <c r="A217" s="30"/>
      <c r="B217" s="31"/>
      <c r="C217" s="163" t="s">
        <v>398</v>
      </c>
      <c r="D217" s="163" t="s">
        <v>114</v>
      </c>
      <c r="E217" s="164" t="s">
        <v>399</v>
      </c>
      <c r="F217" s="165" t="s">
        <v>397</v>
      </c>
      <c r="G217" s="166" t="s">
        <v>368</v>
      </c>
      <c r="H217" s="167">
        <v>1</v>
      </c>
      <c r="I217" s="168"/>
      <c r="J217" s="168">
        <f>ROUND(I217*H217,2)</f>
        <v>0</v>
      </c>
      <c r="K217" s="165" t="s">
        <v>118</v>
      </c>
      <c r="L217" s="35"/>
      <c r="M217" s="169" t="s">
        <v>19</v>
      </c>
      <c r="N217" s="170" t="s">
        <v>42</v>
      </c>
      <c r="O217" s="171">
        <v>0</v>
      </c>
      <c r="P217" s="171">
        <f>O217*H217</f>
        <v>0</v>
      </c>
      <c r="Q217" s="171">
        <v>0</v>
      </c>
      <c r="R217" s="171">
        <f>Q217*H217</f>
        <v>0</v>
      </c>
      <c r="S217" s="171">
        <v>0</v>
      </c>
      <c r="T217" s="172">
        <f>S217*H217</f>
        <v>0</v>
      </c>
      <c r="U217" s="30"/>
      <c r="V217" s="30"/>
      <c r="W217" s="30"/>
      <c r="X217" s="30"/>
      <c r="Y217" s="30"/>
      <c r="Z217" s="30"/>
      <c r="AA217" s="30"/>
      <c r="AB217" s="30"/>
      <c r="AC217" s="30"/>
      <c r="AD217" s="30"/>
      <c r="AE217" s="30"/>
      <c r="AR217" s="173" t="s">
        <v>369</v>
      </c>
      <c r="AT217" s="173" t="s">
        <v>114</v>
      </c>
      <c r="AU217" s="173" t="s">
        <v>78</v>
      </c>
      <c r="AY217" s="16" t="s">
        <v>111</v>
      </c>
      <c r="BE217" s="174">
        <f>IF(N217="základní",J217,0)</f>
        <v>0</v>
      </c>
      <c r="BF217" s="174">
        <f>IF(N217="snížená",J217,0)</f>
        <v>0</v>
      </c>
      <c r="BG217" s="174">
        <f>IF(N217="zákl. přenesená",J217,0)</f>
        <v>0</v>
      </c>
      <c r="BH217" s="174">
        <f>IF(N217="sníž. přenesená",J217,0)</f>
        <v>0</v>
      </c>
      <c r="BI217" s="174">
        <f>IF(N217="nulová",J217,0)</f>
        <v>0</v>
      </c>
      <c r="BJ217" s="16" t="s">
        <v>76</v>
      </c>
      <c r="BK217" s="174">
        <f>ROUND(I217*H217,2)</f>
        <v>0</v>
      </c>
      <c r="BL217" s="16" t="s">
        <v>369</v>
      </c>
      <c r="BM217" s="173" t="s">
        <v>400</v>
      </c>
    </row>
    <row r="218" spans="1:47" s="2" customFormat="1" ht="11.25">
      <c r="A218" s="30"/>
      <c r="B218" s="31"/>
      <c r="C218" s="32"/>
      <c r="D218" s="175" t="s">
        <v>121</v>
      </c>
      <c r="E218" s="32"/>
      <c r="F218" s="176" t="s">
        <v>401</v>
      </c>
      <c r="G218" s="32"/>
      <c r="H218" s="32"/>
      <c r="I218" s="32"/>
      <c r="J218" s="32"/>
      <c r="K218" s="32"/>
      <c r="L218" s="35"/>
      <c r="M218" s="210"/>
      <c r="N218" s="211"/>
      <c r="O218" s="212"/>
      <c r="P218" s="212"/>
      <c r="Q218" s="212"/>
      <c r="R218" s="212"/>
      <c r="S218" s="212"/>
      <c r="T218" s="213"/>
      <c r="U218" s="30"/>
      <c r="V218" s="30"/>
      <c r="W218" s="30"/>
      <c r="X218" s="30"/>
      <c r="Y218" s="30"/>
      <c r="Z218" s="30"/>
      <c r="AA218" s="30"/>
      <c r="AB218" s="30"/>
      <c r="AC218" s="30"/>
      <c r="AD218" s="30"/>
      <c r="AE218" s="30"/>
      <c r="AT218" s="16" t="s">
        <v>121</v>
      </c>
      <c r="AU218" s="16" t="s">
        <v>78</v>
      </c>
    </row>
    <row r="219" spans="1:31" s="2" customFormat="1" ht="6.95" customHeight="1">
      <c r="A219" s="30"/>
      <c r="B219" s="43"/>
      <c r="C219" s="44"/>
      <c r="D219" s="44"/>
      <c r="E219" s="44"/>
      <c r="F219" s="44"/>
      <c r="G219" s="44"/>
      <c r="H219" s="44"/>
      <c r="I219" s="44"/>
      <c r="J219" s="44"/>
      <c r="K219" s="44"/>
      <c r="L219" s="35"/>
      <c r="M219" s="30"/>
      <c r="O219" s="30"/>
      <c r="P219" s="30"/>
      <c r="Q219" s="30"/>
      <c r="R219" s="30"/>
      <c r="S219" s="30"/>
      <c r="T219" s="30"/>
      <c r="U219" s="30"/>
      <c r="V219" s="30"/>
      <c r="W219" s="30"/>
      <c r="X219" s="30"/>
      <c r="Y219" s="30"/>
      <c r="Z219" s="30"/>
      <c r="AA219" s="30"/>
      <c r="AB219" s="30"/>
      <c r="AC219" s="30"/>
      <c r="AD219" s="30"/>
      <c r="AE219" s="30"/>
    </row>
  </sheetData>
  <autoFilter ref="C84:K218"/>
  <mergeCells count="6">
    <mergeCell ref="L2:V2"/>
    <mergeCell ref="E7:H7"/>
    <mergeCell ref="E16:H16"/>
    <mergeCell ref="E25:H25"/>
    <mergeCell ref="E46:H46"/>
    <mergeCell ref="E77:H77"/>
  </mergeCells>
  <hyperlinks>
    <hyperlink ref="F89" r:id="rId1" display="https://podminky.urs.cz/item/CS_URS_2022_02/919535556"/>
    <hyperlink ref="F95" r:id="rId2" display="https://podminky.urs.cz/item/CS_URS_2022_02/210100001"/>
    <hyperlink ref="F98" r:id="rId3" display="https://podminky.urs.cz/item/CS_URS_2022_02/210202013"/>
    <hyperlink ref="F104" r:id="rId4" display="https://podminky.urs.cz/item/CS_URS_2022_02/210204011"/>
    <hyperlink ref="F107" r:id="rId5" display="https://podminky.urs.cz/item/CS_URS_2022_02/210204202"/>
    <hyperlink ref="F110" r:id="rId6" display="https://podminky.urs.cz/item/CS_URS_2022_02/210204203"/>
    <hyperlink ref="F117" r:id="rId7" display="https://podminky.urs.cz/item/CS_URS_2022_02/210220022"/>
    <hyperlink ref="F131" r:id="rId8" display="https://podminky.urs.cz/item/CS_URS_2022_02/210220361"/>
    <hyperlink ref="F134" r:id="rId9" display="https://podminky.urs.cz/item/CS_URS_2022_02/210280003"/>
    <hyperlink ref="F136" r:id="rId10" display="https://podminky.urs.cz/item/CS_URS_2022_02/210812011"/>
    <hyperlink ref="F145" r:id="rId11" display="https://podminky.urs.cz/item/CS_URS_2022_02/210812035"/>
    <hyperlink ref="F151" r:id="rId12" display="https://podminky.urs.cz/item/CS_URS_2022_02/210950202"/>
    <hyperlink ref="F154" r:id="rId13" display="https://podminky.urs.cz/item/CS_URS_2022_02/460131112"/>
    <hyperlink ref="F159" r:id="rId14" display="https://podminky.urs.cz/item/CS_URS_2022_02/460131113"/>
    <hyperlink ref="F164" r:id="rId15" display="https://podminky.urs.cz/item/CS_URS_2022_02/460161271"/>
    <hyperlink ref="F167" r:id="rId16" display="https://podminky.urs.cz/item/CS_URS_2022_02/460161312"/>
    <hyperlink ref="F169" r:id="rId17" display="https://podminky.urs.cz/item/CS_URS_2022_02/460171171"/>
    <hyperlink ref="F172" r:id="rId18" display="https://podminky.urs.cz/item/CS_URS_2022_02/460431281"/>
    <hyperlink ref="F174" r:id="rId19" display="https://podminky.urs.cz/item/CS_URS_2022_02/460431332"/>
    <hyperlink ref="F176" r:id="rId20" display="https://podminky.urs.cz/item/CS_URS_2022_02/460451281"/>
    <hyperlink ref="F178" r:id="rId21" display="https://podminky.urs.cz/item/CS_URS_2022_02/460641113"/>
    <hyperlink ref="F182" r:id="rId22" display="https://podminky.urs.cz/item/CS_URS_2022_02/460661512"/>
    <hyperlink ref="F186" r:id="rId23" display="https://podminky.urs.cz/item/CS_URS_2022_02/460751111"/>
    <hyperlink ref="F189" r:id="rId24" display="https://podminky.urs.cz/item/CS_URS_2022_02/460791112"/>
    <hyperlink ref="F196" r:id="rId25" display="https://podminky.urs.cz/item/CS_URS_2022_02/580107004"/>
    <hyperlink ref="F199" r:id="rId26" display="https://podminky.urs.cz/item/CS_URS_2022_02/HZS1212"/>
    <hyperlink ref="F201" r:id="rId27" display="https://podminky.urs.cz/item/CS_URS_2022_02/HZS2231"/>
    <hyperlink ref="F205" r:id="rId28" display="https://podminky.urs.cz/item/CS_URS_2022_02/011464000"/>
    <hyperlink ref="F207" r:id="rId29" display="https://podminky.urs.cz/item/CS_URS_2022_02/012103000"/>
    <hyperlink ref="F209" r:id="rId30" display="https://podminky.urs.cz/item/CS_URS_2022_02/013254000"/>
    <hyperlink ref="F212" r:id="rId31" display="https://podminky.urs.cz/item/CS_URS_2022_02/043002000"/>
    <hyperlink ref="F215" r:id="rId32" display="https://podminky.urs.cz/item/CS_URS_2022_02/065002000"/>
    <hyperlink ref="F218" r:id="rId33" display="https://podminky.urs.cz/item/CS_URS_2022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Lenovo\Osvetleni</dc:creator>
  <cp:keywords/>
  <dc:description/>
  <cp:lastModifiedBy>Ing. arch. Zdeněk Bičík</cp:lastModifiedBy>
  <dcterms:created xsi:type="dcterms:W3CDTF">2023-04-05T19:58:19Z</dcterms:created>
  <dcterms:modified xsi:type="dcterms:W3CDTF">2023-10-31T14:18:20Z</dcterms:modified>
  <cp:category/>
  <cp:version/>
  <cp:contentType/>
  <cp:contentStatus/>
</cp:coreProperties>
</file>