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2\3-DCZ\1-ZAKAZKY\3122006_Turnov_DPS\Projekt DPS\"/>
    </mc:Choice>
  </mc:AlternateContent>
  <xr:revisionPtr revIDLastSave="0" documentId="8_{C0F67947-89E0-4397-BB64-D588567A1666}" xr6:coauthVersionLast="47" xr6:coauthVersionMax="47" xr10:uidLastSave="{00000000-0000-0000-0000-000000000000}"/>
  <bookViews>
    <workbookView xWindow="-120" yWindow="-120" windowWidth="29040" windowHeight="1626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0220098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20220098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20220098 Pol'!$A$1:$X$31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I50" i="1"/>
  <c r="I49" i="1"/>
  <c r="G41" i="1"/>
  <c r="F41" i="1"/>
  <c r="G40" i="1"/>
  <c r="F40" i="1"/>
  <c r="G39" i="1"/>
  <c r="F39" i="1"/>
  <c r="G21" i="12"/>
  <c r="BA19" i="12"/>
  <c r="G9" i="12"/>
  <c r="I9" i="12"/>
  <c r="K9" i="12"/>
  <c r="M9" i="12"/>
  <c r="O9" i="12"/>
  <c r="Q9" i="12"/>
  <c r="V9" i="12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G16" i="12"/>
  <c r="I16" i="12"/>
  <c r="K16" i="12"/>
  <c r="M16" i="12"/>
  <c r="O16" i="12"/>
  <c r="Q16" i="12"/>
  <c r="V16" i="12"/>
  <c r="G18" i="12"/>
  <c r="G17" i="12" s="1"/>
  <c r="I18" i="12"/>
  <c r="I17" i="12" s="1"/>
  <c r="K18" i="12"/>
  <c r="K17" i="12" s="1"/>
  <c r="M18" i="12"/>
  <c r="M17" i="12" s="1"/>
  <c r="O18" i="12"/>
  <c r="O17" i="12" s="1"/>
  <c r="Q18" i="12"/>
  <c r="Q17" i="12" s="1"/>
  <c r="V18" i="12"/>
  <c r="V17" i="12" s="1"/>
  <c r="AE21" i="12"/>
  <c r="AF21" i="12"/>
  <c r="I20" i="1"/>
  <c r="I19" i="1"/>
  <c r="I18" i="1"/>
  <c r="I17" i="1"/>
  <c r="I16" i="1"/>
  <c r="I52" i="1"/>
  <c r="J51" i="1"/>
  <c r="J50" i="1"/>
  <c r="J49" i="1"/>
  <c r="J52" i="1" s="1"/>
  <c r="F42" i="1"/>
  <c r="G42" i="1"/>
  <c r="G25" i="1" s="1"/>
  <c r="A25" i="1" s="1"/>
  <c r="H41" i="1"/>
  <c r="I41" i="1" s="1"/>
  <c r="H40" i="1"/>
  <c r="I40" i="1" s="1"/>
  <c r="H39" i="1"/>
  <c r="I21" i="1"/>
  <c r="J28" i="1"/>
  <c r="J26" i="1"/>
  <c r="G38" i="1"/>
  <c r="F38" i="1"/>
  <c r="J23" i="1"/>
  <c r="J24" i="1"/>
  <c r="J25" i="1"/>
  <c r="J27" i="1"/>
  <c r="E24" i="1"/>
  <c r="E26" i="1"/>
  <c r="G26" i="1" l="1"/>
  <c r="A26" i="1"/>
  <c r="G28" i="1"/>
  <c r="G23" i="1"/>
  <c r="V14" i="12"/>
  <c r="Q14" i="12"/>
  <c r="O14" i="12"/>
  <c r="M14" i="12"/>
  <c r="K14" i="12"/>
  <c r="I14" i="12"/>
  <c r="G14" i="12"/>
  <c r="V8" i="12"/>
  <c r="Q8" i="12"/>
  <c r="O8" i="12"/>
  <c r="M8" i="12"/>
  <c r="K8" i="12"/>
  <c r="I8" i="12"/>
  <c r="G8" i="12"/>
  <c r="H42" i="1"/>
  <c r="I39" i="1"/>
  <c r="I42" i="1" s="1"/>
  <c r="A23" i="1" l="1"/>
  <c r="J41" i="1"/>
  <c r="J40" i="1"/>
  <c r="J39" i="1"/>
  <c r="J42" i="1" s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135 MiroslavVy</author>
  </authors>
  <commentList>
    <comment ref="S6" authorId="0" shapeId="0" xr:uid="{6EE7EDBE-0FE2-49D4-A5B4-FB385896AEC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95364DF-A998-41AD-88D0-38D3C2A7E86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<sst xmlns="http://schemas.openxmlformats.org/spreadsheetml/2006/main" count="206" uniqueCount="123">
  <si>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</si>
  <si>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</si>
  <si>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</si>
  <si>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</si>
  <si>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</si>
  <si>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</si>
  <si>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</si>
  <si>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</si>
  <si>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</si>
  <si>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</si>
  <si>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</si>
  <si>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</si>
  <si>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</si>
  <si>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</si>
  <si>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</si>
  <si>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</si>
  <si>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</si>
  <si>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</si>
  <si>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</si>
  <si>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</si>
  <si>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</si>
  <si>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</si>
  <si>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</si>
  <si>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</si>
  <si>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</si>
  <si>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</si>
  <si>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</si>
  <si>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</si>
  <si>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</si>
  <si>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</si>
  <si>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</si>
  <si>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</si>
  <si>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</si>
  <si>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</si>
  <si>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</si>
  <si>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</si>
  <si>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</si>
  <si>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</si>
  <si>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</si>
  <si>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</si>
  <si>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</si>
  <si>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</si>
  <si>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20220098</t>
  </si>
  <si>
    <t>Retoping AS</t>
  </si>
  <si>
    <t>01</t>
  </si>
  <si>
    <t>Objekt:</t>
  </si>
  <si>
    <t>Rozpočet:</t>
  </si>
  <si>
    <t>TURNOV - Retoping AS</t>
  </si>
  <si>
    <t>Město Turnov</t>
  </si>
  <si>
    <t>Antonína Dvořáka 334</t>
  </si>
  <si>
    <t>Turnov</t>
  </si>
  <si>
    <t>511 22</t>
  </si>
  <si>
    <t xml:space="preserve">00276227  </t>
  </si>
  <si>
    <t>Stavba</t>
  </si>
  <si>
    <t>Celkem za stavbu</t>
  </si>
  <si>
    <t>CZK</t>
  </si>
  <si>
    <t>Rekapitulace dílů</t>
  </si>
  <si>
    <t>Typ dílu</t>
  </si>
  <si>
    <t>471</t>
  </si>
  <si>
    <t>Umělé povrchy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</si>
  <si>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</si>
  <si>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</si>
  <si>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</si>
  <si>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</si>
  <si>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</si>
  <si>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</si>
  <si>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</si>
  <si>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</si>
  <si>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</si>
  <si>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</si>
  <si>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</si>
  <si>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</si>
  <si>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</si>
  <si>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</si>
  <si>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</si>
  <si>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</si>
  <si>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</si>
  <si>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</si>
  <si>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</si>
  <si>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</si>
  <si>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</si>
  <si>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</si>
  <si>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</si>
  <si>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</si>
  <si>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</si>
  <si>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</si>
  <si>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</si>
  <si>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</si>
  <si>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</si>
  <si>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</t>
  </si>
  <si>
    <t>mytí a čištění umělého povrchu speciální soupravou s vysáváním</t>
  </si>
  <si>
    <t>m2</t>
  </si>
  <si>
    <t>Vlastní</t>
  </si>
  <si>
    <t>Indiv</t>
  </si>
  <si>
    <t>Specifikace</t>
  </si>
  <si>
    <t>POL3_0</t>
  </si>
  <si>
    <t>2</t>
  </si>
  <si>
    <t>lokální opravy umělých povrchů před retopingem - ručně</t>
  </si>
  <si>
    <t>3</t>
  </si>
  <si>
    <t>systémová PUR penetrace pro sportovní povrchy C72</t>
  </si>
  <si>
    <t>4</t>
  </si>
  <si>
    <t>retoping PUR povrchu, potažení povrchu novou vrstvou v tl. min. 4 mm (oborový typ Sandwich)</t>
  </si>
  <si>
    <t>5</t>
  </si>
  <si>
    <t>lajnování dle standardů</t>
  </si>
  <si>
    <t>kpl</t>
  </si>
  <si>
    <t>6</t>
  </si>
  <si>
    <t>doprava strojů, materiálu a osob, VRN</t>
  </si>
  <si>
    <t>Práce</t>
  </si>
  <si>
    <t>POL1_9</t>
  </si>
  <si>
    <t>7</t>
  </si>
  <si>
    <t>likvidace odpadů</t>
  </si>
  <si>
    <t>t</t>
  </si>
  <si>
    <t>8</t>
  </si>
  <si>
    <t>certifikace stadionu</t>
  </si>
  <si>
    <t>soubor</t>
  </si>
  <si>
    <t>POL1_</t>
  </si>
  <si>
    <t>/kompletní cena za provedení certifikace stadionu včetně geodetických prací, protokolování vystavení certifikátu WA/</t>
  </si>
  <si>
    <t>POP</t>
  </si>
  <si>
    <t>SUM</t>
  </si>
  <si>
    <t>Poznámky uchazeče k zadání</t>
  </si>
  <si>
    <t>POPUZIV</t>
  </si>
  <si>
    <t>END</t>
  </si>
  <si>
    <t>Soupis prací s výkazem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</si>
</sst>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39</v>
      </c>
    </row>
    <row r="2" spans="1:7" ht="57.75" customHeight="1" x14ac:dyDescent="0.2">
      <c r="A2" s="76" t="s">
        <v>40</v>
      </c>
      <c r="B2" s="76"/>
      <c r="C2" s="76"/>
      <c r="D2" s="76"/>
      <c r="E2" s="76"/>
      <c r="F2" s="76"/>
      <c r="G2" s="76"/>
    </row>
  </sheetData>
  <sheetProtection algorithmName="SHA-512" hashValue="fvY2cILTRLjxApMdlkIb4wSjnM+KoZiQkup777iGuciuqR/P4VVL7FLDbhudeEZjfqqf+isV9upWZsKoXc3VPg==" saltValue="FnMo1xkhrIv6nNQvPLK+c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5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37</v>
      </c>
      <c r="B1" s="77" t="s">
        <v>122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23</v>
      </c>
      <c r="C2" s="112"/>
      <c r="D2" s="113" t="s">
        <v>42</v>
      </c>
      <c r="E2" s="114" t="s">
        <v>47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45</v>
      </c>
      <c r="C3" s="112"/>
      <c r="D3" s="118" t="s">
        <v>44</v>
      </c>
      <c r="E3" s="119" t="s">
        <v>43</v>
      </c>
      <c r="F3" s="120"/>
      <c r="G3" s="120"/>
      <c r="H3" s="120"/>
      <c r="I3" s="120"/>
      <c r="J3" s="121"/>
    </row>
    <row r="4" spans="1:15" ht="23.25" customHeight="1" x14ac:dyDescent="0.2">
      <c r="A4" s="108">
        <v>28865</v>
      </c>
      <c r="B4" s="122" t="s">
        <v>46</v>
      </c>
      <c r="C4" s="123"/>
      <c r="D4" s="124" t="s">
        <v>42</v>
      </c>
      <c r="E4" s="125" t="s">
        <v>43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22</v>
      </c>
      <c r="D5" s="128" t="s">
        <v>48</v>
      </c>
      <c r="E5" s="91"/>
      <c r="F5" s="91"/>
      <c r="G5" s="91"/>
      <c r="H5" s="18" t="s">
        <v>41</v>
      </c>
      <c r="I5" s="130" t="s">
        <v>52</v>
      </c>
      <c r="J5" s="8"/>
    </row>
    <row r="6" spans="1:15" ht="15.75" customHeight="1" x14ac:dyDescent="0.2">
      <c r="A6" s="2"/>
      <c r="B6" s="28"/>
      <c r="C6" s="55"/>
      <c r="D6" s="110" t="s">
        <v>49</v>
      </c>
      <c r="E6" s="92"/>
      <c r="F6" s="92"/>
      <c r="G6" s="92"/>
      <c r="H6" s="18" t="s">
        <v>35</v>
      </c>
      <c r="I6" s="22"/>
      <c r="J6" s="8"/>
    </row>
    <row r="7" spans="1:15" ht="15.75" customHeight="1" x14ac:dyDescent="0.2">
      <c r="A7" s="2"/>
      <c r="B7" s="29"/>
      <c r="C7" s="56"/>
      <c r="D7" s="109" t="s">
        <v>51</v>
      </c>
      <c r="E7" s="129" t="s">
        <v>50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41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35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41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35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33</v>
      </c>
      <c r="C15" s="61"/>
      <c r="D15" s="54"/>
      <c r="E15" s="86"/>
      <c r="F15" s="86"/>
      <c r="G15" s="87"/>
      <c r="H15" s="87"/>
      <c r="I15" s="87" t="s">
        <v>30</v>
      </c>
      <c r="J15" s="88"/>
    </row>
    <row r="16" spans="1:15" ht="23.25" customHeight="1" x14ac:dyDescent="0.2">
      <c r="A16" s="198" t="s">
        <v>25</v>
      </c>
      <c r="B16" s="38" t="s">
        <v>25</v>
      </c>
      <c r="C16" s="62"/>
      <c r="D16" s="63"/>
      <c r="E16" s="83"/>
      <c r="F16" s="84"/>
      <c r="G16" s="83"/>
      <c r="H16" s="84"/>
      <c r="I16" s="83">
        <f>SUMIF(F49:F51,A16,I49:I51)+SUMIF(F49:F51,"PSU",I49:I51)</f>
        <v>0</v>
      </c>
      <c r="J16" s="85"/>
    </row>
    <row r="17" spans="1:10" ht="23.25" customHeight="1" x14ac:dyDescent="0.2">
      <c r="A17" s="198" t="s">
        <v>26</v>
      </c>
      <c r="B17" s="38" t="s">
        <v>26</v>
      </c>
      <c r="C17" s="62"/>
      <c r="D17" s="63"/>
      <c r="E17" s="83"/>
      <c r="F17" s="84"/>
      <c r="G17" s="83"/>
      <c r="H17" s="84"/>
      <c r="I17" s="83">
        <f>SUMIF(F49:F51,A17,I49:I51)</f>
        <v>0</v>
      </c>
      <c r="J17" s="85"/>
    </row>
    <row r="18" spans="1:10" ht="23.25" customHeight="1" x14ac:dyDescent="0.2">
      <c r="A18" s="198" t="s">
        <v>27</v>
      </c>
      <c r="B18" s="38" t="s">
        <v>27</v>
      </c>
      <c r="C18" s="62"/>
      <c r="D18" s="63"/>
      <c r="E18" s="83"/>
      <c r="F18" s="84"/>
      <c r="G18" s="83"/>
      <c r="H18" s="84"/>
      <c r="I18" s="83">
        <f>SUMIF(F49:F51,A18,I49:I51)</f>
        <v>0</v>
      </c>
      <c r="J18" s="85"/>
    </row>
    <row r="19" spans="1:10" ht="23.25" customHeight="1" x14ac:dyDescent="0.2">
      <c r="A19" s="198" t="s">
        <v>60</v>
      </c>
      <c r="B19" s="38" t="s">
        <v>28</v>
      </c>
      <c r="C19" s="62"/>
      <c r="D19" s="63"/>
      <c r="E19" s="83"/>
      <c r="F19" s="84"/>
      <c r="G19" s="83"/>
      <c r="H19" s="84"/>
      <c r="I19" s="83">
        <f>SUMIF(F49:F51,A19,I49:I51)</f>
        <v>0</v>
      </c>
      <c r="J19" s="85"/>
    </row>
    <row r="20" spans="1:10" ht="23.25" customHeight="1" x14ac:dyDescent="0.2">
      <c r="A20" s="198" t="s">
        <v>61</v>
      </c>
      <c r="B20" s="38" t="s">
        <v>29</v>
      </c>
      <c r="C20" s="62"/>
      <c r="D20" s="63"/>
      <c r="E20" s="83"/>
      <c r="F20" s="84"/>
      <c r="G20" s="83"/>
      <c r="H20" s="84"/>
      <c r="I20" s="83">
        <f>SUMIF(F49:F51,A20,I49:I51)</f>
        <v>0</v>
      </c>
      <c r="J20" s="85"/>
    </row>
    <row r="21" spans="1:10" ht="23.25" customHeight="1" x14ac:dyDescent="0.2">
      <c r="A21" s="2"/>
      <c r="B21" s="48" t="s">
        <v>30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34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8" t="s">
        <v>24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8" t="s">
        <v>36</v>
      </c>
      <c r="C29" s="174"/>
      <c r="D29" s="174"/>
      <c r="E29" s="174"/>
      <c r="F29" s="175"/>
      <c r="G29" s="176">
        <f>A27</f>
        <v>0</v>
      </c>
      <c r="H29" s="176"/>
      <c r="I29" s="176"/>
      <c r="J29" s="177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40" t="s">
        <v>16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 x14ac:dyDescent="0.2">
      <c r="A38" s="139" t="s">
        <v>38</v>
      </c>
      <c r="B38" s="144" t="s">
        <v>17</v>
      </c>
      <c r="C38" s="145" t="s">
        <v>5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18</v>
      </c>
      <c r="I38" s="147" t="s">
        <v>1</v>
      </c>
      <c r="J38" s="148" t="s">
        <v>0</v>
      </c>
    </row>
    <row r="39" spans="1:10" ht="25.5" hidden="1" customHeight="1" x14ac:dyDescent="0.2">
      <c r="A39" s="139">
        <v>1</v>
      </c>
      <c r="B39" s="149" t="s">
        <v>53</v>
      </c>
      <c r="C39" s="150"/>
      <c r="D39" s="150"/>
      <c r="E39" s="150"/>
      <c r="F39" s="151">
        <f>'01 20220098 Pol'!AE21</f>
        <v>0</v>
      </c>
      <c r="G39" s="152">
        <f>'01 20220098 Pol'!AF21</f>
        <v>0</v>
      </c>
      <c r="H39" s="153">
        <f>(F39*SazbaDPH1/100)+(G39*SazbaDPH2/100)</f>
        <v>0</v>
      </c>
      <c r="I39" s="153">
        <f>F39+G39+H39</f>
        <v>0</v>
      </c>
      <c r="J39" s="154" t="str">
        <f>IF(_xlfn.SINGLE(CenaCelkemVypocet)=0,"",I39/_xlfn.SINGLE(CenaCelkemVypocet)*100)</f>
        <v/>
      </c>
    </row>
    <row r="40" spans="1:10" ht="25.5" hidden="1" customHeight="1" x14ac:dyDescent="0.2">
      <c r="A40" s="139">
        <v>2</v>
      </c>
      <c r="B40" s="155" t="s">
        <v>44</v>
      </c>
      <c r="C40" s="156" t="s">
        <v>43</v>
      </c>
      <c r="D40" s="156"/>
      <c r="E40" s="156"/>
      <c r="F40" s="157">
        <f>'01 20220098 Pol'!AE21</f>
        <v>0</v>
      </c>
      <c r="G40" s="158">
        <f>'01 20220098 Pol'!AF21</f>
        <v>0</v>
      </c>
      <c r="H40" s="158">
        <f>(F40*SazbaDPH1/100)+(G40*SazbaDPH2/100)</f>
        <v>0</v>
      </c>
      <c r="I40" s="158">
        <f>F40+G40+H40</f>
        <v>0</v>
      </c>
      <c r="J40" s="159" t="str">
        <f>IF(_xlfn.SINGLE(CenaCelkemVypocet)=0,"",I40/_xlfn.SINGLE(CenaCelkemVypocet)*100)</f>
        <v/>
      </c>
    </row>
    <row r="41" spans="1:10" ht="25.5" hidden="1" customHeight="1" x14ac:dyDescent="0.2">
      <c r="A41" s="139">
        <v>3</v>
      </c>
      <c r="B41" s="160" t="s">
        <v>42</v>
      </c>
      <c r="C41" s="150" t="s">
        <v>43</v>
      </c>
      <c r="D41" s="150"/>
      <c r="E41" s="150"/>
      <c r="F41" s="161">
        <f>'01 20220098 Pol'!AE21</f>
        <v>0</v>
      </c>
      <c r="G41" s="153">
        <f>'01 20220098 Pol'!AF21</f>
        <v>0</v>
      </c>
      <c r="H41" s="153">
        <f>(F41*SazbaDPH1/100)+(G41*SazbaDPH2/100)</f>
        <v>0</v>
      </c>
      <c r="I41" s="153">
        <f>F41+G41+H41</f>
        <v>0</v>
      </c>
      <c r="J41" s="154" t="str">
        <f>IF(_xlfn.SINGLE(CenaCelkemVypocet)=0,"",I41/_xlfn.SINGLE(CenaCelkemVypocet)*100)</f>
        <v/>
      </c>
    </row>
    <row r="42" spans="1:10" ht="25.5" hidden="1" customHeight="1" x14ac:dyDescent="0.2">
      <c r="A42" s="139"/>
      <c r="B42" s="162" t="s">
        <v>54</v>
      </c>
      <c r="C42" s="163"/>
      <c r="D42" s="163"/>
      <c r="E42" s="164"/>
      <c r="F42" s="165">
        <f>SUMIF(A39:A41,"=1",F39:F41)</f>
        <v>0</v>
      </c>
      <c r="G42" s="166">
        <f>SUMIF(A39:A41,"=1",G39:G41)</f>
        <v>0</v>
      </c>
      <c r="H42" s="166">
        <f>SUMIF(A39:A41,"=1",H39:H41)</f>
        <v>0</v>
      </c>
      <c r="I42" s="166">
        <f>SUMIF(A39:A41,"=1",I39:I41)</f>
        <v>0</v>
      </c>
      <c r="J42" s="167">
        <f>SUMIF(A39:A41,"=1",J39:J41)</f>
        <v>0</v>
      </c>
    </row>
    <row r="46" spans="1:10" ht="15.75" x14ac:dyDescent="0.25">
      <c r="B46" s="178" t="s">
        <v>56</v>
      </c>
    </row>
    <row r="48" spans="1:10" ht="25.5" customHeight="1" x14ac:dyDescent="0.2">
      <c r="A48" s="180"/>
      <c r="B48" s="183" t="s">
        <v>17</v>
      </c>
      <c r="C48" s="183" t="s">
        <v>5</v>
      </c>
      <c r="D48" s="184"/>
      <c r="E48" s="184"/>
      <c r="F48" s="185" t="s">
        <v>57</v>
      </c>
      <c r="G48" s="185"/>
      <c r="H48" s="185"/>
      <c r="I48" s="185" t="s">
        <v>30</v>
      </c>
      <c r="J48" s="185" t="s">
        <v>0</v>
      </c>
    </row>
    <row r="49" spans="1:10" ht="36.75" customHeight="1" x14ac:dyDescent="0.2">
      <c r="A49" s="181"/>
      <c r="B49" s="186" t="s">
        <v>58</v>
      </c>
      <c r="C49" s="187" t="s">
        <v>59</v>
      </c>
      <c r="D49" s="188"/>
      <c r="E49" s="188"/>
      <c r="F49" s="194" t="s">
        <v>25</v>
      </c>
      <c r="G49" s="195"/>
      <c r="H49" s="195"/>
      <c r="I49" s="195">
        <f>'01 20220098 Pol'!G8</f>
        <v>0</v>
      </c>
      <c r="J49" s="192" t="str">
        <f>IF(I52=0,"",I49/I52*100)</f>
        <v/>
      </c>
    </row>
    <row r="50" spans="1:10" ht="36.75" customHeight="1" x14ac:dyDescent="0.2">
      <c r="A50" s="181"/>
      <c r="B50" s="186" t="s">
        <v>60</v>
      </c>
      <c r="C50" s="187" t="s">
        <v>28</v>
      </c>
      <c r="D50" s="188"/>
      <c r="E50" s="188"/>
      <c r="F50" s="194" t="s">
        <v>60</v>
      </c>
      <c r="G50" s="195"/>
      <c r="H50" s="195"/>
      <c r="I50" s="195">
        <f>'01 20220098 Pol'!G14</f>
        <v>0</v>
      </c>
      <c r="J50" s="192" t="str">
        <f>IF(I52=0,"",I50/I52*100)</f>
        <v/>
      </c>
    </row>
    <row r="51" spans="1:10" ht="36.75" customHeight="1" x14ac:dyDescent="0.2">
      <c r="A51" s="181"/>
      <c r="B51" s="186" t="s">
        <v>61</v>
      </c>
      <c r="C51" s="187" t="s">
        <v>29</v>
      </c>
      <c r="D51" s="188"/>
      <c r="E51" s="188"/>
      <c r="F51" s="194" t="s">
        <v>61</v>
      </c>
      <c r="G51" s="195"/>
      <c r="H51" s="195"/>
      <c r="I51" s="195">
        <f>'01 20220098 Pol'!G17</f>
        <v>0</v>
      </c>
      <c r="J51" s="192" t="str">
        <f>IF(I52=0,"",I51/I52*100)</f>
        <v/>
      </c>
    </row>
    <row r="52" spans="1:10" ht="25.5" customHeight="1" x14ac:dyDescent="0.2">
      <c r="A52" s="182"/>
      <c r="B52" s="189" t="s">
        <v>1</v>
      </c>
      <c r="C52" s="190"/>
      <c r="D52" s="191"/>
      <c r="E52" s="191"/>
      <c r="F52" s="196"/>
      <c r="G52" s="197"/>
      <c r="H52" s="197"/>
      <c r="I52" s="197">
        <f>SUM(I49:I51)</f>
        <v>0</v>
      </c>
      <c r="J52" s="193">
        <f>SUM(J49:J51)</f>
        <v>0</v>
      </c>
    </row>
    <row r="53" spans="1:10" x14ac:dyDescent="0.2">
      <c r="F53" s="137"/>
      <c r="G53" s="137"/>
      <c r="H53" s="137"/>
      <c r="I53" s="137"/>
      <c r="J53" s="138"/>
    </row>
    <row r="54" spans="1:10" x14ac:dyDescent="0.2">
      <c r="F54" s="137"/>
      <c r="G54" s="137"/>
      <c r="H54" s="137"/>
      <c r="I54" s="137"/>
      <c r="J54" s="138"/>
    </row>
    <row r="55" spans="1:10" x14ac:dyDescent="0.2">
      <c r="F55" s="137"/>
      <c r="G55" s="137"/>
      <c r="H55" s="137"/>
      <c r="I55" s="137"/>
      <c r="J55" s="138"/>
    </row>
  </sheetData>
  <sheetProtection algorithmName="SHA-512" hashValue="WQG8n0BzsDKaxsLjRuSJaiJbQevd71rMltOO6LT/x5Qugyk1hOrM6FgYlXXoHtBp3B/jDU7J0W4gJGc3hpCxdA==" saltValue="t7VFsJ6iLZLQ06B1aRY40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C50:E50"/>
    <mergeCell ref="C51:E51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CXT7U2G6ICWgIbvpuegvy1azK22Jw46pXVjD+7zcIGlhS+pDrjdqK88wK1UtsxoIjOyL9R650KwNDvzkXutijQ==" saltValue="XPIlddZ3oLADQPYhCV5ac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20CC4-A8F9-48AD-ABE6-820211EACAC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9" t="s">
        <v>122</v>
      </c>
      <c r="B1" s="199"/>
      <c r="C1" s="199"/>
      <c r="D1" s="199"/>
      <c r="E1" s="199"/>
      <c r="F1" s="199"/>
      <c r="G1" s="199"/>
      <c r="AG1" t="s">
        <v>62</v>
      </c>
    </row>
    <row r="2" spans="1:60" ht="24.95" customHeight="1" x14ac:dyDescent="0.2">
      <c r="A2" s="200" t="s">
        <v>7</v>
      </c>
      <c r="B2" s="49" t="s">
        <v>42</v>
      </c>
      <c r="C2" s="203" t="s">
        <v>47</v>
      </c>
      <c r="D2" s="201"/>
      <c r="E2" s="201"/>
      <c r="F2" s="201"/>
      <c r="G2" s="202"/>
      <c r="AG2" t="s">
        <v>63</v>
      </c>
    </row>
    <row r="3" spans="1:60" ht="24.95" customHeight="1" x14ac:dyDescent="0.2">
      <c r="A3" s="200" t="s">
        <v>8</v>
      </c>
      <c r="B3" s="49" t="s">
        <v>44</v>
      </c>
      <c r="C3" s="203" t="s">
        <v>43</v>
      </c>
      <c r="D3" s="201"/>
      <c r="E3" s="201"/>
      <c r="F3" s="201"/>
      <c r="G3" s="202"/>
      <c r="AC3" s="179" t="s">
        <v>63</v>
      </c>
      <c r="AG3" t="s">
        <v>64</v>
      </c>
    </row>
    <row r="4" spans="1:60" ht="24.95" customHeight="1" x14ac:dyDescent="0.2">
      <c r="A4" s="204" t="s">
        <v>9</v>
      </c>
      <c r="B4" s="205" t="s">
        <v>42</v>
      </c>
      <c r="C4" s="206" t="s">
        <v>43</v>
      </c>
      <c r="D4" s="207"/>
      <c r="E4" s="207"/>
      <c r="F4" s="207"/>
      <c r="G4" s="208"/>
      <c r="AG4" t="s">
        <v>65</v>
      </c>
    </row>
    <row r="5" spans="1:60" x14ac:dyDescent="0.2">
      <c r="D5" s="10"/>
    </row>
    <row r="6" spans="1:60" ht="38.25" x14ac:dyDescent="0.2">
      <c r="A6" s="210" t="s">
        <v>66</v>
      </c>
      <c r="B6" s="212" t="s">
        <v>67</v>
      </c>
      <c r="C6" s="212" t="s">
        <v>68</v>
      </c>
      <c r="D6" s="211" t="s">
        <v>69</v>
      </c>
      <c r="E6" s="210" t="s">
        <v>70</v>
      </c>
      <c r="F6" s="209" t="s">
        <v>71</v>
      </c>
      <c r="G6" s="210" t="s">
        <v>30</v>
      </c>
      <c r="H6" s="213" t="s">
        <v>31</v>
      </c>
      <c r="I6" s="213" t="s">
        <v>72</v>
      </c>
      <c r="J6" s="213" t="s">
        <v>32</v>
      </c>
      <c r="K6" s="213" t="s">
        <v>73</v>
      </c>
      <c r="L6" s="213" t="s">
        <v>74</v>
      </c>
      <c r="M6" s="213" t="s">
        <v>75</v>
      </c>
      <c r="N6" s="213" t="s">
        <v>76</v>
      </c>
      <c r="O6" s="213" t="s">
        <v>77</v>
      </c>
      <c r="P6" s="213" t="s">
        <v>78</v>
      </c>
      <c r="Q6" s="213" t="s">
        <v>79</v>
      </c>
      <c r="R6" s="213" t="s">
        <v>80</v>
      </c>
      <c r="S6" s="213" t="s">
        <v>81</v>
      </c>
      <c r="T6" s="213" t="s">
        <v>82</v>
      </c>
      <c r="U6" s="213" t="s">
        <v>83</v>
      </c>
      <c r="V6" s="213" t="s">
        <v>84</v>
      </c>
      <c r="W6" s="213" t="s">
        <v>85</v>
      </c>
      <c r="X6" s="213" t="s">
        <v>86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36" t="s">
        <v>87</v>
      </c>
      <c r="B8" s="237" t="s">
        <v>58</v>
      </c>
      <c r="C8" s="257" t="s">
        <v>59</v>
      </c>
      <c r="D8" s="238"/>
      <c r="E8" s="239"/>
      <c r="F8" s="240"/>
      <c r="G8" s="241">
        <f>SUMIF(AG9:AG13,"&lt;&gt;NOR",G9:G13)</f>
        <v>0</v>
      </c>
      <c r="H8" s="235"/>
      <c r="I8" s="235">
        <f>SUM(I9:I13)</f>
        <v>0</v>
      </c>
      <c r="J8" s="235"/>
      <c r="K8" s="235">
        <f>SUM(K9:K13)</f>
        <v>0</v>
      </c>
      <c r="L8" s="235"/>
      <c r="M8" s="235">
        <f>SUM(M9:M13)</f>
        <v>0</v>
      </c>
      <c r="N8" s="235"/>
      <c r="O8" s="235">
        <f>SUM(O9:O13)</f>
        <v>0</v>
      </c>
      <c r="P8" s="235"/>
      <c r="Q8" s="235">
        <f>SUM(Q9:Q13)</f>
        <v>0</v>
      </c>
      <c r="R8" s="235"/>
      <c r="S8" s="235"/>
      <c r="T8" s="235"/>
      <c r="U8" s="235"/>
      <c r="V8" s="235">
        <f>SUM(V9:V13)</f>
        <v>0</v>
      </c>
      <c r="W8" s="235"/>
      <c r="X8" s="235"/>
      <c r="AG8" t="s">
        <v>88</v>
      </c>
    </row>
    <row r="9" spans="1:60" ht="22.5" outlineLevel="1" x14ac:dyDescent="0.2">
      <c r="A9" s="248">
        <v>1</v>
      </c>
      <c r="B9" s="249" t="s">
        <v>89</v>
      </c>
      <c r="C9" s="258" t="s">
        <v>90</v>
      </c>
      <c r="D9" s="250" t="s">
        <v>91</v>
      </c>
      <c r="E9" s="251">
        <v>5992</v>
      </c>
      <c r="F9" s="252"/>
      <c r="G9" s="253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3"/>
      <c r="S9" s="233" t="s">
        <v>92</v>
      </c>
      <c r="T9" s="233" t="s">
        <v>93</v>
      </c>
      <c r="U9" s="233">
        <v>0</v>
      </c>
      <c r="V9" s="233">
        <f>ROUND(E9*U9,2)</f>
        <v>0</v>
      </c>
      <c r="W9" s="233"/>
      <c r="X9" s="233" t="s">
        <v>94</v>
      </c>
      <c r="Y9" s="214"/>
      <c r="Z9" s="214"/>
      <c r="AA9" s="214"/>
      <c r="AB9" s="214"/>
      <c r="AC9" s="214"/>
      <c r="AD9" s="214"/>
      <c r="AE9" s="214"/>
      <c r="AF9" s="214"/>
      <c r="AG9" s="214" t="s">
        <v>95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1" x14ac:dyDescent="0.2">
      <c r="A10" s="248">
        <v>2</v>
      </c>
      <c r="B10" s="249" t="s">
        <v>96</v>
      </c>
      <c r="C10" s="258" t="s">
        <v>97</v>
      </c>
      <c r="D10" s="250" t="s">
        <v>91</v>
      </c>
      <c r="E10" s="251">
        <v>300</v>
      </c>
      <c r="F10" s="252"/>
      <c r="G10" s="253">
        <f>ROUND(E10*F10,2)</f>
        <v>0</v>
      </c>
      <c r="H10" s="234"/>
      <c r="I10" s="233">
        <f>ROUND(E10*H10,2)</f>
        <v>0</v>
      </c>
      <c r="J10" s="234"/>
      <c r="K10" s="233">
        <f>ROUND(E10*J10,2)</f>
        <v>0</v>
      </c>
      <c r="L10" s="233">
        <v>21</v>
      </c>
      <c r="M10" s="233">
        <f>G10*(1+L10/100)</f>
        <v>0</v>
      </c>
      <c r="N10" s="233">
        <v>0</v>
      </c>
      <c r="O10" s="233">
        <f>ROUND(E10*N10,2)</f>
        <v>0</v>
      </c>
      <c r="P10" s="233">
        <v>0</v>
      </c>
      <c r="Q10" s="233">
        <f>ROUND(E10*P10,2)</f>
        <v>0</v>
      </c>
      <c r="R10" s="233"/>
      <c r="S10" s="233" t="s">
        <v>92</v>
      </c>
      <c r="T10" s="233" t="s">
        <v>93</v>
      </c>
      <c r="U10" s="233">
        <v>0</v>
      </c>
      <c r="V10" s="233">
        <f>ROUND(E10*U10,2)</f>
        <v>0</v>
      </c>
      <c r="W10" s="233"/>
      <c r="X10" s="233" t="s">
        <v>94</v>
      </c>
      <c r="Y10" s="214"/>
      <c r="Z10" s="214"/>
      <c r="AA10" s="214"/>
      <c r="AB10" s="214"/>
      <c r="AC10" s="214"/>
      <c r="AD10" s="214"/>
      <c r="AE10" s="214"/>
      <c r="AF10" s="214"/>
      <c r="AG10" s="214" t="s">
        <v>95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22.5" outlineLevel="1" x14ac:dyDescent="0.2">
      <c r="A11" s="248">
        <v>3</v>
      </c>
      <c r="B11" s="249" t="s">
        <v>98</v>
      </c>
      <c r="C11" s="258" t="s">
        <v>99</v>
      </c>
      <c r="D11" s="250" t="s">
        <v>91</v>
      </c>
      <c r="E11" s="251">
        <v>5992</v>
      </c>
      <c r="F11" s="252"/>
      <c r="G11" s="253">
        <f>ROUND(E11*F11,2)</f>
        <v>0</v>
      </c>
      <c r="H11" s="234"/>
      <c r="I11" s="233">
        <f>ROUND(E11*H11,2)</f>
        <v>0</v>
      </c>
      <c r="J11" s="234"/>
      <c r="K11" s="233">
        <f>ROUND(E11*J11,2)</f>
        <v>0</v>
      </c>
      <c r="L11" s="233">
        <v>21</v>
      </c>
      <c r="M11" s="233">
        <f>G11*(1+L11/100)</f>
        <v>0</v>
      </c>
      <c r="N11" s="233">
        <v>0</v>
      </c>
      <c r="O11" s="233">
        <f>ROUND(E11*N11,2)</f>
        <v>0</v>
      </c>
      <c r="P11" s="233">
        <v>0</v>
      </c>
      <c r="Q11" s="233">
        <f>ROUND(E11*P11,2)</f>
        <v>0</v>
      </c>
      <c r="R11" s="233"/>
      <c r="S11" s="233" t="s">
        <v>92</v>
      </c>
      <c r="T11" s="233" t="s">
        <v>93</v>
      </c>
      <c r="U11" s="233">
        <v>0</v>
      </c>
      <c r="V11" s="233">
        <f>ROUND(E11*U11,2)</f>
        <v>0</v>
      </c>
      <c r="W11" s="233"/>
      <c r="X11" s="233" t="s">
        <v>94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95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ht="22.5" outlineLevel="1" x14ac:dyDescent="0.2">
      <c r="A12" s="248">
        <v>4</v>
      </c>
      <c r="B12" s="249" t="s">
        <v>100</v>
      </c>
      <c r="C12" s="258" t="s">
        <v>101</v>
      </c>
      <c r="D12" s="250" t="s">
        <v>91</v>
      </c>
      <c r="E12" s="251">
        <v>5992</v>
      </c>
      <c r="F12" s="252"/>
      <c r="G12" s="253">
        <f>ROUND(E12*F12,2)</f>
        <v>0</v>
      </c>
      <c r="H12" s="234"/>
      <c r="I12" s="233">
        <f>ROUND(E12*H12,2)</f>
        <v>0</v>
      </c>
      <c r="J12" s="234"/>
      <c r="K12" s="233">
        <f>ROUND(E12*J12,2)</f>
        <v>0</v>
      </c>
      <c r="L12" s="233">
        <v>21</v>
      </c>
      <c r="M12" s="233">
        <f>G12*(1+L12/100)</f>
        <v>0</v>
      </c>
      <c r="N12" s="233">
        <v>0</v>
      </c>
      <c r="O12" s="233">
        <f>ROUND(E12*N12,2)</f>
        <v>0</v>
      </c>
      <c r="P12" s="233">
        <v>0</v>
      </c>
      <c r="Q12" s="233">
        <f>ROUND(E12*P12,2)</f>
        <v>0</v>
      </c>
      <c r="R12" s="233"/>
      <c r="S12" s="233" t="s">
        <v>92</v>
      </c>
      <c r="T12" s="233" t="s">
        <v>93</v>
      </c>
      <c r="U12" s="233">
        <v>0</v>
      </c>
      <c r="V12" s="233">
        <f>ROUND(E12*U12,2)</f>
        <v>0</v>
      </c>
      <c r="W12" s="233"/>
      <c r="X12" s="233" t="s">
        <v>94</v>
      </c>
      <c r="Y12" s="214"/>
      <c r="Z12" s="214"/>
      <c r="AA12" s="214"/>
      <c r="AB12" s="214"/>
      <c r="AC12" s="214"/>
      <c r="AD12" s="214"/>
      <c r="AE12" s="214"/>
      <c r="AF12" s="214"/>
      <c r="AG12" s="214" t="s">
        <v>95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48">
        <v>5</v>
      </c>
      <c r="B13" s="249" t="s">
        <v>102</v>
      </c>
      <c r="C13" s="258" t="s">
        <v>103</v>
      </c>
      <c r="D13" s="250" t="s">
        <v>104</v>
      </c>
      <c r="E13" s="251">
        <v>1</v>
      </c>
      <c r="F13" s="252"/>
      <c r="G13" s="253">
        <f>ROUND(E13*F13,2)</f>
        <v>0</v>
      </c>
      <c r="H13" s="234"/>
      <c r="I13" s="233">
        <f>ROUND(E13*H13,2)</f>
        <v>0</v>
      </c>
      <c r="J13" s="234"/>
      <c r="K13" s="233">
        <f>ROUND(E13*J13,2)</f>
        <v>0</v>
      </c>
      <c r="L13" s="233">
        <v>21</v>
      </c>
      <c r="M13" s="233">
        <f>G13*(1+L13/100)</f>
        <v>0</v>
      </c>
      <c r="N13" s="233">
        <v>0</v>
      </c>
      <c r="O13" s="233">
        <f>ROUND(E13*N13,2)</f>
        <v>0</v>
      </c>
      <c r="P13" s="233">
        <v>0</v>
      </c>
      <c r="Q13" s="233">
        <f>ROUND(E13*P13,2)</f>
        <v>0</v>
      </c>
      <c r="R13" s="233"/>
      <c r="S13" s="233" t="s">
        <v>92</v>
      </c>
      <c r="T13" s="233" t="s">
        <v>93</v>
      </c>
      <c r="U13" s="233">
        <v>0</v>
      </c>
      <c r="V13" s="233">
        <f>ROUND(E13*U13,2)</f>
        <v>0</v>
      </c>
      <c r="W13" s="233"/>
      <c r="X13" s="233" t="s">
        <v>94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95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x14ac:dyDescent="0.2">
      <c r="A14" s="236" t="s">
        <v>87</v>
      </c>
      <c r="B14" s="237" t="s">
        <v>60</v>
      </c>
      <c r="C14" s="257" t="s">
        <v>28</v>
      </c>
      <c r="D14" s="238"/>
      <c r="E14" s="239"/>
      <c r="F14" s="240"/>
      <c r="G14" s="241">
        <f>SUMIF(AG15:AG16,"&lt;&gt;NOR",G15:G16)</f>
        <v>0</v>
      </c>
      <c r="H14" s="235"/>
      <c r="I14" s="235">
        <f>SUM(I15:I16)</f>
        <v>0</v>
      </c>
      <c r="J14" s="235"/>
      <c r="K14" s="235">
        <f>SUM(K15:K16)</f>
        <v>0</v>
      </c>
      <c r="L14" s="235"/>
      <c r="M14" s="235">
        <f>SUM(M15:M16)</f>
        <v>0</v>
      </c>
      <c r="N14" s="235"/>
      <c r="O14" s="235">
        <f>SUM(O15:O16)</f>
        <v>0</v>
      </c>
      <c r="P14" s="235"/>
      <c r="Q14" s="235">
        <f>SUM(Q15:Q16)</f>
        <v>0</v>
      </c>
      <c r="R14" s="235"/>
      <c r="S14" s="235"/>
      <c r="T14" s="235"/>
      <c r="U14" s="235"/>
      <c r="V14" s="235">
        <f>SUM(V15:V16)</f>
        <v>0</v>
      </c>
      <c r="W14" s="235"/>
      <c r="X14" s="235"/>
      <c r="AG14" t="s">
        <v>88</v>
      </c>
    </row>
    <row r="15" spans="1:60" outlineLevel="1" x14ac:dyDescent="0.2">
      <c r="A15" s="248">
        <v>6</v>
      </c>
      <c r="B15" s="249" t="s">
        <v>105</v>
      </c>
      <c r="C15" s="258" t="s">
        <v>106</v>
      </c>
      <c r="D15" s="250" t="s">
        <v>104</v>
      </c>
      <c r="E15" s="251">
        <v>1</v>
      </c>
      <c r="F15" s="252"/>
      <c r="G15" s="253">
        <f>ROUND(E15*F15,2)</f>
        <v>0</v>
      </c>
      <c r="H15" s="234"/>
      <c r="I15" s="233">
        <f>ROUND(E15*H15,2)</f>
        <v>0</v>
      </c>
      <c r="J15" s="234"/>
      <c r="K15" s="233">
        <f>ROUND(E15*J15,2)</f>
        <v>0</v>
      </c>
      <c r="L15" s="233">
        <v>21</v>
      </c>
      <c r="M15" s="233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3"/>
      <c r="S15" s="233" t="s">
        <v>92</v>
      </c>
      <c r="T15" s="233" t="s">
        <v>93</v>
      </c>
      <c r="U15" s="233">
        <v>0</v>
      </c>
      <c r="V15" s="233">
        <f>ROUND(E15*U15,2)</f>
        <v>0</v>
      </c>
      <c r="W15" s="233"/>
      <c r="X15" s="233" t="s">
        <v>107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108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48">
        <v>7</v>
      </c>
      <c r="B16" s="249" t="s">
        <v>109</v>
      </c>
      <c r="C16" s="258" t="s">
        <v>110</v>
      </c>
      <c r="D16" s="250" t="s">
        <v>111</v>
      </c>
      <c r="E16" s="251">
        <v>1</v>
      </c>
      <c r="F16" s="252"/>
      <c r="G16" s="253">
        <f>ROUND(E16*F16,2)</f>
        <v>0</v>
      </c>
      <c r="H16" s="234"/>
      <c r="I16" s="233">
        <f>ROUND(E16*H16,2)</f>
        <v>0</v>
      </c>
      <c r="J16" s="234"/>
      <c r="K16" s="233">
        <f>ROUND(E16*J16,2)</f>
        <v>0</v>
      </c>
      <c r="L16" s="233">
        <v>21</v>
      </c>
      <c r="M16" s="233">
        <f>G16*(1+L16/100)</f>
        <v>0</v>
      </c>
      <c r="N16" s="233">
        <v>0</v>
      </c>
      <c r="O16" s="233">
        <f>ROUND(E16*N16,2)</f>
        <v>0</v>
      </c>
      <c r="P16" s="233">
        <v>0</v>
      </c>
      <c r="Q16" s="233">
        <f>ROUND(E16*P16,2)</f>
        <v>0</v>
      </c>
      <c r="R16" s="233"/>
      <c r="S16" s="233" t="s">
        <v>92</v>
      </c>
      <c r="T16" s="233" t="s">
        <v>93</v>
      </c>
      <c r="U16" s="233">
        <v>0</v>
      </c>
      <c r="V16" s="233">
        <f>ROUND(E16*U16,2)</f>
        <v>0</v>
      </c>
      <c r="W16" s="233"/>
      <c r="X16" s="233" t="s">
        <v>94</v>
      </c>
      <c r="Y16" s="214"/>
      <c r="Z16" s="214"/>
      <c r="AA16" s="214"/>
      <c r="AB16" s="214"/>
      <c r="AC16" s="214"/>
      <c r="AD16" s="214"/>
      <c r="AE16" s="214"/>
      <c r="AF16" s="214"/>
      <c r="AG16" s="214" t="s">
        <v>95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x14ac:dyDescent="0.2">
      <c r="A17" s="236" t="s">
        <v>87</v>
      </c>
      <c r="B17" s="237" t="s">
        <v>61</v>
      </c>
      <c r="C17" s="257" t="s">
        <v>29</v>
      </c>
      <c r="D17" s="238"/>
      <c r="E17" s="239"/>
      <c r="F17" s="240"/>
      <c r="G17" s="241">
        <f>SUMIF(AG18:AG19,"&lt;&gt;NOR",G18:G19)</f>
        <v>0</v>
      </c>
      <c r="H17" s="235"/>
      <c r="I17" s="235">
        <f>SUM(I18:I19)</f>
        <v>0</v>
      </c>
      <c r="J17" s="235"/>
      <c r="K17" s="235">
        <f>SUM(K18:K19)</f>
        <v>0</v>
      </c>
      <c r="L17" s="235"/>
      <c r="M17" s="235">
        <f>SUM(M18:M19)</f>
        <v>0</v>
      </c>
      <c r="N17" s="235"/>
      <c r="O17" s="235">
        <f>SUM(O18:O19)</f>
        <v>0</v>
      </c>
      <c r="P17" s="235"/>
      <c r="Q17" s="235">
        <f>SUM(Q18:Q19)</f>
        <v>0</v>
      </c>
      <c r="R17" s="235"/>
      <c r="S17" s="235"/>
      <c r="T17" s="235"/>
      <c r="U17" s="235"/>
      <c r="V17" s="235">
        <f>SUM(V18:V19)</f>
        <v>0</v>
      </c>
      <c r="W17" s="235"/>
      <c r="X17" s="235"/>
      <c r="AG17" t="s">
        <v>88</v>
      </c>
    </row>
    <row r="18" spans="1:60" outlineLevel="1" x14ac:dyDescent="0.2">
      <c r="A18" s="242">
        <v>8</v>
      </c>
      <c r="B18" s="243" t="s">
        <v>112</v>
      </c>
      <c r="C18" s="259" t="s">
        <v>113</v>
      </c>
      <c r="D18" s="244" t="s">
        <v>114</v>
      </c>
      <c r="E18" s="245">
        <v>1</v>
      </c>
      <c r="F18" s="246"/>
      <c r="G18" s="247">
        <f>ROUND(E18*F18,2)</f>
        <v>0</v>
      </c>
      <c r="H18" s="234"/>
      <c r="I18" s="233">
        <f>ROUND(E18*H18,2)</f>
        <v>0</v>
      </c>
      <c r="J18" s="234"/>
      <c r="K18" s="233">
        <f>ROUND(E18*J18,2)</f>
        <v>0</v>
      </c>
      <c r="L18" s="233">
        <v>21</v>
      </c>
      <c r="M18" s="233">
        <f>G18*(1+L18/100)</f>
        <v>0</v>
      </c>
      <c r="N18" s="233">
        <v>0</v>
      </c>
      <c r="O18" s="233">
        <f>ROUND(E18*N18,2)</f>
        <v>0</v>
      </c>
      <c r="P18" s="233">
        <v>0</v>
      </c>
      <c r="Q18" s="233">
        <f>ROUND(E18*P18,2)</f>
        <v>0</v>
      </c>
      <c r="R18" s="233"/>
      <c r="S18" s="233" t="s">
        <v>92</v>
      </c>
      <c r="T18" s="233" t="s">
        <v>93</v>
      </c>
      <c r="U18" s="233">
        <v>0</v>
      </c>
      <c r="V18" s="233">
        <f>ROUND(E18*U18,2)</f>
        <v>0</v>
      </c>
      <c r="W18" s="233"/>
      <c r="X18" s="233" t="s">
        <v>107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115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22.5" outlineLevel="1" x14ac:dyDescent="0.2">
      <c r="A19" s="231"/>
      <c r="B19" s="232"/>
      <c r="C19" s="260" t="s">
        <v>116</v>
      </c>
      <c r="D19" s="255"/>
      <c r="E19" s="255"/>
      <c r="F19" s="255"/>
      <c r="G19" s="255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14"/>
      <c r="Z19" s="214"/>
      <c r="AA19" s="214"/>
      <c r="AB19" s="214"/>
      <c r="AC19" s="214"/>
      <c r="AD19" s="214"/>
      <c r="AE19" s="214"/>
      <c r="AF19" s="214"/>
      <c r="AG19" s="214" t="s">
        <v>117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54" t="str">
        <f>C19</f>
        <v>/kompletní cena za provedení certifikace stadionu včetně geodetických prací, protokolování vystavení certifikátu WA/</v>
      </c>
      <c r="BB19" s="214"/>
      <c r="BC19" s="214"/>
      <c r="BD19" s="214"/>
      <c r="BE19" s="214"/>
      <c r="BF19" s="214"/>
      <c r="BG19" s="214"/>
      <c r="BH19" s="214"/>
    </row>
    <row r="20" spans="1:60" x14ac:dyDescent="0.2">
      <c r="A20" s="3"/>
      <c r="B20" s="4"/>
      <c r="C20" s="261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v>15</v>
      </c>
      <c r="AF20">
        <v>21</v>
      </c>
      <c r="AG20" t="s">
        <v>74</v>
      </c>
    </row>
    <row r="21" spans="1:60" x14ac:dyDescent="0.2">
      <c r="A21" s="217"/>
      <c r="B21" s="218" t="s">
        <v>30</v>
      </c>
      <c r="C21" s="262"/>
      <c r="D21" s="219"/>
      <c r="E21" s="220"/>
      <c r="F21" s="220"/>
      <c r="G21" s="256">
        <f>G8+G14+G17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f>SUMIF(L7:L19,AE20,G7:G19)</f>
        <v>0</v>
      </c>
      <c r="AF21">
        <f>SUMIF(L7:L19,AF20,G7:G19)</f>
        <v>0</v>
      </c>
      <c r="AG21" t="s">
        <v>118</v>
      </c>
    </row>
    <row r="22" spans="1:60" x14ac:dyDescent="0.2">
      <c r="A22" s="3"/>
      <c r="B22" s="4"/>
      <c r="C22" s="261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60" x14ac:dyDescent="0.2">
      <c r="A23" s="3"/>
      <c r="B23" s="4"/>
      <c r="C23" s="261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60" x14ac:dyDescent="0.2">
      <c r="A24" s="221" t="s">
        <v>119</v>
      </c>
      <c r="B24" s="221"/>
      <c r="C24" s="263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 x14ac:dyDescent="0.2">
      <c r="A25" s="222"/>
      <c r="B25" s="223"/>
      <c r="C25" s="264"/>
      <c r="D25" s="223"/>
      <c r="E25" s="223"/>
      <c r="F25" s="223"/>
      <c r="G25" s="22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G25" t="s">
        <v>120</v>
      </c>
    </row>
    <row r="26" spans="1:60" x14ac:dyDescent="0.2">
      <c r="A26" s="225"/>
      <c r="B26" s="226"/>
      <c r="C26" s="265"/>
      <c r="D26" s="226"/>
      <c r="E26" s="226"/>
      <c r="F26" s="226"/>
      <c r="G26" s="22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25"/>
      <c r="B27" s="226"/>
      <c r="C27" s="265"/>
      <c r="D27" s="226"/>
      <c r="E27" s="226"/>
      <c r="F27" s="226"/>
      <c r="G27" s="22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225"/>
      <c r="B28" s="226"/>
      <c r="C28" s="265"/>
      <c r="D28" s="226"/>
      <c r="E28" s="226"/>
      <c r="F28" s="226"/>
      <c r="G28" s="22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A29" s="228"/>
      <c r="B29" s="229"/>
      <c r="C29" s="266"/>
      <c r="D29" s="229"/>
      <c r="E29" s="229"/>
      <c r="F29" s="229"/>
      <c r="G29" s="23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3"/>
      <c r="B30" s="4"/>
      <c r="C30" s="261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C31" s="267"/>
      <c r="D31" s="10"/>
      <c r="AG31" t="s">
        <v>121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pARQ5TrP18W4a3MpSwJutNVvjw7O8sp3rsH5BnmscNNeZnlHkjfOcYG59ly/4oSCtJu11Z1HbpUNswHjYVNlg==" saltValue="LELwd/GvYCCaZOefd3hMiQ==" spinCount="100000" sheet="1"/>
  <mergeCells count="7">
    <mergeCell ref="A1:G1"/>
    <mergeCell ref="C2:G2"/>
    <mergeCell ref="C3:G3"/>
    <mergeCell ref="C4:G4"/>
    <mergeCell ref="A24:C24"/>
    <mergeCell ref="A25:G29"/>
    <mergeCell ref="C19:G1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20220098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20220098 Pol'!Názvy_tisku</vt:lpstr>
      <vt:lpstr>oadresa</vt:lpstr>
      <vt:lpstr>Stavba!Objednatel</vt:lpstr>
      <vt:lpstr>Stavba!Objekt</vt:lpstr>
      <vt:lpstr>'01 20220098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 MiroslavVy</dc:creator>
  <cp:lastModifiedBy>135 MiroslavVy</cp:lastModifiedBy>
  <cp:lastPrinted>2022-11-29T17:29:53Z</cp:lastPrinted>
  <dcterms:created xsi:type="dcterms:W3CDTF">2009-04-08T07:15:50Z</dcterms:created>
  <dcterms:modified xsi:type="dcterms:W3CDTF">2022-11-29T17:31:25Z</dcterms:modified>
</cp:coreProperties>
</file>