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 01 - Plynovody" sheetId="2" r:id="rId2"/>
    <sheet name="PS 02 - Přípojky" sheetId="3" r:id="rId3"/>
    <sheet name="VRN - VRN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'PS 01 - Plynovody'!$C$126:$K$276</definedName>
    <definedName name="_xlnm.Print_Area" localSheetId="1">'PS 01 - Plynovody'!$C$4:$J$76,'PS 01 - Plynovody'!$C$82:$J$108,'PS 01 - Plynovody'!$C$114:$J$276</definedName>
    <definedName name="_xlnm._FilterDatabase" localSheetId="2" hidden="1">'PS 02 - Přípojky'!$C$126:$K$215</definedName>
    <definedName name="_xlnm.Print_Area" localSheetId="2">'PS 02 - Přípojky'!$C$4:$J$76,'PS 02 - Přípojky'!$C$82:$J$108,'PS 02 - Přípojky'!$C$114:$J$215</definedName>
    <definedName name="_xlnm._FilterDatabase" localSheetId="3" hidden="1">'VRN - VRN'!$C$119:$K$127</definedName>
    <definedName name="_xlnm.Print_Area" localSheetId="3">'VRN - VRN'!$C$4:$J$76,'VRN - VRN'!$C$82:$J$101,'VRN - VRN'!$C$107:$J$127</definedName>
    <definedName name="_xlnm.Print_Area" localSheetId="4">'Seznam figur'!$C$4:$G$96</definedName>
    <definedName name="_xlnm.Print_Titles" localSheetId="0">'Rekapitulace stavby'!$92:$92</definedName>
    <definedName name="_xlnm.Print_Titles" localSheetId="1">'PS 01 - Plynovody'!$126:$126</definedName>
    <definedName name="_xlnm.Print_Titles" localSheetId="2">'PS 02 - Přípojky'!$126:$126</definedName>
    <definedName name="_xlnm.Print_Titles" localSheetId="3">'VRN - VRN'!$119:$119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<sst xmlns="http://schemas.openxmlformats.org/spreadsheetml/2006/main" count="3600" uniqueCount="685">
  <si>
    <t>Export Komplet</t>
  </si>
  <si>
    <t/>
  </si>
  <si>
    <t>2.0</t>
  </si>
  <si>
    <t>False</t>
  </si>
  <si>
    <t>{c7b72c79-fb07-4766-9633-00bb2faf9e8b}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</si>
  <si>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</si>
  <si>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</si>
  <si>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</si>
  <si>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</si>
  <si>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</si>
  <si>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</si>
  <si>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</si>
  <si>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</si>
  <si>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</si>
  <si>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02_2022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</si>
  <si>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</si>
  <si>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</si>
  <si>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 MS Turnov - Na Piavě</t>
  </si>
  <si>
    <t>KSO:</t>
  </si>
  <si>
    <t>CC-CZ:</t>
  </si>
  <si>
    <t>Místo:</t>
  </si>
  <si>
    <t xml:space="preserve"> </t>
  </si>
  <si>
    <t>Datum:</t>
  </si>
  <si>
    <t>4. 7. 2022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</si>
  <si>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</si>
  <si>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</si>
  <si>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</si>
  <si>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</si>
  <si>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</si>
  <si>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</si>
  <si>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</si>
  <si>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</si>
  <si>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</si>
  <si>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</si>
  <si>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</si>
  <si>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</si>
  <si>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</si>
  <si>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</si>
  <si>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</si>
  <si>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</si>
  <si>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</si>
  <si>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</si>
  <si>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</si>
  <si>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</si>
  <si>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</si>
  <si>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</si>
  <si>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</si>
  <si>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</si>
  <si>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</si>
  <si>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</si>
  <si>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</si>
  <si>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</si>
  <si>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</si>
  <si>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</si>
  <si>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</si>
  <si>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</si>
  <si>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</si>
  <si>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</si>
  <si>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</si>
  <si>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</si>
  <si>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</si>
  <si>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</si>
  <si>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</si>
  <si>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</si>
  <si>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</si>
  <si>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</si>
  <si>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</si>
  <si>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</si>
  <si>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</si>
  <si>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</si>
  <si>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</si>
  <si>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</si>
  <si>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</si>
  <si>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</si>
  <si>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</si>
  <si>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</si>
  <si>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</si>
  <si>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</si>
  <si>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</si>
  <si>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Plynovody</t>
  </si>
  <si>
    <t>STA</t>
  </si>
  <si>
    <t>1</t>
  </si>
  <si>
    <t>{112c05a1-b000-41ea-a780-06620c6dd5e8}</t>
  </si>
  <si>
    <t>2</t>
  </si>
  <si>
    <t>PS 02</t>
  </si>
  <si>
    <t>Přípojky</t>
  </si>
  <si>
    <t>{62fe14e5-d291-4c0e-8eeb-ad9e9ce800ea}</t>
  </si>
  <si>
    <t>VRN</t>
  </si>
  <si>
    <t>{80b8bc9f-56b0-48b3-887f-03fb43530f59}</t>
  </si>
  <si>
    <t>f1</t>
  </si>
  <si>
    <t>jáma</t>
  </si>
  <si>
    <t>2,588</t>
  </si>
  <si>
    <t>f2</t>
  </si>
  <si>
    <t>rýhy</t>
  </si>
  <si>
    <t>162,16</t>
  </si>
  <si>
    <t>KRYCÍ LIST SOUPISU PRACÍ</t>
  </si>
  <si>
    <t>f3</t>
  </si>
  <si>
    <t>obsyp</t>
  </si>
  <si>
    <t>57,86</t>
  </si>
  <si>
    <t>f5</t>
  </si>
  <si>
    <t>zásyp</t>
  </si>
  <si>
    <t>106,888</t>
  </si>
  <si>
    <t>asfalt</t>
  </si>
  <si>
    <t>9,062</t>
  </si>
  <si>
    <t>kámen</t>
  </si>
  <si>
    <t>2,448</t>
  </si>
  <si>
    <t>Objekt:</t>
  </si>
  <si>
    <t>PS 01 - Plynovody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</si>
  <si>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</si>
  <si>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</si>
  <si>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</si>
  <si>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</si>
  <si>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</si>
  <si>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</si>
  <si>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</si>
  <si>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 Komunikace</t>
  </si>
  <si>
    <t xml:space="preserve">    8 - Trubní vedení</t>
  </si>
  <si>
    <t xml:space="preserve">    9 - 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</si>
  <si>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</si>
  <si>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</si>
  <si>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</si>
  <si>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</si>
  <si>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23-M - Montáže potrubí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</si>
  <si>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</si>
  <si>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</si>
  <si>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</si>
  <si>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</si>
  <si>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</si>
  <si>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</si>
  <si>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</si>
  <si>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</si>
  <si>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</si>
  <si>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</si>
  <si>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</si>
  <si>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</si>
  <si>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</si>
  <si>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</si>
  <si>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</si>
  <si>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</si>
  <si>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</si>
  <si>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</si>
  <si>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</si>
  <si>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113107321</t>
  </si>
  <si>
    <t>Odstranění podkladu z kameniva drceného tl do 100 mm strojně pl do 50 m2</t>
  </si>
  <si>
    <t>m2</t>
  </si>
  <si>
    <t>4</t>
  </si>
  <si>
    <t>-1446625012</t>
  </si>
  <si>
    <t>113107344</t>
  </si>
  <si>
    <t>Odstranění podkladu živičného tl přes 150 do 200 mm strojně pl do 50 m2</t>
  </si>
  <si>
    <t>68579625</t>
  </si>
  <si>
    <t>3</t>
  </si>
  <si>
    <t>113154123</t>
  </si>
  <si>
    <t>Frézování živičného krytu tl 50 mm pruh š přes 0,5 do 1 m pl do 500 m2 bez překážek v trase</t>
  </si>
  <si>
    <t>1603975478</t>
  </si>
  <si>
    <t>113201112</t>
  </si>
  <si>
    <t>Vytrhání obrub silničních ležatých</t>
  </si>
  <si>
    <t>m</t>
  </si>
  <si>
    <t>1045391266</t>
  </si>
  <si>
    <t>5</t>
  </si>
  <si>
    <t>119001401</t>
  </si>
  <si>
    <t>Dočasné zajištění potrubí ocelového nebo litinového DN do 200 mm</t>
  </si>
  <si>
    <t>1627474083</t>
  </si>
  <si>
    <t>6</t>
  </si>
  <si>
    <t>119001411</t>
  </si>
  <si>
    <t>Dočasné zajištění potrubí betonového, ŽB nebo kameninového DN do 200 mm</t>
  </si>
  <si>
    <t>150262403</t>
  </si>
  <si>
    <t>7</t>
  </si>
  <si>
    <t>119001422</t>
  </si>
  <si>
    <t>Dočasné zajištění kabelů a kabelových tratí z 6 volně ložených kabelů</t>
  </si>
  <si>
    <t>1280870691</t>
  </si>
  <si>
    <t>8</t>
  </si>
  <si>
    <t>119003227</t>
  </si>
  <si>
    <t>Mobilní plotová zábrana vyplněná dráty výšky do 2,2 m pro zabezpečení výkopu zřízení</t>
  </si>
  <si>
    <t>-899402209</t>
  </si>
  <si>
    <t>9</t>
  </si>
  <si>
    <t>119003228</t>
  </si>
  <si>
    <t>Mobilní plotová zábrana vyplněná dráty výšky do 2,2 m pro zabezpečení výkopu odstranění</t>
  </si>
  <si>
    <t>-1456379719</t>
  </si>
  <si>
    <t>10</t>
  </si>
  <si>
    <t>119004111</t>
  </si>
  <si>
    <t>Bezpečný vstup nebo výstup z výkopu pomocí žebříku zřízení</t>
  </si>
  <si>
    <t>-516738860</t>
  </si>
  <si>
    <t>11</t>
  </si>
  <si>
    <t>119004112</t>
  </si>
  <si>
    <t>Bezpečný vstup nebo výstup z výkopu pomocí žebříku odstranění</t>
  </si>
  <si>
    <t>-79463538</t>
  </si>
  <si>
    <t>12</t>
  </si>
  <si>
    <t>121151113</t>
  </si>
  <si>
    <t>Sejmutí ornice plochy do 500 m2 tl vrstvy do 200 mm strojně</t>
  </si>
  <si>
    <t>1082900088</t>
  </si>
  <si>
    <t>13</t>
  </si>
  <si>
    <t>131313701</t>
  </si>
  <si>
    <t>Hloubení nezapažených jam v soudržných horninách třídy těžitelnosti II skupiny 4 ručně</t>
  </si>
  <si>
    <t>m3</t>
  </si>
  <si>
    <t>1619118980</t>
  </si>
  <si>
    <t>VV</t>
  </si>
  <si>
    <t>vozovka živice</t>
  </si>
  <si>
    <t>1,5*1,5*(1,5-0,35)*1</t>
  </si>
  <si>
    <t>Mezisoučet</t>
  </si>
  <si>
    <t>skup 4 100% 70% ručně</t>
  </si>
  <si>
    <t>f1*1*0,7</t>
  </si>
  <si>
    <t>14</t>
  </si>
  <si>
    <t>131351100</t>
  </si>
  <si>
    <t>Hloubení jam nezapažených v hornině třídy těžitelnosti II skupiny 4 objem do 20 m3 strojně</t>
  </si>
  <si>
    <t>30092527</t>
  </si>
  <si>
    <t>skup 4 100% 30% strojně</t>
  </si>
  <si>
    <t>f1*1*0,3</t>
  </si>
  <si>
    <t>132312111</t>
  </si>
  <si>
    <t>Hloubení rýh š do 800 mm v soudržných horninách třídy těžitelnosti II skupiny 4 ručně</t>
  </si>
  <si>
    <t>-776305052</t>
  </si>
  <si>
    <t>vozovka</t>
  </si>
  <si>
    <t>0,8*8*(1,3-0,4)</t>
  </si>
  <si>
    <t>trávník</t>
  </si>
  <si>
    <t>0,8*170*(1,3-0,15)</t>
  </si>
  <si>
    <t>skup 4  100%,30% ručně</t>
  </si>
  <si>
    <t>f2*1*0,3</t>
  </si>
  <si>
    <t>16</t>
  </si>
  <si>
    <t>132351104</t>
  </si>
  <si>
    <t>Hloubení rýh nezapažených š do 800 mm v hornině třídy těžitelnosti II skupiny 4 objem přes 100 m3 strojně</t>
  </si>
  <si>
    <t>437815373</t>
  </si>
  <si>
    <t>skup 4  100%,70% strojně</t>
  </si>
  <si>
    <t>f2*1*0,7</t>
  </si>
  <si>
    <t>17</t>
  </si>
  <si>
    <t>139001101</t>
  </si>
  <si>
    <t>Příplatek za ztížení vykopávky v blízkosti podzemního vedení</t>
  </si>
  <si>
    <t>1200377878</t>
  </si>
  <si>
    <t>(13+6+6)*0,8*0,8</t>
  </si>
  <si>
    <t>18</t>
  </si>
  <si>
    <t>151101101</t>
  </si>
  <si>
    <t>Zřízení příložného pažení a rozepření stěn rýh hl do 2 m</t>
  </si>
  <si>
    <t>-404066449</t>
  </si>
  <si>
    <t>19</t>
  </si>
  <si>
    <t>151101111</t>
  </si>
  <si>
    <t>Odstranění příložného pažení a rozepření stěn rýh hl do 2 m</t>
  </si>
  <si>
    <t>-1219928051</t>
  </si>
  <si>
    <t>20</t>
  </si>
  <si>
    <t>151102201</t>
  </si>
  <si>
    <t>Zřízení příložného pažení stěn do 30 m2 výkopu hl do 4 m pro překopy inženýrských sítí</t>
  </si>
  <si>
    <t>700263532</t>
  </si>
  <si>
    <t>((1,5*1,5)+(1,5*1,5))*2*1</t>
  </si>
  <si>
    <t>Součet</t>
  </si>
  <si>
    <t>151102211</t>
  </si>
  <si>
    <t>Odstranění příložného pažení stěn do 30 m2 hl do 4 m při překopech inženýrských sítí</t>
  </si>
  <si>
    <t>-1661017716</t>
  </si>
  <si>
    <t>22</t>
  </si>
  <si>
    <t>151102301</t>
  </si>
  <si>
    <t>Zřízení rozepření stěn do 30 m3 při pažení příložném hl do 4 m při překopech inženýrských sítí</t>
  </si>
  <si>
    <t>-828021057</t>
  </si>
  <si>
    <t>1,5*1,5*(1,5)*1</t>
  </si>
  <si>
    <t>23</t>
  </si>
  <si>
    <t>151102311</t>
  </si>
  <si>
    <t>Odstranění rozepření stěn do 30 m2 při pažení příložném hl do 4 m při překopech inženýrských sítí</t>
  </si>
  <si>
    <t>727713228</t>
  </si>
  <si>
    <t>24</t>
  </si>
  <si>
    <t>162351123</t>
  </si>
  <si>
    <t>Vodorovné přemístění do 500 m výkopku/sypaniny z hornin třídy těžitelnosti II, skupiny 4 a 5</t>
  </si>
  <si>
    <t>-309005169</t>
  </si>
  <si>
    <t>(f1+f2)</t>
  </si>
  <si>
    <t>25</t>
  </si>
  <si>
    <t>162751137</t>
  </si>
  <si>
    <t>Vodorovné přemístění do 10000 m výkopku/sypaniny z horniny třídy těžitelnosti II, skupiny 4 a 5</t>
  </si>
  <si>
    <t>-1898918950</t>
  </si>
  <si>
    <t>26</t>
  </si>
  <si>
    <t>162751139</t>
  </si>
  <si>
    <t>Příplatek k vodorovnému přemístění výkopku/sypaniny z horniny třídy těžitelnosti II skupiny 4 a 5 ZKD 1000 m přes 10000 m</t>
  </si>
  <si>
    <t>138484133</t>
  </si>
  <si>
    <t>(f1+f2)*15</t>
  </si>
  <si>
    <t>27</t>
  </si>
  <si>
    <t>171201211.POPL</t>
  </si>
  <si>
    <t>Poplatek za uložení stavebního odpadu - zeminy a kameniva na skládcee</t>
  </si>
  <si>
    <t>t</t>
  </si>
  <si>
    <t>-617795576</t>
  </si>
  <si>
    <t>(f1+f2)*1,67</t>
  </si>
  <si>
    <t>28</t>
  </si>
  <si>
    <t>174151101</t>
  </si>
  <si>
    <t>Zásyp jam, šachet rýh nebo kolem objektů sypaninou se zhutněním</t>
  </si>
  <si>
    <t>665717133</t>
  </si>
  <si>
    <t>1,5*1,5*(1,5-0,35-0,4)*1</t>
  </si>
  <si>
    <t>0,8*8*(1,3-0,4-0,4)</t>
  </si>
  <si>
    <t>0,8*170*(1,3-0,15-0,4)</t>
  </si>
  <si>
    <t>29</t>
  </si>
  <si>
    <t>M</t>
  </si>
  <si>
    <t>58344197</t>
  </si>
  <si>
    <t>štěrkodrť frakce 0/63</t>
  </si>
  <si>
    <t>578334932</t>
  </si>
  <si>
    <t>f5*1,8</t>
  </si>
  <si>
    <t>30</t>
  </si>
  <si>
    <t>175111101</t>
  </si>
  <si>
    <t>Obsypání potrubí ručně sypaninou bez prohození sítem, uloženou do 3 m</t>
  </si>
  <si>
    <t>-2121803240</t>
  </si>
  <si>
    <t>1,5*1,5*0,4*1</t>
  </si>
  <si>
    <t>0,8*8*0,4</t>
  </si>
  <si>
    <t>0,8*170*0,4</t>
  </si>
  <si>
    <t>f3*0,5</t>
  </si>
  <si>
    <t>31</t>
  </si>
  <si>
    <t>175151101</t>
  </si>
  <si>
    <t>Obsypání potrubí strojně sypaninou bez prohození, uloženou do 3 m</t>
  </si>
  <si>
    <t>-1255816176</t>
  </si>
  <si>
    <t>32</t>
  </si>
  <si>
    <t>58337303</t>
  </si>
  <si>
    <t>štěrkopísek frakce 0/8</t>
  </si>
  <si>
    <t>1815088570</t>
  </si>
  <si>
    <t>f3*1,7*1,01</t>
  </si>
  <si>
    <t>33</t>
  </si>
  <si>
    <t>181311103</t>
  </si>
  <si>
    <t>Rozprostření ornice tl vrstvy do 200 mm v rovině nebo ve svahu do 1:5 ručně</t>
  </si>
  <si>
    <t>-1704521038</t>
  </si>
  <si>
    <t>34</t>
  </si>
  <si>
    <t>181411131</t>
  </si>
  <si>
    <t>Založení parkového trávníku výsevem plochy do 1000 m2 v rovině a ve svahu do 1:5</t>
  </si>
  <si>
    <t>484819664</t>
  </si>
  <si>
    <t>35</t>
  </si>
  <si>
    <t>00572410</t>
  </si>
  <si>
    <t>osivo směs travní parková</t>
  </si>
  <si>
    <t>kg</t>
  </si>
  <si>
    <t>-1865031895</t>
  </si>
  <si>
    <t>136*0,03</t>
  </si>
  <si>
    <t>36</t>
  </si>
  <si>
    <t>183403153</t>
  </si>
  <si>
    <t>Obdělání půdy hrabáním v rovině a svahu do 1:5</t>
  </si>
  <si>
    <t>-1791842536</t>
  </si>
  <si>
    <t>37</t>
  </si>
  <si>
    <t>191001000R</t>
  </si>
  <si>
    <t>Poplatek za zábor pozemků</t>
  </si>
  <si>
    <t>kpl</t>
  </si>
  <si>
    <t>-829937182</t>
  </si>
  <si>
    <t>38</t>
  </si>
  <si>
    <t>191001200R</t>
  </si>
  <si>
    <t>Vytyčení stávajících inženýrských sítí před výstavbou</t>
  </si>
  <si>
    <t>1598867071</t>
  </si>
  <si>
    <t>39</t>
  </si>
  <si>
    <t>191002000R</t>
  </si>
  <si>
    <t>Dopravně inženýrské opatření</t>
  </si>
  <si>
    <t>1535763102</t>
  </si>
  <si>
    <t>40</t>
  </si>
  <si>
    <t>191002100R</t>
  </si>
  <si>
    <t>Hutnící zkoušky zatěžovací deskou</t>
  </si>
  <si>
    <t>2080614202</t>
  </si>
  <si>
    <t xml:space="preserve"> Komunikace</t>
  </si>
  <si>
    <t>41</t>
  </si>
  <si>
    <t>564811011</t>
  </si>
  <si>
    <t>Podklad ze štěrkodrtě ŠD plochy do 100 m2 tl 50 mm</t>
  </si>
  <si>
    <t>-1865255414</t>
  </si>
  <si>
    <t>14,4</t>
  </si>
  <si>
    <t>42</t>
  </si>
  <si>
    <t>564851111</t>
  </si>
  <si>
    <t>Podklad ze štěrkodrtě ŠD plochy přes 100 m2 tl 150 mm</t>
  </si>
  <si>
    <t>593318448</t>
  </si>
  <si>
    <t>nezpevněné plochy-budoucí komunikace</t>
  </si>
  <si>
    <t>136</t>
  </si>
  <si>
    <t>43</t>
  </si>
  <si>
    <t>564871016</t>
  </si>
  <si>
    <t>Podklad ze štěrkodrtě ŠD plochy do 100 m2 tl 300 mm</t>
  </si>
  <si>
    <t>1349957788</t>
  </si>
  <si>
    <t>44</t>
  </si>
  <si>
    <t>573231106</t>
  </si>
  <si>
    <t>Postřik živičný spojovací ze silniční emulze v množství 0,30 kg/m2</t>
  </si>
  <si>
    <t>810363203</t>
  </si>
  <si>
    <t>45</t>
  </si>
  <si>
    <t>577144111</t>
  </si>
  <si>
    <t>Asfaltový beton vrstva obrusná ACO 11 (ABS) tř. I tl 50 mm š do 3 m z nemodifikovaného asfaltu</t>
  </si>
  <si>
    <t>681383669</t>
  </si>
  <si>
    <t>vozovka-provizorní asfalt</t>
  </si>
  <si>
    <t>22,45</t>
  </si>
  <si>
    <t>Trubní vedení</t>
  </si>
  <si>
    <t>46</t>
  </si>
  <si>
    <t>899722113</t>
  </si>
  <si>
    <t>Krytí potrubí z plastů výstražnou fólií z PVC 34cm</t>
  </si>
  <si>
    <t>693931894</t>
  </si>
  <si>
    <t xml:space="preserve"> Ostatní konstrukce a práce-bourání</t>
  </si>
  <si>
    <t>47</t>
  </si>
  <si>
    <t>916131113</t>
  </si>
  <si>
    <t>Osazení silničního obrubníku betonového ležatého s boční opěrou do lože z betonu prostého</t>
  </si>
  <si>
    <t>-1124755107</t>
  </si>
  <si>
    <t>48</t>
  </si>
  <si>
    <t>59217034</t>
  </si>
  <si>
    <t>obrubník betonový silniční 1000x150x300mm</t>
  </si>
  <si>
    <t>-834470895</t>
  </si>
  <si>
    <t>5*0,1</t>
  </si>
  <si>
    <t>49</t>
  </si>
  <si>
    <t>919122122</t>
  </si>
  <si>
    <t>Těsnění spár zálivkou za tepla pro komůrky š 15 mm hl 30 mm s těsnicím profilem</t>
  </si>
  <si>
    <t>-255280676</t>
  </si>
  <si>
    <t>50</t>
  </si>
  <si>
    <t>919735112</t>
  </si>
  <si>
    <t>Řezání stávajícího živičného krytu hl do 100 mm</t>
  </si>
  <si>
    <t>1170952448</t>
  </si>
  <si>
    <t>51</t>
  </si>
  <si>
    <t>979024443</t>
  </si>
  <si>
    <t>Očištění vybouraných obrubníků a krajníků silničních</t>
  </si>
  <si>
    <t>-1256228402</t>
  </si>
  <si>
    <t>997</t>
  </si>
  <si>
    <t>Přesun sutě</t>
  </si>
  <si>
    <t>52</t>
  </si>
  <si>
    <t>997221551</t>
  </si>
  <si>
    <t>Vodorovná doprava suti ze sypkých materiálů do 1 km</t>
  </si>
  <si>
    <t>-846208652</t>
  </si>
  <si>
    <t>(asfalt+kámen)</t>
  </si>
  <si>
    <t>53</t>
  </si>
  <si>
    <t>997221559</t>
  </si>
  <si>
    <t>Příplatek ZKD 1 km u vodorovné dopravy suti ze sypkých materiálů</t>
  </si>
  <si>
    <t>1221079486</t>
  </si>
  <si>
    <t>(asfalt+kámen)*24</t>
  </si>
  <si>
    <t>54</t>
  </si>
  <si>
    <t>997221845.POPL</t>
  </si>
  <si>
    <t>Poplatek za uložení asfaltového odpadu bez obsahu dehtu na skládcee</t>
  </si>
  <si>
    <t>-1281503674</t>
  </si>
  <si>
    <t>6,48+2,582</t>
  </si>
  <si>
    <t>55</t>
  </si>
  <si>
    <t>997221855.POPL</t>
  </si>
  <si>
    <t>Poplatek za uložení odpadu zeminy a kameniva na skládcee</t>
  </si>
  <si>
    <t>1414263334</t>
  </si>
  <si>
    <t>998</t>
  </si>
  <si>
    <t>Přesun hmot</t>
  </si>
  <si>
    <t>56</t>
  </si>
  <si>
    <t>998225111</t>
  </si>
  <si>
    <t>Přesun hmot pro pozemní komunikace s krytem z kamene, monolitickým betonovým nebo živičným</t>
  </si>
  <si>
    <t>381916885</t>
  </si>
  <si>
    <t>Práce a dodávky M</t>
  </si>
  <si>
    <t>21-M</t>
  </si>
  <si>
    <t>Elektromontáže</t>
  </si>
  <si>
    <t>57</t>
  </si>
  <si>
    <t>210800411</t>
  </si>
  <si>
    <t>Montáž vodiče Cu izolovaného plného nebo laněného s PVC pláštěm do 1 kV žíla 0,15 až 16 mm2 zataženého (např. CY, CHAH-V) bez ukončení</t>
  </si>
  <si>
    <t>64</t>
  </si>
  <si>
    <t>733335915</t>
  </si>
  <si>
    <t>58</t>
  </si>
  <si>
    <t>34111554R1</t>
  </si>
  <si>
    <t>kabel silový jádro Cu izolace PVC plášť PVC 0,6/1kV (1-CYKY) 3x25mm2</t>
  </si>
  <si>
    <t>128</t>
  </si>
  <si>
    <t>-1058602067</t>
  </si>
  <si>
    <t>59</t>
  </si>
  <si>
    <t>8997211101R</t>
  </si>
  <si>
    <t>Propojení signalizačního vodiče se stávajícím vodičem, napojení na potrubí</t>
  </si>
  <si>
    <t>1267361372</t>
  </si>
  <si>
    <t>23-M</t>
  </si>
  <si>
    <t>Montáže potrubí</t>
  </si>
  <si>
    <t>60</t>
  </si>
  <si>
    <t>230200251R</t>
  </si>
  <si>
    <t>Propoj navrtávkou ocel DN 200/DN50</t>
  </si>
  <si>
    <t>-196333095</t>
  </si>
  <si>
    <t>61</t>
  </si>
  <si>
    <t>230201113</t>
  </si>
  <si>
    <t>Montáž trubních dílů přivařovacích D přes 60,3 do 89 mm tl stěny 3,6 mm</t>
  </si>
  <si>
    <t>kus</t>
  </si>
  <si>
    <t>-65068796</t>
  </si>
  <si>
    <t>62</t>
  </si>
  <si>
    <t>Mat100206</t>
  </si>
  <si>
    <t>Zemní přechodka standard dn50</t>
  </si>
  <si>
    <t>256</t>
  </si>
  <si>
    <t>1678504652</t>
  </si>
  <si>
    <t>63</t>
  </si>
  <si>
    <t>230205041</t>
  </si>
  <si>
    <t>Montáž potrubí plastového svařované na tupo nebo elektrospojkou dn 63 mm en 3,6 mm</t>
  </si>
  <si>
    <t>-1671292712</t>
  </si>
  <si>
    <t>PT63101</t>
  </si>
  <si>
    <t>trubka PE 100 RC, SDR 11 d63 - tyč</t>
  </si>
  <si>
    <t>635558447</t>
  </si>
  <si>
    <t>65</t>
  </si>
  <si>
    <t>2302001160R</t>
  </si>
  <si>
    <t>Nasunutí PE potrubní sekce do dn 110 do chráničky (ochranné trubky) vč. vystředění a utěsnění konců</t>
  </si>
  <si>
    <t>-758723757</t>
  </si>
  <si>
    <t>66</t>
  </si>
  <si>
    <t>230205055</t>
  </si>
  <si>
    <t>Montáž potrubí plastového svařované na tupo nebo elektrospojkou dn 110 mm en 6,3 mm</t>
  </si>
  <si>
    <t>-303324550</t>
  </si>
  <si>
    <t>67</t>
  </si>
  <si>
    <t>PT110301</t>
  </si>
  <si>
    <t>trubka PE ochranná d110 SDR26</t>
  </si>
  <si>
    <t>1935008777</t>
  </si>
  <si>
    <t>68</t>
  </si>
  <si>
    <t>230205241</t>
  </si>
  <si>
    <t>Montáž trubního dílu PE elektrotvarovky nebo svařovaného na tupo dn 63 mm en 3,6 mm</t>
  </si>
  <si>
    <t>-2106231242</t>
  </si>
  <si>
    <t>69</t>
  </si>
  <si>
    <t>PE90401R</t>
  </si>
  <si>
    <t>PE elektrokoleno30° SDR11 dn63</t>
  </si>
  <si>
    <t>-1881208664</t>
  </si>
  <si>
    <t>70</t>
  </si>
  <si>
    <t>PE63601</t>
  </si>
  <si>
    <t>PE elektrozáslepka SDR 11 dn63</t>
  </si>
  <si>
    <t>-2076454134</t>
  </si>
  <si>
    <t>71</t>
  </si>
  <si>
    <t>230170002</t>
  </si>
  <si>
    <t>Tlakové zkoušky těsnosti potrubí - příprava DN přes 40 do 80</t>
  </si>
  <si>
    <t>sada</t>
  </si>
  <si>
    <t>-1543209542</t>
  </si>
  <si>
    <t>72</t>
  </si>
  <si>
    <t>230170012</t>
  </si>
  <si>
    <t>Tlakové zkoušky těsnosti potrubí - zkouška DN přes 40 do 80</t>
  </si>
  <si>
    <t>-548997331</t>
  </si>
  <si>
    <t>73</t>
  </si>
  <si>
    <t>230208514</t>
  </si>
  <si>
    <t>Odplynění a inertizace ocelového potrubí DN přes 100 do 200 mm</t>
  </si>
  <si>
    <t>-1819767565</t>
  </si>
  <si>
    <t>74</t>
  </si>
  <si>
    <t>230230077</t>
  </si>
  <si>
    <t>Čištění potrubí PN 38 6416 DN 250</t>
  </si>
  <si>
    <t>784115948</t>
  </si>
  <si>
    <t>75</t>
  </si>
  <si>
    <t>230220006</t>
  </si>
  <si>
    <t>Montáž litinového poklopu</t>
  </si>
  <si>
    <t>1064889267</t>
  </si>
  <si>
    <t>76</t>
  </si>
  <si>
    <t>286422R-0372</t>
  </si>
  <si>
    <t>Plastová podkladová deska pro poklopy</t>
  </si>
  <si>
    <t>ks</t>
  </si>
  <si>
    <t>492886644</t>
  </si>
  <si>
    <t>77</t>
  </si>
  <si>
    <t>286422R-0370</t>
  </si>
  <si>
    <t xml:space="preserve">PLASTOVÝ POKLOP </t>
  </si>
  <si>
    <t>-1818035214</t>
  </si>
  <si>
    <t>OST</t>
  </si>
  <si>
    <t>Ostatní</t>
  </si>
  <si>
    <t>78</t>
  </si>
  <si>
    <t>2302600115R01</t>
  </si>
  <si>
    <t>Přípravné a koordinační zajištění STL/NTL odpoje plast dn 63</t>
  </si>
  <si>
    <t>512</t>
  </si>
  <si>
    <t>1955898007</t>
  </si>
  <si>
    <t>79</t>
  </si>
  <si>
    <t>2302600116R12</t>
  </si>
  <si>
    <t>Přípravné a koordinační zajištění STL/NTL propoje ocel DN 200</t>
  </si>
  <si>
    <t>1977398183</t>
  </si>
  <si>
    <t>80</t>
  </si>
  <si>
    <t>O1</t>
  </si>
  <si>
    <t>Revize</t>
  </si>
  <si>
    <t>937340346</t>
  </si>
  <si>
    <t>63,48</t>
  </si>
  <si>
    <t>22,08</t>
  </si>
  <si>
    <t>PS 02 - Přípojky</t>
  </si>
  <si>
    <t xml:space="preserve">    3 - Svislé a kompletní konstrukce</t>
  </si>
  <si>
    <t>HZS - Hodinové zúčtovací sazby</t>
  </si>
  <si>
    <t>-1714555485</t>
  </si>
  <si>
    <t>-665826415</t>
  </si>
  <si>
    <t>-646085819</t>
  </si>
  <si>
    <t>121151103</t>
  </si>
  <si>
    <t>Sejmutí ornice plochy do 100 m2 tl vrstvy do 200 mm strojně</t>
  </si>
  <si>
    <t>678290243</t>
  </si>
  <si>
    <t>131313711</t>
  </si>
  <si>
    <t>Hloubení zapažených jam v soudržných horninách třídy těžitelnosti II skupiny 4 ručně</t>
  </si>
  <si>
    <t>-1053561987</t>
  </si>
  <si>
    <t>výkop základu sloupku</t>
  </si>
  <si>
    <t>1*0,6*1*11</t>
  </si>
  <si>
    <t>132312131</t>
  </si>
  <si>
    <t>Hloubení nezapažených rýh šířky do 800 mm v soudržných horninách třídy těžitelnosti II skupiny 4 ručně</t>
  </si>
  <si>
    <t>311074665</t>
  </si>
  <si>
    <t>0,8*69*(1,3-0,15)</t>
  </si>
  <si>
    <t>skup 4 100%, 30% ručně</t>
  </si>
  <si>
    <t>132351102</t>
  </si>
  <si>
    <t>Hloubení rýh nezapažených š do 800 mm v hornině třídy těžitelnosti II skupiny 4 objem do 50 m3 strojně</t>
  </si>
  <si>
    <t>960380885</t>
  </si>
  <si>
    <t>skup 4 100%, 70% strojně</t>
  </si>
  <si>
    <t>-119502555</t>
  </si>
  <si>
    <t>(44+7+7)*0,8*0,8</t>
  </si>
  <si>
    <t>2090060582</t>
  </si>
  <si>
    <t>-1719905400</t>
  </si>
  <si>
    <t>162351103</t>
  </si>
  <si>
    <t>Vodorovné přemístění do 500 m výkopku/sypaniny z horniny třídy těžitelnosti I, skupiny 1 až 3</t>
  </si>
  <si>
    <t>-683961833</t>
  </si>
  <si>
    <t>162751117</t>
  </si>
  <si>
    <t>Vodorovné přemístění do 10000 m výkopku/sypaniny z horniny třídy těžitelnosti I, skupiny 1 až 3</t>
  </si>
  <si>
    <t>424444459</t>
  </si>
  <si>
    <t>162751119</t>
  </si>
  <si>
    <t>Příplatek k vodorovnému přemístění výkopku/sypaniny z horniny třídy těžitelnosti I skupiny 1 až 3 ZKD 1000 m přes 10000 m</t>
  </si>
  <si>
    <t>1342496005</t>
  </si>
  <si>
    <t>f2*15</t>
  </si>
  <si>
    <t>Poplatek za uložení odpadu ze sypaniny na skládce (skládkovné)</t>
  </si>
  <si>
    <t>-46026912</t>
  </si>
  <si>
    <t>f2*1,67</t>
  </si>
  <si>
    <t>-2025166306</t>
  </si>
  <si>
    <t>0,8*69*(1,3-0,15-0,4)</t>
  </si>
  <si>
    <t>1451741815</t>
  </si>
  <si>
    <t>0,8*69*0,4</t>
  </si>
  <si>
    <t>-93627115</t>
  </si>
  <si>
    <t>-1905374415</t>
  </si>
  <si>
    <t>690956622</t>
  </si>
  <si>
    <t>-442028450</t>
  </si>
  <si>
    <t>55,2*0,03</t>
  </si>
  <si>
    <t>1763007037</t>
  </si>
  <si>
    <t>Svislé a kompletní konstrukce</t>
  </si>
  <si>
    <t>3491241101R</t>
  </si>
  <si>
    <t>Montáž prefabrikátů drobné architektury hmotnosti do 1,5 t (skřín HUP)</t>
  </si>
  <si>
    <t>-641362942</t>
  </si>
  <si>
    <t>Mat900107R10</t>
  </si>
  <si>
    <t xml:space="preserve">plastový sloupek S2111-pro HUP+PŘ+plynoměr
</t>
  </si>
  <si>
    <t>1897369653</t>
  </si>
  <si>
    <t>72316R2</t>
  </si>
  <si>
    <t xml:space="preserve">Instalační rám - D+M   </t>
  </si>
  <si>
    <t>soubor</t>
  </si>
  <si>
    <t>-1775538445</t>
  </si>
  <si>
    <t>564851011</t>
  </si>
  <si>
    <t>Podklad ze štěrkodrtě ŠD plochy do 100 m2 tl 150 mm</t>
  </si>
  <si>
    <t>104741387</t>
  </si>
  <si>
    <t>55,2</t>
  </si>
  <si>
    <t>899722112</t>
  </si>
  <si>
    <t>Krytí potrubí z plastů výstražnou fólií z PVC 25 cm</t>
  </si>
  <si>
    <t>1891565710</t>
  </si>
  <si>
    <t>445800488</t>
  </si>
  <si>
    <t>-1875167277</t>
  </si>
  <si>
    <t>34111554R</t>
  </si>
  <si>
    <t>-44416422</t>
  </si>
  <si>
    <t>888486227</t>
  </si>
  <si>
    <t>230201105</t>
  </si>
  <si>
    <t>Montáž trubních dílů přivařovacích D 60,3 mm tl stěny 2,9 mm</t>
  </si>
  <si>
    <t>-223799018</t>
  </si>
  <si>
    <t>Mat100129</t>
  </si>
  <si>
    <t>Závitová přechodka L2000, SDR 11,  dn32 - R 1"</t>
  </si>
  <si>
    <t>671475708</t>
  </si>
  <si>
    <t>230205025</t>
  </si>
  <si>
    <t>Montáž potrubí plastového svařované na tupo nebo elektrospojkou dn 32 mm en 3,0 mm</t>
  </si>
  <si>
    <t>477951881</t>
  </si>
  <si>
    <t>PT32201</t>
  </si>
  <si>
    <t>trubka PE100 RC,SDR11,dn32-tyč s ochranným pláštěm</t>
  </si>
  <si>
    <t>1029164491</t>
  </si>
  <si>
    <t>-707203262</t>
  </si>
  <si>
    <t>230205035</t>
  </si>
  <si>
    <t>Montáž potrubí plastového svařované na tupo nebo elektrospojkou dn 50 mm en 4,6 mm</t>
  </si>
  <si>
    <t>-932321212</t>
  </si>
  <si>
    <t>PT50301</t>
  </si>
  <si>
    <t>trubka PE ochranná d50 SDR26</t>
  </si>
  <si>
    <t>444308609</t>
  </si>
  <si>
    <t>1,5*11</t>
  </si>
  <si>
    <t>2,5*6</t>
  </si>
  <si>
    <t>230205221</t>
  </si>
  <si>
    <t>Montáž trubního dílu PE elektrotvarovky nebo svařovaného na tupo dn 25 mm en 2,7 mm</t>
  </si>
  <si>
    <t>-1668260599</t>
  </si>
  <si>
    <t>PE3218101R</t>
  </si>
  <si>
    <t>PE KK SDR11dn25</t>
  </si>
  <si>
    <t>42220736</t>
  </si>
  <si>
    <t>PE25601</t>
  </si>
  <si>
    <t>PE elektrozáslepka SDR 11 dn25</t>
  </si>
  <si>
    <t>-414056663</t>
  </si>
  <si>
    <t>230205225</t>
  </si>
  <si>
    <t>Montáž trubního dílu PE elektrotvarovky nebo svařovaného na tupo dn 32 mm en 2,0 mm</t>
  </si>
  <si>
    <t>640933521</t>
  </si>
  <si>
    <t>PE32201</t>
  </si>
  <si>
    <t>PE elektrokoleno90° SDR11 dn32</t>
  </si>
  <si>
    <t>-1189544979</t>
  </si>
  <si>
    <t>-1389641069</t>
  </si>
  <si>
    <t>PE63702</t>
  </si>
  <si>
    <t>PE Tkus-el.navrtávací přípojkový SDR11 dn63-32</t>
  </si>
  <si>
    <t>-1162964262</t>
  </si>
  <si>
    <t>7232397001R10</t>
  </si>
  <si>
    <t>Propojení na stávající plynovody</t>
  </si>
  <si>
    <t>1250380003</t>
  </si>
  <si>
    <t>230170011</t>
  </si>
  <si>
    <t>Tlakové zkoušky těsnosti potrubí - zkouška DN do 40</t>
  </si>
  <si>
    <t>-663722774</t>
  </si>
  <si>
    <t>230230076</t>
  </si>
  <si>
    <t>Čištění potrubí PN 38 6416 DN 200</t>
  </si>
  <si>
    <t>-1047521929</t>
  </si>
  <si>
    <t>HZS</t>
  </si>
  <si>
    <t>Hodinové zúčtovací sazby</t>
  </si>
  <si>
    <t>HZS1302</t>
  </si>
  <si>
    <t>Hodinová zúčtovací sazba zedník specialista</t>
  </si>
  <si>
    <t>hod</t>
  </si>
  <si>
    <t>101169240</t>
  </si>
  <si>
    <t>O3</t>
  </si>
  <si>
    <t>Revize přípojek</t>
  </si>
  <si>
    <t>1132813915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</si>
  <si>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</si>
  <si>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</si>
  <si>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</si>
  <si>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</si>
  <si>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</si>
  <si>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</si>
  <si>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</si>
  <si>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</si>
  <si>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010001000</t>
  </si>
  <si>
    <t>-1948915053</t>
  </si>
  <si>
    <t>VRN3</t>
  </si>
  <si>
    <t>Zařízení staveniště</t>
  </si>
  <si>
    <t>030001000</t>
  </si>
  <si>
    <t>1093289042</t>
  </si>
  <si>
    <t>VRN4</t>
  </si>
  <si>
    <t>Inženýrská činnost</t>
  </si>
  <si>
    <t>045002000</t>
  </si>
  <si>
    <t>Kompletační a koordinační činnost</t>
  </si>
  <si>
    <t>-379045432</t>
  </si>
  <si>
    <t>SEZNAM FIGUR</t>
  </si>
  <si>
    <t>Výměra</t>
  </si>
  <si>
    <t xml:space="preserve"> PS 01</t>
  </si>
  <si>
    <t>Použití figury:</t>
  </si>
  <si>
    <t xml:space="preserve"> PS 02</t>
  </si>
  <si>
    <t>jámy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</si>
</sst>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pans="2:71" s="1" customFormat="1" ht="14.4" customHeight="1">
      <c r="B9" s="22"/>
      <c r="AR9" s="22"/>
      <c r="BE9" s="31"/>
      <c r="BS9" s="19" t="s">
        <v>6</v>
      </c>
    </row>
    <row r="10" spans="2:71" s="1" customFormat="1" ht="12" customHeight="1">
      <c r="B10" s="22"/>
      <c r="D10" s="32" t="s">
        <v>24</v>
      </c>
      <c r="AK10" s="32" t="s">
        <v>25</v>
      </c>
      <c r="AN10" s="27" t="s">
        <v>1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21</v>
      </c>
      <c r="AK11" s="32" t="s">
        <v>26</v>
      </c>
      <c r="AN11" s="27" t="s">
        <v>1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27</v>
      </c>
      <c r="AK13" s="32" t="s">
        <v>25</v>
      </c>
      <c r="AN13" s="34" t="s">
        <v>28</v>
      </c>
      <c r="AR13" s="22"/>
      <c r="BE13" s="31"/>
      <c r="BS13" s="19" t="s">
        <v>6</v>
      </c>
    </row>
    <row r="14" spans="2:71" ht="12">
      <c r="B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N14" s="34" t="s">
        <v>28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29</v>
      </c>
      <c r="AK16" s="32" t="s">
        <v>25</v>
      </c>
      <c r="AN16" s="27" t="s">
        <v>1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21</v>
      </c>
      <c r="AK17" s="32" t="s">
        <v>26</v>
      </c>
      <c r="AN17" s="27" t="s">
        <v>1</v>
      </c>
      <c r="AR17" s="22"/>
      <c r="BE17" s="31"/>
      <c r="BS17" s="19" t="s">
        <v>30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31</v>
      </c>
      <c r="AK19" s="32" t="s">
        <v>25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21</v>
      </c>
      <c r="AK20" s="32" t="s">
        <v>26</v>
      </c>
      <c r="AN20" s="27" t="s">
        <v>1</v>
      </c>
      <c r="AR20" s="22"/>
      <c r="BE20" s="31"/>
      <c r="BS20" s="19" t="s">
        <v>30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32</v>
      </c>
      <c r="AR22" s="22"/>
      <c r="BE22" s="31"/>
    </row>
    <row r="23" spans="2:57" s="1" customFormat="1" ht="16.5" customHeight="1">
      <c r="B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37</v>
      </c>
      <c r="E29" s="3"/>
      <c r="F29" s="32" t="s">
        <v>38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39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40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41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42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46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47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48</v>
      </c>
      <c r="AI60" s="41"/>
      <c r="AJ60" s="41"/>
      <c r="AK60" s="41"/>
      <c r="AL60" s="41"/>
      <c r="AM60" s="58" t="s">
        <v>49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51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48</v>
      </c>
      <c r="AI75" s="41"/>
      <c r="AJ75" s="41"/>
      <c r="AK75" s="41"/>
      <c r="AL75" s="41"/>
      <c r="AM75" s="58" t="s">
        <v>49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02_2022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Reko MS Turnov - Na Piavě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IF(AN8="","",AN8)</f>
        <v>4. 7. 2022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15.1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29</v>
      </c>
      <c r="AJ89" s="38"/>
      <c r="AK89" s="38"/>
      <c r="AL89" s="38"/>
      <c r="AM89" s="70" t="str">
        <f>IF(E17="","",E17)</f>
        <v xml:space="preserve"> </v>
      </c>
      <c r="AN89" s="4"/>
      <c r="AO89" s="4"/>
      <c r="AP89" s="4"/>
      <c r="AQ89" s="38"/>
      <c r="AR89" s="39"/>
      <c r="AS89" s="71" t="s">
        <v>53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27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31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54</v>
      </c>
      <c r="D92" s="80"/>
      <c r="E92" s="80"/>
      <c r="F92" s="80"/>
      <c r="G92" s="80"/>
      <c r="H92" s="81"/>
      <c r="I92" s="82" t="s">
        <v>55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56</v>
      </c>
      <c r="AH92" s="80"/>
      <c r="AI92" s="80"/>
      <c r="AJ92" s="80"/>
      <c r="AK92" s="80"/>
      <c r="AL92" s="80"/>
      <c r="AM92" s="80"/>
      <c r="AN92" s="82" t="s">
        <v>57</v>
      </c>
      <c r="AO92" s="80"/>
      <c r="AP92" s="84"/>
      <c r="AQ92" s="85" t="s">
        <v>58</v>
      </c>
      <c r="AR92" s="39"/>
      <c r="AS92" s="86" t="s">
        <v>59</v>
      </c>
      <c r="AT92" s="87" t="s">
        <v>60</v>
      </c>
      <c r="AU92" s="87" t="s">
        <v>61</v>
      </c>
      <c r="AV92" s="87" t="s">
        <v>62</v>
      </c>
      <c r="AW92" s="87" t="s">
        <v>63</v>
      </c>
      <c r="AX92" s="87" t="s">
        <v>64</v>
      </c>
      <c r="AY92" s="87" t="s">
        <v>65</v>
      </c>
      <c r="AZ92" s="87" t="s">
        <v>66</v>
      </c>
      <c r="BA92" s="87" t="s">
        <v>67</v>
      </c>
      <c r="BB92" s="87" t="s">
        <v>68</v>
      </c>
      <c r="BC92" s="87" t="s">
        <v>69</v>
      </c>
      <c r="BD92" s="88" t="s">
        <v>70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71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ROUND(SUM(AG95:AG97),2)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ROUND(SUM(AS95:AS97),2)</f>
        <v>0</v>
      </c>
      <c r="AT94" s="99">
        <f>ROUND(SUM(AV94:AW94),2)</f>
        <v>0</v>
      </c>
      <c r="AU94" s="100">
        <f>ROUND(SUM(AU95:AU97),5)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ROUND(SUM(AZ95:AZ97),2)</f>
        <v>0</v>
      </c>
      <c r="BA94" s="99">
        <f>ROUND(SUM(BA95:BA97),2)</f>
        <v>0</v>
      </c>
      <c r="BB94" s="99">
        <f>ROUND(SUM(BB95:BB97),2)</f>
        <v>0</v>
      </c>
      <c r="BC94" s="99">
        <f>ROUND(SUM(BC95:BC97),2)</f>
        <v>0</v>
      </c>
      <c r="BD94" s="101">
        <f>ROUND(SUM(BD95:BD97),2)</f>
        <v>0</v>
      </c>
      <c r="BE94" s="6"/>
      <c r="BS94" s="102" t="s">
        <v>72</v>
      </c>
      <c r="BT94" s="102" t="s">
        <v>73</v>
      </c>
      <c r="BU94" s="103" t="s">
        <v>74</v>
      </c>
      <c r="BV94" s="102" t="s">
        <v>75</v>
      </c>
      <c r="BW94" s="102" t="s">
        <v>4</v>
      </c>
      <c r="BX94" s="102" t="s">
        <v>76</v>
      </c>
      <c r="CL94" s="102" t="s">
        <v>1</v>
      </c>
    </row>
    <row r="95" spans="1:91" s="7" customFormat="1" ht="16.5" customHeight="1">
      <c r="A95" s="104" t="s">
        <v>77</v>
      </c>
      <c r="B95" s="105"/>
      <c r="C95" s="106"/>
      <c r="D95" s="107" t="s">
        <v>78</v>
      </c>
      <c r="E95" s="107"/>
      <c r="F95" s="107"/>
      <c r="G95" s="107"/>
      <c r="H95" s="107"/>
      <c r="I95" s="108"/>
      <c r="J95" s="107" t="s">
        <v>79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'PS 01 - Plynovody'!J30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80</v>
      </c>
      <c r="AR95" s="105"/>
      <c r="AS95" s="111">
        <v>0</v>
      </c>
      <c r="AT95" s="112">
        <f>ROUND(SUM(AV95:AW95),2)</f>
        <v>0</v>
      </c>
      <c r="AU95" s="113">
        <f>'PS 01 - Plynovody'!P127</f>
        <v>0</v>
      </c>
      <c r="AV95" s="112">
        <f>'PS 01 - Plynovody'!J33</f>
        <v>0</v>
      </c>
      <c r="AW95" s="112">
        <f>'PS 01 - Plynovody'!J34</f>
        <v>0</v>
      </c>
      <c r="AX95" s="112">
        <f>'PS 01 - Plynovody'!J35</f>
        <v>0</v>
      </c>
      <c r="AY95" s="112">
        <f>'PS 01 - Plynovody'!J36</f>
        <v>0</v>
      </c>
      <c r="AZ95" s="112">
        <f>'PS 01 - Plynovody'!F33</f>
        <v>0</v>
      </c>
      <c r="BA95" s="112">
        <f>'PS 01 - Plynovody'!F34</f>
        <v>0</v>
      </c>
      <c r="BB95" s="112">
        <f>'PS 01 - Plynovody'!F35</f>
        <v>0</v>
      </c>
      <c r="BC95" s="112">
        <f>'PS 01 - Plynovody'!F36</f>
        <v>0</v>
      </c>
      <c r="BD95" s="114">
        <f>'PS 01 - Plynovody'!F37</f>
        <v>0</v>
      </c>
      <c r="BE95" s="7"/>
      <c r="BT95" s="115" t="s">
        <v>81</v>
      </c>
      <c r="BV95" s="115" t="s">
        <v>75</v>
      </c>
      <c r="BW95" s="115" t="s">
        <v>82</v>
      </c>
      <c r="BX95" s="115" t="s">
        <v>4</v>
      </c>
      <c r="CL95" s="115" t="s">
        <v>1</v>
      </c>
      <c r="CM95" s="115" t="s">
        <v>83</v>
      </c>
    </row>
    <row r="96" spans="1:91" s="7" customFormat="1" ht="16.5" customHeight="1">
      <c r="A96" s="104" t="s">
        <v>77</v>
      </c>
      <c r="B96" s="105"/>
      <c r="C96" s="106"/>
      <c r="D96" s="107" t="s">
        <v>84</v>
      </c>
      <c r="E96" s="107"/>
      <c r="F96" s="107"/>
      <c r="G96" s="107"/>
      <c r="H96" s="107"/>
      <c r="I96" s="108"/>
      <c r="J96" s="107" t="s">
        <v>85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'PS 02 - Přípojky'!J30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80</v>
      </c>
      <c r="AR96" s="105"/>
      <c r="AS96" s="111">
        <v>0</v>
      </c>
      <c r="AT96" s="112">
        <f>ROUND(SUM(AV96:AW96),2)</f>
        <v>0</v>
      </c>
      <c r="AU96" s="113">
        <f>'PS 02 - Přípojky'!P127</f>
        <v>0</v>
      </c>
      <c r="AV96" s="112">
        <f>'PS 02 - Přípojky'!J33</f>
        <v>0</v>
      </c>
      <c r="AW96" s="112">
        <f>'PS 02 - Přípojky'!J34</f>
        <v>0</v>
      </c>
      <c r="AX96" s="112">
        <f>'PS 02 - Přípojky'!J35</f>
        <v>0</v>
      </c>
      <c r="AY96" s="112">
        <f>'PS 02 - Přípojky'!J36</f>
        <v>0</v>
      </c>
      <c r="AZ96" s="112">
        <f>'PS 02 - Přípojky'!F33</f>
        <v>0</v>
      </c>
      <c r="BA96" s="112">
        <f>'PS 02 - Přípojky'!F34</f>
        <v>0</v>
      </c>
      <c r="BB96" s="112">
        <f>'PS 02 - Přípojky'!F35</f>
        <v>0</v>
      </c>
      <c r="BC96" s="112">
        <f>'PS 02 - Přípojky'!F36</f>
        <v>0</v>
      </c>
      <c r="BD96" s="114">
        <f>'PS 02 - Přípojky'!F37</f>
        <v>0</v>
      </c>
      <c r="BE96" s="7"/>
      <c r="BT96" s="115" t="s">
        <v>81</v>
      </c>
      <c r="BV96" s="115" t="s">
        <v>75</v>
      </c>
      <c r="BW96" s="115" t="s">
        <v>86</v>
      </c>
      <c r="BX96" s="115" t="s">
        <v>4</v>
      </c>
      <c r="CL96" s="115" t="s">
        <v>1</v>
      </c>
      <c r="CM96" s="115" t="s">
        <v>83</v>
      </c>
    </row>
    <row r="97" spans="1:91" s="7" customFormat="1" ht="16.5" customHeight="1">
      <c r="A97" s="104" t="s">
        <v>77</v>
      </c>
      <c r="B97" s="105"/>
      <c r="C97" s="106"/>
      <c r="D97" s="107" t="s">
        <v>87</v>
      </c>
      <c r="E97" s="107"/>
      <c r="F97" s="107"/>
      <c r="G97" s="107"/>
      <c r="H97" s="107"/>
      <c r="I97" s="108"/>
      <c r="J97" s="107" t="s">
        <v>87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9">
        <f>'VRN - VRN'!J30</f>
        <v>0</v>
      </c>
      <c r="AH97" s="108"/>
      <c r="AI97" s="108"/>
      <c r="AJ97" s="108"/>
      <c r="AK97" s="108"/>
      <c r="AL97" s="108"/>
      <c r="AM97" s="108"/>
      <c r="AN97" s="109">
        <f>SUM(AG97,AT97)</f>
        <v>0</v>
      </c>
      <c r="AO97" s="108"/>
      <c r="AP97" s="108"/>
      <c r="AQ97" s="110" t="s">
        <v>80</v>
      </c>
      <c r="AR97" s="105"/>
      <c r="AS97" s="116">
        <v>0</v>
      </c>
      <c r="AT97" s="117">
        <f>ROUND(SUM(AV97:AW97),2)</f>
        <v>0</v>
      </c>
      <c r="AU97" s="118">
        <f>'VRN - VRN'!P120</f>
        <v>0</v>
      </c>
      <c r="AV97" s="117">
        <f>'VRN - VRN'!J33</f>
        <v>0</v>
      </c>
      <c r="AW97" s="117">
        <f>'VRN - VRN'!J34</f>
        <v>0</v>
      </c>
      <c r="AX97" s="117">
        <f>'VRN - VRN'!J35</f>
        <v>0</v>
      </c>
      <c r="AY97" s="117">
        <f>'VRN - VRN'!J36</f>
        <v>0</v>
      </c>
      <c r="AZ97" s="117">
        <f>'VRN - VRN'!F33</f>
        <v>0</v>
      </c>
      <c r="BA97" s="117">
        <f>'VRN - VRN'!F34</f>
        <v>0</v>
      </c>
      <c r="BB97" s="117">
        <f>'VRN - VRN'!F35</f>
        <v>0</v>
      </c>
      <c r="BC97" s="117">
        <f>'VRN - VRN'!F36</f>
        <v>0</v>
      </c>
      <c r="BD97" s="119">
        <f>'VRN - VRN'!F37</f>
        <v>0</v>
      </c>
      <c r="BE97" s="7"/>
      <c r="BT97" s="115" t="s">
        <v>81</v>
      </c>
      <c r="BV97" s="115" t="s">
        <v>75</v>
      </c>
      <c r="BW97" s="115" t="s">
        <v>88</v>
      </c>
      <c r="BX97" s="115" t="s">
        <v>4</v>
      </c>
      <c r="CL97" s="115" t="s">
        <v>1</v>
      </c>
      <c r="CM97" s="115" t="s">
        <v>83</v>
      </c>
    </row>
    <row r="98" spans="1:57" s="2" customFormat="1" ht="30" customHeight="1">
      <c r="A98" s="38"/>
      <c r="B98" s="39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9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39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PS 01 - Plynovody'!C2" display="/"/>
    <hyperlink ref="A96" location="'PS 02 - Přípojky'!C2" display="/"/>
    <hyperlink ref="A97" location="'VRN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  <c r="AZ2" s="120" t="s">
        <v>89</v>
      </c>
      <c r="BA2" s="120" t="s">
        <v>90</v>
      </c>
      <c r="BB2" s="120" t="s">
        <v>1</v>
      </c>
      <c r="BC2" s="120" t="s">
        <v>91</v>
      </c>
      <c r="BD2" s="120" t="s">
        <v>83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83</v>
      </c>
      <c r="AZ3" s="120" t="s">
        <v>92</v>
      </c>
      <c r="BA3" s="120" t="s">
        <v>93</v>
      </c>
      <c r="BB3" s="120" t="s">
        <v>1</v>
      </c>
      <c r="BC3" s="120" t="s">
        <v>94</v>
      </c>
      <c r="BD3" s="120" t="s">
        <v>83</v>
      </c>
    </row>
    <row r="4" spans="2:56" s="1" customFormat="1" ht="24.95" customHeight="1">
      <c r="B4" s="22"/>
      <c r="D4" s="23" t="s">
        <v>95</v>
      </c>
      <c r="L4" s="22"/>
      <c r="M4" s="121" t="s">
        <v>10</v>
      </c>
      <c r="AT4" s="19" t="s">
        <v>3</v>
      </c>
      <c r="AZ4" s="120" t="s">
        <v>96</v>
      </c>
      <c r="BA4" s="120" t="s">
        <v>97</v>
      </c>
      <c r="BB4" s="120" t="s">
        <v>1</v>
      </c>
      <c r="BC4" s="120" t="s">
        <v>98</v>
      </c>
      <c r="BD4" s="120" t="s">
        <v>83</v>
      </c>
    </row>
    <row r="5" spans="2:56" s="1" customFormat="1" ht="6.95" customHeight="1">
      <c r="B5" s="22"/>
      <c r="L5" s="22"/>
      <c r="AZ5" s="120" t="s">
        <v>99</v>
      </c>
      <c r="BA5" s="120" t="s">
        <v>100</v>
      </c>
      <c r="BB5" s="120" t="s">
        <v>1</v>
      </c>
      <c r="BC5" s="120" t="s">
        <v>101</v>
      </c>
      <c r="BD5" s="120" t="s">
        <v>83</v>
      </c>
    </row>
    <row r="6" spans="2:56" s="1" customFormat="1" ht="12" customHeight="1">
      <c r="B6" s="22"/>
      <c r="D6" s="32" t="s">
        <v>16</v>
      </c>
      <c r="L6" s="22"/>
      <c r="AZ6" s="120" t="s">
        <v>102</v>
      </c>
      <c r="BA6" s="120" t="s">
        <v>102</v>
      </c>
      <c r="BB6" s="120" t="s">
        <v>1</v>
      </c>
      <c r="BC6" s="120" t="s">
        <v>103</v>
      </c>
      <c r="BD6" s="120" t="s">
        <v>83</v>
      </c>
    </row>
    <row r="7" spans="2:56" s="1" customFormat="1" ht="16.5" customHeight="1">
      <c r="B7" s="22"/>
      <c r="E7" s="122" t="str">
        <f>'Rekapitulace stavby'!K6</f>
        <v>Reko MS Turnov - Na Piavě</v>
      </c>
      <c r="F7" s="32"/>
      <c r="G7" s="32"/>
      <c r="H7" s="32"/>
      <c r="L7" s="22"/>
      <c r="AZ7" s="120" t="s">
        <v>104</v>
      </c>
      <c r="BA7" s="120" t="s">
        <v>104</v>
      </c>
      <c r="BB7" s="120" t="s">
        <v>1</v>
      </c>
      <c r="BC7" s="120" t="s">
        <v>105</v>
      </c>
      <c r="BD7" s="120" t="s">
        <v>83</v>
      </c>
    </row>
    <row r="8" spans="1:31" s="2" customFormat="1" ht="12" customHeight="1">
      <c r="A8" s="38"/>
      <c r="B8" s="39"/>
      <c r="C8" s="38"/>
      <c r="D8" s="32" t="s">
        <v>106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107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4. 7. 2022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3"/>
      <c r="B27" s="124"/>
      <c r="C27" s="123"/>
      <c r="D27" s="123"/>
      <c r="E27" s="36" t="s">
        <v>1</v>
      </c>
      <c r="F27" s="36"/>
      <c r="G27" s="36"/>
      <c r="H27" s="36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6" t="s">
        <v>33</v>
      </c>
      <c r="E30" s="38"/>
      <c r="F30" s="38"/>
      <c r="G30" s="38"/>
      <c r="H30" s="38"/>
      <c r="I30" s="38"/>
      <c r="J30" s="96">
        <f>ROUND(J127,2)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7" t="s">
        <v>37</v>
      </c>
      <c r="E33" s="32" t="s">
        <v>38</v>
      </c>
      <c r="F33" s="128">
        <f>ROUND((SUM(BE127:BE276)),2)</f>
        <v>0</v>
      </c>
      <c r="G33" s="38"/>
      <c r="H33" s="38"/>
      <c r="I33" s="129">
        <v>0.21</v>
      </c>
      <c r="J33" s="128">
        <f>ROUND(((SUM(BE127:BE276))*I33),2)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28">
        <f>ROUND((SUM(BF127:BF276)),2)</f>
        <v>0</v>
      </c>
      <c r="G34" s="38"/>
      <c r="H34" s="38"/>
      <c r="I34" s="129">
        <v>0.15</v>
      </c>
      <c r="J34" s="128">
        <f>ROUND(((SUM(BF127:BF276))*I34),2)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28">
        <f>ROUND((SUM(BG127:BG276)),2)</f>
        <v>0</v>
      </c>
      <c r="G35" s="38"/>
      <c r="H35" s="38"/>
      <c r="I35" s="129">
        <v>0.21</v>
      </c>
      <c r="J35" s="128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28">
        <f>ROUND((SUM(BH127:BH276)),2)</f>
        <v>0</v>
      </c>
      <c r="G36" s="38"/>
      <c r="H36" s="38"/>
      <c r="I36" s="129">
        <v>0.15</v>
      </c>
      <c r="J36" s="128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28">
        <f>ROUND((SUM(BI127:BI276)),2)</f>
        <v>0</v>
      </c>
      <c r="G37" s="38"/>
      <c r="H37" s="38"/>
      <c r="I37" s="129">
        <v>0</v>
      </c>
      <c r="J37" s="128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0"/>
      <c r="D39" s="131" t="s">
        <v>43</v>
      </c>
      <c r="E39" s="81"/>
      <c r="F39" s="81"/>
      <c r="G39" s="132" t="s">
        <v>44</v>
      </c>
      <c r="H39" s="133" t="s">
        <v>45</v>
      </c>
      <c r="I39" s="81"/>
      <c r="J39" s="134">
        <f>SUM(J30:J37)</f>
        <v>0</v>
      </c>
      <c r="K39" s="135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36" t="s">
        <v>49</v>
      </c>
      <c r="G61" s="58" t="s">
        <v>48</v>
      </c>
      <c r="H61" s="41"/>
      <c r="I61" s="41"/>
      <c r="J61" s="137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36" t="s">
        <v>49</v>
      </c>
      <c r="G76" s="58" t="s">
        <v>48</v>
      </c>
      <c r="H76" s="41"/>
      <c r="I76" s="41"/>
      <c r="J76" s="137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2" t="str">
        <f>E7</f>
        <v>Reko MS Turnov - Na Piavě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PS 01 - Plynovody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4. 7. 2022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8" t="s">
        <v>109</v>
      </c>
      <c r="D94" s="130"/>
      <c r="E94" s="130"/>
      <c r="F94" s="130"/>
      <c r="G94" s="130"/>
      <c r="H94" s="130"/>
      <c r="I94" s="130"/>
      <c r="J94" s="139" t="s">
        <v>110</v>
      </c>
      <c r="K94" s="130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0" t="s">
        <v>111</v>
      </c>
      <c r="D96" s="38"/>
      <c r="E96" s="38"/>
      <c r="F96" s="38"/>
      <c r="G96" s="38"/>
      <c r="H96" s="38"/>
      <c r="I96" s="38"/>
      <c r="J96" s="96">
        <f>J127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112</v>
      </c>
    </row>
    <row r="97" spans="1:31" s="9" customFormat="1" ht="24.95" customHeight="1">
      <c r="A97" s="9"/>
      <c r="B97" s="141"/>
      <c r="C97" s="9"/>
      <c r="D97" s="142" t="s">
        <v>113</v>
      </c>
      <c r="E97" s="143"/>
      <c r="F97" s="143"/>
      <c r="G97" s="143"/>
      <c r="H97" s="143"/>
      <c r="I97" s="143"/>
      <c r="J97" s="144">
        <f>J128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114</v>
      </c>
      <c r="E98" s="147"/>
      <c r="F98" s="147"/>
      <c r="G98" s="147"/>
      <c r="H98" s="147"/>
      <c r="I98" s="147"/>
      <c r="J98" s="148">
        <f>J129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115</v>
      </c>
      <c r="E99" s="147"/>
      <c r="F99" s="147"/>
      <c r="G99" s="147"/>
      <c r="H99" s="147"/>
      <c r="I99" s="147"/>
      <c r="J99" s="148">
        <f>J215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116</v>
      </c>
      <c r="E100" s="147"/>
      <c r="F100" s="147"/>
      <c r="G100" s="147"/>
      <c r="H100" s="147"/>
      <c r="I100" s="147"/>
      <c r="J100" s="148">
        <f>J229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117</v>
      </c>
      <c r="E101" s="147"/>
      <c r="F101" s="147"/>
      <c r="G101" s="147"/>
      <c r="H101" s="147"/>
      <c r="I101" s="147"/>
      <c r="J101" s="148">
        <f>J231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118</v>
      </c>
      <c r="E102" s="147"/>
      <c r="F102" s="147"/>
      <c r="G102" s="147"/>
      <c r="H102" s="147"/>
      <c r="I102" s="147"/>
      <c r="J102" s="148">
        <f>J238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5"/>
      <c r="C103" s="10"/>
      <c r="D103" s="146" t="s">
        <v>119</v>
      </c>
      <c r="E103" s="147"/>
      <c r="F103" s="147"/>
      <c r="G103" s="147"/>
      <c r="H103" s="147"/>
      <c r="I103" s="147"/>
      <c r="J103" s="148">
        <f>J247</f>
        <v>0</v>
      </c>
      <c r="K103" s="10"/>
      <c r="L103" s="14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41"/>
      <c r="C104" s="9"/>
      <c r="D104" s="142" t="s">
        <v>120</v>
      </c>
      <c r="E104" s="143"/>
      <c r="F104" s="143"/>
      <c r="G104" s="143"/>
      <c r="H104" s="143"/>
      <c r="I104" s="143"/>
      <c r="J104" s="144">
        <f>J249</f>
        <v>0</v>
      </c>
      <c r="K104" s="9"/>
      <c r="L104" s="14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45"/>
      <c r="C105" s="10"/>
      <c r="D105" s="146" t="s">
        <v>121</v>
      </c>
      <c r="E105" s="147"/>
      <c r="F105" s="147"/>
      <c r="G105" s="147"/>
      <c r="H105" s="147"/>
      <c r="I105" s="147"/>
      <c r="J105" s="148">
        <f>J250</f>
        <v>0</v>
      </c>
      <c r="K105" s="10"/>
      <c r="L105" s="14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45"/>
      <c r="C106" s="10"/>
      <c r="D106" s="146" t="s">
        <v>122</v>
      </c>
      <c r="E106" s="147"/>
      <c r="F106" s="147"/>
      <c r="G106" s="147"/>
      <c r="H106" s="147"/>
      <c r="I106" s="147"/>
      <c r="J106" s="148">
        <f>J254</f>
        <v>0</v>
      </c>
      <c r="K106" s="10"/>
      <c r="L106" s="14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41"/>
      <c r="C107" s="9"/>
      <c r="D107" s="142" t="s">
        <v>123</v>
      </c>
      <c r="E107" s="143"/>
      <c r="F107" s="143"/>
      <c r="G107" s="143"/>
      <c r="H107" s="143"/>
      <c r="I107" s="143"/>
      <c r="J107" s="144">
        <f>J273</f>
        <v>0</v>
      </c>
      <c r="K107" s="9"/>
      <c r="L107" s="14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124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122" t="str">
        <f>E7</f>
        <v>Reko MS Turnov - Na Piavě</v>
      </c>
      <c r="F117" s="32"/>
      <c r="G117" s="32"/>
      <c r="H117" s="32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106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E9</f>
        <v>PS 01 - Plynovody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38"/>
      <c r="E121" s="38"/>
      <c r="F121" s="27" t="str">
        <f>F12</f>
        <v xml:space="preserve"> </v>
      </c>
      <c r="G121" s="38"/>
      <c r="H121" s="38"/>
      <c r="I121" s="32" t="s">
        <v>22</v>
      </c>
      <c r="J121" s="69" t="str">
        <f>IF(J12="","",J12)</f>
        <v>4. 7. 2022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38"/>
      <c r="E123" s="38"/>
      <c r="F123" s="27" t="str">
        <f>E15</f>
        <v xml:space="preserve"> </v>
      </c>
      <c r="G123" s="38"/>
      <c r="H123" s="38"/>
      <c r="I123" s="32" t="s">
        <v>29</v>
      </c>
      <c r="J123" s="36" t="str">
        <f>E21</f>
        <v xml:space="preserve"> 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38"/>
      <c r="E124" s="38"/>
      <c r="F124" s="27" t="str">
        <f>IF(E18="","",E18)</f>
        <v>Vyplň údaj</v>
      </c>
      <c r="G124" s="38"/>
      <c r="H124" s="38"/>
      <c r="I124" s="32" t="s">
        <v>31</v>
      </c>
      <c r="J124" s="36" t="str">
        <f>E24</f>
        <v xml:space="preserve"> 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49"/>
      <c r="B126" s="150"/>
      <c r="C126" s="151" t="s">
        <v>125</v>
      </c>
      <c r="D126" s="152" t="s">
        <v>58</v>
      </c>
      <c r="E126" s="152" t="s">
        <v>54</v>
      </c>
      <c r="F126" s="152" t="s">
        <v>55</v>
      </c>
      <c r="G126" s="152" t="s">
        <v>126</v>
      </c>
      <c r="H126" s="152" t="s">
        <v>127</v>
      </c>
      <c r="I126" s="152" t="s">
        <v>128</v>
      </c>
      <c r="J126" s="153" t="s">
        <v>110</v>
      </c>
      <c r="K126" s="154" t="s">
        <v>129</v>
      </c>
      <c r="L126" s="155"/>
      <c r="M126" s="86" t="s">
        <v>1</v>
      </c>
      <c r="N126" s="87" t="s">
        <v>37</v>
      </c>
      <c r="O126" s="87" t="s">
        <v>130</v>
      </c>
      <c r="P126" s="87" t="s">
        <v>131</v>
      </c>
      <c r="Q126" s="87" t="s">
        <v>132</v>
      </c>
      <c r="R126" s="87" t="s">
        <v>133</v>
      </c>
      <c r="S126" s="87" t="s">
        <v>134</v>
      </c>
      <c r="T126" s="88" t="s">
        <v>135</v>
      </c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spans="1:63" s="2" customFormat="1" ht="22.8" customHeight="1">
      <c r="A127" s="38"/>
      <c r="B127" s="39"/>
      <c r="C127" s="93" t="s">
        <v>136</v>
      </c>
      <c r="D127" s="38"/>
      <c r="E127" s="38"/>
      <c r="F127" s="38"/>
      <c r="G127" s="38"/>
      <c r="H127" s="38"/>
      <c r="I127" s="38"/>
      <c r="J127" s="156">
        <f>BK127</f>
        <v>0</v>
      </c>
      <c r="K127" s="38"/>
      <c r="L127" s="39"/>
      <c r="M127" s="89"/>
      <c r="N127" s="73"/>
      <c r="O127" s="90"/>
      <c r="P127" s="157">
        <f>P128+P249+P273</f>
        <v>0</v>
      </c>
      <c r="Q127" s="90"/>
      <c r="R127" s="157">
        <f>R128+R249+R273</f>
        <v>2.6819824999999997</v>
      </c>
      <c r="S127" s="90"/>
      <c r="T127" s="158">
        <f>T128+T249+T273</f>
        <v>12.95975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72</v>
      </c>
      <c r="AU127" s="19" t="s">
        <v>112</v>
      </c>
      <c r="BK127" s="159">
        <f>BK128+BK249+BK273</f>
        <v>0</v>
      </c>
    </row>
    <row r="128" spans="1:63" s="12" customFormat="1" ht="25.9" customHeight="1">
      <c r="A128" s="12"/>
      <c r="B128" s="160"/>
      <c r="C128" s="12"/>
      <c r="D128" s="161" t="s">
        <v>72</v>
      </c>
      <c r="E128" s="162" t="s">
        <v>137</v>
      </c>
      <c r="F128" s="162" t="s">
        <v>138</v>
      </c>
      <c r="G128" s="12"/>
      <c r="H128" s="12"/>
      <c r="I128" s="163"/>
      <c r="J128" s="164">
        <f>BK128</f>
        <v>0</v>
      </c>
      <c r="K128" s="12"/>
      <c r="L128" s="160"/>
      <c r="M128" s="165"/>
      <c r="N128" s="166"/>
      <c r="O128" s="166"/>
      <c r="P128" s="167">
        <f>P129+P215+P229+P231+P238+P247</f>
        <v>0</v>
      </c>
      <c r="Q128" s="166"/>
      <c r="R128" s="167">
        <f>R129+R215+R229+R231+R238+R247</f>
        <v>2.4499424999999997</v>
      </c>
      <c r="S128" s="166"/>
      <c r="T128" s="168">
        <f>T129+T215+T229+T231+T238+T247</f>
        <v>12.95975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1" t="s">
        <v>81</v>
      </c>
      <c r="AT128" s="169" t="s">
        <v>72</v>
      </c>
      <c r="AU128" s="169" t="s">
        <v>73</v>
      </c>
      <c r="AY128" s="161" t="s">
        <v>139</v>
      </c>
      <c r="BK128" s="170">
        <f>BK129+BK215+BK229+BK231+BK238+BK247</f>
        <v>0</v>
      </c>
    </row>
    <row r="129" spans="1:63" s="12" customFormat="1" ht="22.8" customHeight="1">
      <c r="A129" s="12"/>
      <c r="B129" s="160"/>
      <c r="C129" s="12"/>
      <c r="D129" s="161" t="s">
        <v>72</v>
      </c>
      <c r="E129" s="171" t="s">
        <v>81</v>
      </c>
      <c r="F129" s="171" t="s">
        <v>140</v>
      </c>
      <c r="G129" s="12"/>
      <c r="H129" s="12"/>
      <c r="I129" s="163"/>
      <c r="J129" s="172">
        <f>BK129</f>
        <v>0</v>
      </c>
      <c r="K129" s="12"/>
      <c r="L129" s="160"/>
      <c r="M129" s="165"/>
      <c r="N129" s="166"/>
      <c r="O129" s="166"/>
      <c r="P129" s="167">
        <f>SUM(P130:P214)</f>
        <v>0</v>
      </c>
      <c r="Q129" s="166"/>
      <c r="R129" s="167">
        <f>SUM(R130:R214)</f>
        <v>1.3693625</v>
      </c>
      <c r="S129" s="166"/>
      <c r="T129" s="168">
        <f>SUM(T130:T214)</f>
        <v>12.95975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1" t="s">
        <v>81</v>
      </c>
      <c r="AT129" s="169" t="s">
        <v>72</v>
      </c>
      <c r="AU129" s="169" t="s">
        <v>81</v>
      </c>
      <c r="AY129" s="161" t="s">
        <v>139</v>
      </c>
      <c r="BK129" s="170">
        <f>SUM(BK130:BK214)</f>
        <v>0</v>
      </c>
    </row>
    <row r="130" spans="1:65" s="2" customFormat="1" ht="24.15" customHeight="1">
      <c r="A130" s="38"/>
      <c r="B130" s="173"/>
      <c r="C130" s="174" t="s">
        <v>81</v>
      </c>
      <c r="D130" s="174" t="s">
        <v>141</v>
      </c>
      <c r="E130" s="175" t="s">
        <v>142</v>
      </c>
      <c r="F130" s="176" t="s">
        <v>143</v>
      </c>
      <c r="G130" s="177" t="s">
        <v>144</v>
      </c>
      <c r="H130" s="178">
        <v>14.4</v>
      </c>
      <c r="I130" s="179"/>
      <c r="J130" s="180">
        <f>ROUND(I130*H130,2)</f>
        <v>0</v>
      </c>
      <c r="K130" s="181"/>
      <c r="L130" s="39"/>
      <c r="M130" s="182" t="s">
        <v>1</v>
      </c>
      <c r="N130" s="183" t="s">
        <v>38</v>
      </c>
      <c r="O130" s="77"/>
      <c r="P130" s="184">
        <f>O130*H130</f>
        <v>0</v>
      </c>
      <c r="Q130" s="184">
        <v>0</v>
      </c>
      <c r="R130" s="184">
        <f>Q130*H130</f>
        <v>0</v>
      </c>
      <c r="S130" s="184">
        <v>0.17</v>
      </c>
      <c r="T130" s="185">
        <f>S130*H130</f>
        <v>2.4480000000000004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86" t="s">
        <v>145</v>
      </c>
      <c r="AT130" s="186" t="s">
        <v>141</v>
      </c>
      <c r="AU130" s="186" t="s">
        <v>83</v>
      </c>
      <c r="AY130" s="19" t="s">
        <v>139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81</v>
      </c>
      <c r="BK130" s="187">
        <f>ROUND(I130*H130,2)</f>
        <v>0</v>
      </c>
      <c r="BL130" s="19" t="s">
        <v>145</v>
      </c>
      <c r="BM130" s="186" t="s">
        <v>146</v>
      </c>
    </row>
    <row r="131" spans="1:65" s="2" customFormat="1" ht="24.15" customHeight="1">
      <c r="A131" s="38"/>
      <c r="B131" s="173"/>
      <c r="C131" s="174" t="s">
        <v>83</v>
      </c>
      <c r="D131" s="174" t="s">
        <v>141</v>
      </c>
      <c r="E131" s="175" t="s">
        <v>147</v>
      </c>
      <c r="F131" s="176" t="s">
        <v>148</v>
      </c>
      <c r="G131" s="177" t="s">
        <v>144</v>
      </c>
      <c r="H131" s="178">
        <v>14.4</v>
      </c>
      <c r="I131" s="179"/>
      <c r="J131" s="180">
        <f>ROUND(I131*H131,2)</f>
        <v>0</v>
      </c>
      <c r="K131" s="181"/>
      <c r="L131" s="39"/>
      <c r="M131" s="182" t="s">
        <v>1</v>
      </c>
      <c r="N131" s="183" t="s">
        <v>38</v>
      </c>
      <c r="O131" s="77"/>
      <c r="P131" s="184">
        <f>O131*H131</f>
        <v>0</v>
      </c>
      <c r="Q131" s="184">
        <v>0</v>
      </c>
      <c r="R131" s="184">
        <f>Q131*H131</f>
        <v>0</v>
      </c>
      <c r="S131" s="184">
        <v>0.45</v>
      </c>
      <c r="T131" s="185">
        <f>S131*H131</f>
        <v>6.48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6" t="s">
        <v>145</v>
      </c>
      <c r="AT131" s="186" t="s">
        <v>141</v>
      </c>
      <c r="AU131" s="186" t="s">
        <v>83</v>
      </c>
      <c r="AY131" s="19" t="s">
        <v>139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81</v>
      </c>
      <c r="BK131" s="187">
        <f>ROUND(I131*H131,2)</f>
        <v>0</v>
      </c>
      <c r="BL131" s="19" t="s">
        <v>145</v>
      </c>
      <c r="BM131" s="186" t="s">
        <v>149</v>
      </c>
    </row>
    <row r="132" spans="1:65" s="2" customFormat="1" ht="33" customHeight="1">
      <c r="A132" s="38"/>
      <c r="B132" s="173"/>
      <c r="C132" s="174" t="s">
        <v>150</v>
      </c>
      <c r="D132" s="174" t="s">
        <v>141</v>
      </c>
      <c r="E132" s="175" t="s">
        <v>151</v>
      </c>
      <c r="F132" s="176" t="s">
        <v>152</v>
      </c>
      <c r="G132" s="177" t="s">
        <v>144</v>
      </c>
      <c r="H132" s="178">
        <v>22.45</v>
      </c>
      <c r="I132" s="179"/>
      <c r="J132" s="180">
        <f>ROUND(I132*H132,2)</f>
        <v>0</v>
      </c>
      <c r="K132" s="181"/>
      <c r="L132" s="39"/>
      <c r="M132" s="182" t="s">
        <v>1</v>
      </c>
      <c r="N132" s="183" t="s">
        <v>38</v>
      </c>
      <c r="O132" s="77"/>
      <c r="P132" s="184">
        <f>O132*H132</f>
        <v>0</v>
      </c>
      <c r="Q132" s="184">
        <v>5E-05</v>
      </c>
      <c r="R132" s="184">
        <f>Q132*H132</f>
        <v>0.0011225</v>
      </c>
      <c r="S132" s="184">
        <v>0.115</v>
      </c>
      <c r="T132" s="185">
        <f>S132*H132</f>
        <v>2.58175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6" t="s">
        <v>145</v>
      </c>
      <c r="AT132" s="186" t="s">
        <v>141</v>
      </c>
      <c r="AU132" s="186" t="s">
        <v>83</v>
      </c>
      <c r="AY132" s="19" t="s">
        <v>139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81</v>
      </c>
      <c r="BK132" s="187">
        <f>ROUND(I132*H132,2)</f>
        <v>0</v>
      </c>
      <c r="BL132" s="19" t="s">
        <v>145</v>
      </c>
      <c r="BM132" s="186" t="s">
        <v>153</v>
      </c>
    </row>
    <row r="133" spans="1:65" s="2" customFormat="1" ht="16.5" customHeight="1">
      <c r="A133" s="38"/>
      <c r="B133" s="173"/>
      <c r="C133" s="174" t="s">
        <v>145</v>
      </c>
      <c r="D133" s="174" t="s">
        <v>141</v>
      </c>
      <c r="E133" s="175" t="s">
        <v>154</v>
      </c>
      <c r="F133" s="176" t="s">
        <v>155</v>
      </c>
      <c r="G133" s="177" t="s">
        <v>156</v>
      </c>
      <c r="H133" s="178">
        <v>5</v>
      </c>
      <c r="I133" s="179"/>
      <c r="J133" s="180">
        <f>ROUND(I133*H133,2)</f>
        <v>0</v>
      </c>
      <c r="K133" s="181"/>
      <c r="L133" s="39"/>
      <c r="M133" s="182" t="s">
        <v>1</v>
      </c>
      <c r="N133" s="183" t="s">
        <v>38</v>
      </c>
      <c r="O133" s="77"/>
      <c r="P133" s="184">
        <f>O133*H133</f>
        <v>0</v>
      </c>
      <c r="Q133" s="184">
        <v>0</v>
      </c>
      <c r="R133" s="184">
        <f>Q133*H133</f>
        <v>0</v>
      </c>
      <c r="S133" s="184">
        <v>0.29</v>
      </c>
      <c r="T133" s="185">
        <f>S133*H133</f>
        <v>1.45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6" t="s">
        <v>145</v>
      </c>
      <c r="AT133" s="186" t="s">
        <v>141</v>
      </c>
      <c r="AU133" s="186" t="s">
        <v>83</v>
      </c>
      <c r="AY133" s="19" t="s">
        <v>139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81</v>
      </c>
      <c r="BK133" s="187">
        <f>ROUND(I133*H133,2)</f>
        <v>0</v>
      </c>
      <c r="BL133" s="19" t="s">
        <v>145</v>
      </c>
      <c r="BM133" s="186" t="s">
        <v>157</v>
      </c>
    </row>
    <row r="134" spans="1:65" s="2" customFormat="1" ht="24.15" customHeight="1">
      <c r="A134" s="38"/>
      <c r="B134" s="173"/>
      <c r="C134" s="174" t="s">
        <v>158</v>
      </c>
      <c r="D134" s="174" t="s">
        <v>141</v>
      </c>
      <c r="E134" s="175" t="s">
        <v>159</v>
      </c>
      <c r="F134" s="176" t="s">
        <v>160</v>
      </c>
      <c r="G134" s="177" t="s">
        <v>156</v>
      </c>
      <c r="H134" s="178">
        <v>6</v>
      </c>
      <c r="I134" s="179"/>
      <c r="J134" s="180">
        <f>ROUND(I134*H134,2)</f>
        <v>0</v>
      </c>
      <c r="K134" s="181"/>
      <c r="L134" s="39"/>
      <c r="M134" s="182" t="s">
        <v>1</v>
      </c>
      <c r="N134" s="183" t="s">
        <v>38</v>
      </c>
      <c r="O134" s="77"/>
      <c r="P134" s="184">
        <f>O134*H134</f>
        <v>0</v>
      </c>
      <c r="Q134" s="184">
        <v>0.00868</v>
      </c>
      <c r="R134" s="184">
        <f>Q134*H134</f>
        <v>0.05208</v>
      </c>
      <c r="S134" s="184">
        <v>0</v>
      </c>
      <c r="T134" s="18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6" t="s">
        <v>145</v>
      </c>
      <c r="AT134" s="186" t="s">
        <v>141</v>
      </c>
      <c r="AU134" s="186" t="s">
        <v>83</v>
      </c>
      <c r="AY134" s="19" t="s">
        <v>139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81</v>
      </c>
      <c r="BK134" s="187">
        <f>ROUND(I134*H134,2)</f>
        <v>0</v>
      </c>
      <c r="BL134" s="19" t="s">
        <v>145</v>
      </c>
      <c r="BM134" s="186" t="s">
        <v>161</v>
      </c>
    </row>
    <row r="135" spans="1:65" s="2" customFormat="1" ht="24.15" customHeight="1">
      <c r="A135" s="38"/>
      <c r="B135" s="173"/>
      <c r="C135" s="174" t="s">
        <v>162</v>
      </c>
      <c r="D135" s="174" t="s">
        <v>141</v>
      </c>
      <c r="E135" s="175" t="s">
        <v>163</v>
      </c>
      <c r="F135" s="176" t="s">
        <v>164</v>
      </c>
      <c r="G135" s="177" t="s">
        <v>156</v>
      </c>
      <c r="H135" s="178">
        <v>6</v>
      </c>
      <c r="I135" s="179"/>
      <c r="J135" s="180">
        <f>ROUND(I135*H135,2)</f>
        <v>0</v>
      </c>
      <c r="K135" s="181"/>
      <c r="L135" s="39"/>
      <c r="M135" s="182" t="s">
        <v>1</v>
      </c>
      <c r="N135" s="183" t="s">
        <v>38</v>
      </c>
      <c r="O135" s="77"/>
      <c r="P135" s="184">
        <f>O135*H135</f>
        <v>0</v>
      </c>
      <c r="Q135" s="184">
        <v>0.01068</v>
      </c>
      <c r="R135" s="184">
        <f>Q135*H135</f>
        <v>0.06408</v>
      </c>
      <c r="S135" s="184">
        <v>0</v>
      </c>
      <c r="T135" s="18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6" t="s">
        <v>145</v>
      </c>
      <c r="AT135" s="186" t="s">
        <v>141</v>
      </c>
      <c r="AU135" s="186" t="s">
        <v>83</v>
      </c>
      <c r="AY135" s="19" t="s">
        <v>139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81</v>
      </c>
      <c r="BK135" s="187">
        <f>ROUND(I135*H135,2)</f>
        <v>0</v>
      </c>
      <c r="BL135" s="19" t="s">
        <v>145</v>
      </c>
      <c r="BM135" s="186" t="s">
        <v>165</v>
      </c>
    </row>
    <row r="136" spans="1:65" s="2" customFormat="1" ht="24.15" customHeight="1">
      <c r="A136" s="38"/>
      <c r="B136" s="173"/>
      <c r="C136" s="174" t="s">
        <v>166</v>
      </c>
      <c r="D136" s="174" t="s">
        <v>141</v>
      </c>
      <c r="E136" s="175" t="s">
        <v>167</v>
      </c>
      <c r="F136" s="176" t="s">
        <v>168</v>
      </c>
      <c r="G136" s="177" t="s">
        <v>156</v>
      </c>
      <c r="H136" s="178">
        <v>13</v>
      </c>
      <c r="I136" s="179"/>
      <c r="J136" s="180">
        <f>ROUND(I136*H136,2)</f>
        <v>0</v>
      </c>
      <c r="K136" s="181"/>
      <c r="L136" s="39"/>
      <c r="M136" s="182" t="s">
        <v>1</v>
      </c>
      <c r="N136" s="183" t="s">
        <v>38</v>
      </c>
      <c r="O136" s="77"/>
      <c r="P136" s="184">
        <f>O136*H136</f>
        <v>0</v>
      </c>
      <c r="Q136" s="184">
        <v>0.06053</v>
      </c>
      <c r="R136" s="184">
        <f>Q136*H136</f>
        <v>0.78689</v>
      </c>
      <c r="S136" s="184">
        <v>0</v>
      </c>
      <c r="T136" s="18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6" t="s">
        <v>145</v>
      </c>
      <c r="AT136" s="186" t="s">
        <v>141</v>
      </c>
      <c r="AU136" s="186" t="s">
        <v>83</v>
      </c>
      <c r="AY136" s="19" t="s">
        <v>139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81</v>
      </c>
      <c r="BK136" s="187">
        <f>ROUND(I136*H136,2)</f>
        <v>0</v>
      </c>
      <c r="BL136" s="19" t="s">
        <v>145</v>
      </c>
      <c r="BM136" s="186" t="s">
        <v>169</v>
      </c>
    </row>
    <row r="137" spans="1:65" s="2" customFormat="1" ht="24.15" customHeight="1">
      <c r="A137" s="38"/>
      <c r="B137" s="173"/>
      <c r="C137" s="174" t="s">
        <v>170</v>
      </c>
      <c r="D137" s="174" t="s">
        <v>141</v>
      </c>
      <c r="E137" s="175" t="s">
        <v>171</v>
      </c>
      <c r="F137" s="176" t="s">
        <v>172</v>
      </c>
      <c r="G137" s="177" t="s">
        <v>156</v>
      </c>
      <c r="H137" s="178">
        <v>300</v>
      </c>
      <c r="I137" s="179"/>
      <c r="J137" s="180">
        <f>ROUND(I137*H137,2)</f>
        <v>0</v>
      </c>
      <c r="K137" s="181"/>
      <c r="L137" s="39"/>
      <c r="M137" s="182" t="s">
        <v>1</v>
      </c>
      <c r="N137" s="183" t="s">
        <v>38</v>
      </c>
      <c r="O137" s="77"/>
      <c r="P137" s="184">
        <f>O137*H137</f>
        <v>0</v>
      </c>
      <c r="Q137" s="184">
        <v>0.00015</v>
      </c>
      <c r="R137" s="184">
        <f>Q137*H137</f>
        <v>0.045</v>
      </c>
      <c r="S137" s="184">
        <v>0</v>
      </c>
      <c r="T137" s="18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6" t="s">
        <v>145</v>
      </c>
      <c r="AT137" s="186" t="s">
        <v>141</v>
      </c>
      <c r="AU137" s="186" t="s">
        <v>83</v>
      </c>
      <c r="AY137" s="19" t="s">
        <v>139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81</v>
      </c>
      <c r="BK137" s="187">
        <f>ROUND(I137*H137,2)</f>
        <v>0</v>
      </c>
      <c r="BL137" s="19" t="s">
        <v>145</v>
      </c>
      <c r="BM137" s="186" t="s">
        <v>173</v>
      </c>
    </row>
    <row r="138" spans="1:65" s="2" customFormat="1" ht="24.15" customHeight="1">
      <c r="A138" s="38"/>
      <c r="B138" s="173"/>
      <c r="C138" s="174" t="s">
        <v>174</v>
      </c>
      <c r="D138" s="174" t="s">
        <v>141</v>
      </c>
      <c r="E138" s="175" t="s">
        <v>175</v>
      </c>
      <c r="F138" s="176" t="s">
        <v>176</v>
      </c>
      <c r="G138" s="177" t="s">
        <v>156</v>
      </c>
      <c r="H138" s="178">
        <v>300</v>
      </c>
      <c r="I138" s="179"/>
      <c r="J138" s="180">
        <f>ROUND(I138*H138,2)</f>
        <v>0</v>
      </c>
      <c r="K138" s="181"/>
      <c r="L138" s="39"/>
      <c r="M138" s="182" t="s">
        <v>1</v>
      </c>
      <c r="N138" s="183" t="s">
        <v>38</v>
      </c>
      <c r="O138" s="77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6" t="s">
        <v>145</v>
      </c>
      <c r="AT138" s="186" t="s">
        <v>141</v>
      </c>
      <c r="AU138" s="186" t="s">
        <v>83</v>
      </c>
      <c r="AY138" s="19" t="s">
        <v>139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81</v>
      </c>
      <c r="BK138" s="187">
        <f>ROUND(I138*H138,2)</f>
        <v>0</v>
      </c>
      <c r="BL138" s="19" t="s">
        <v>145</v>
      </c>
      <c r="BM138" s="186" t="s">
        <v>177</v>
      </c>
    </row>
    <row r="139" spans="1:65" s="2" customFormat="1" ht="24.15" customHeight="1">
      <c r="A139" s="38"/>
      <c r="B139" s="173"/>
      <c r="C139" s="174" t="s">
        <v>178</v>
      </c>
      <c r="D139" s="174" t="s">
        <v>141</v>
      </c>
      <c r="E139" s="175" t="s">
        <v>179</v>
      </c>
      <c r="F139" s="176" t="s">
        <v>180</v>
      </c>
      <c r="G139" s="177" t="s">
        <v>156</v>
      </c>
      <c r="H139" s="178">
        <v>2</v>
      </c>
      <c r="I139" s="179"/>
      <c r="J139" s="180">
        <f>ROUND(I139*H139,2)</f>
        <v>0</v>
      </c>
      <c r="K139" s="181"/>
      <c r="L139" s="39"/>
      <c r="M139" s="182" t="s">
        <v>1</v>
      </c>
      <c r="N139" s="183" t="s">
        <v>38</v>
      </c>
      <c r="O139" s="77"/>
      <c r="P139" s="184">
        <f>O139*H139</f>
        <v>0</v>
      </c>
      <c r="Q139" s="184">
        <v>0.00047</v>
      </c>
      <c r="R139" s="184">
        <f>Q139*H139</f>
        <v>0.00094</v>
      </c>
      <c r="S139" s="184">
        <v>0</v>
      </c>
      <c r="T139" s="18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86" t="s">
        <v>145</v>
      </c>
      <c r="AT139" s="186" t="s">
        <v>141</v>
      </c>
      <c r="AU139" s="186" t="s">
        <v>83</v>
      </c>
      <c r="AY139" s="19" t="s">
        <v>139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81</v>
      </c>
      <c r="BK139" s="187">
        <f>ROUND(I139*H139,2)</f>
        <v>0</v>
      </c>
      <c r="BL139" s="19" t="s">
        <v>145</v>
      </c>
      <c r="BM139" s="186" t="s">
        <v>181</v>
      </c>
    </row>
    <row r="140" spans="1:65" s="2" customFormat="1" ht="24.15" customHeight="1">
      <c r="A140" s="38"/>
      <c r="B140" s="173"/>
      <c r="C140" s="174" t="s">
        <v>182</v>
      </c>
      <c r="D140" s="174" t="s">
        <v>141</v>
      </c>
      <c r="E140" s="175" t="s">
        <v>183</v>
      </c>
      <c r="F140" s="176" t="s">
        <v>184</v>
      </c>
      <c r="G140" s="177" t="s">
        <v>156</v>
      </c>
      <c r="H140" s="178">
        <v>2</v>
      </c>
      <c r="I140" s="179"/>
      <c r="J140" s="180">
        <f>ROUND(I140*H140,2)</f>
        <v>0</v>
      </c>
      <c r="K140" s="181"/>
      <c r="L140" s="39"/>
      <c r="M140" s="182" t="s">
        <v>1</v>
      </c>
      <c r="N140" s="183" t="s">
        <v>38</v>
      </c>
      <c r="O140" s="77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6" t="s">
        <v>145</v>
      </c>
      <c r="AT140" s="186" t="s">
        <v>141</v>
      </c>
      <c r="AU140" s="186" t="s">
        <v>83</v>
      </c>
      <c r="AY140" s="19" t="s">
        <v>139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81</v>
      </c>
      <c r="BK140" s="187">
        <f>ROUND(I140*H140,2)</f>
        <v>0</v>
      </c>
      <c r="BL140" s="19" t="s">
        <v>145</v>
      </c>
      <c r="BM140" s="186" t="s">
        <v>185</v>
      </c>
    </row>
    <row r="141" spans="1:65" s="2" customFormat="1" ht="24.15" customHeight="1">
      <c r="A141" s="38"/>
      <c r="B141" s="173"/>
      <c r="C141" s="174" t="s">
        <v>186</v>
      </c>
      <c r="D141" s="174" t="s">
        <v>141</v>
      </c>
      <c r="E141" s="175" t="s">
        <v>187</v>
      </c>
      <c r="F141" s="176" t="s">
        <v>188</v>
      </c>
      <c r="G141" s="177" t="s">
        <v>144</v>
      </c>
      <c r="H141" s="178">
        <v>136</v>
      </c>
      <c r="I141" s="179"/>
      <c r="J141" s="180">
        <f>ROUND(I141*H141,2)</f>
        <v>0</v>
      </c>
      <c r="K141" s="181"/>
      <c r="L141" s="39"/>
      <c r="M141" s="182" t="s">
        <v>1</v>
      </c>
      <c r="N141" s="183" t="s">
        <v>38</v>
      </c>
      <c r="O141" s="77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6" t="s">
        <v>145</v>
      </c>
      <c r="AT141" s="186" t="s">
        <v>141</v>
      </c>
      <c r="AU141" s="186" t="s">
        <v>83</v>
      </c>
      <c r="AY141" s="19" t="s">
        <v>139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81</v>
      </c>
      <c r="BK141" s="187">
        <f>ROUND(I141*H141,2)</f>
        <v>0</v>
      </c>
      <c r="BL141" s="19" t="s">
        <v>145</v>
      </c>
      <c r="BM141" s="186" t="s">
        <v>189</v>
      </c>
    </row>
    <row r="142" spans="1:65" s="2" customFormat="1" ht="24.15" customHeight="1">
      <c r="A142" s="38"/>
      <c r="B142" s="173"/>
      <c r="C142" s="174" t="s">
        <v>190</v>
      </c>
      <c r="D142" s="174" t="s">
        <v>141</v>
      </c>
      <c r="E142" s="175" t="s">
        <v>191</v>
      </c>
      <c r="F142" s="176" t="s">
        <v>192</v>
      </c>
      <c r="G142" s="177" t="s">
        <v>193</v>
      </c>
      <c r="H142" s="178">
        <v>1.812</v>
      </c>
      <c r="I142" s="179"/>
      <c r="J142" s="180">
        <f>ROUND(I142*H142,2)</f>
        <v>0</v>
      </c>
      <c r="K142" s="181"/>
      <c r="L142" s="39"/>
      <c r="M142" s="182" t="s">
        <v>1</v>
      </c>
      <c r="N142" s="183" t="s">
        <v>38</v>
      </c>
      <c r="O142" s="77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6" t="s">
        <v>145</v>
      </c>
      <c r="AT142" s="186" t="s">
        <v>141</v>
      </c>
      <c r="AU142" s="186" t="s">
        <v>83</v>
      </c>
      <c r="AY142" s="19" t="s">
        <v>139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81</v>
      </c>
      <c r="BK142" s="187">
        <f>ROUND(I142*H142,2)</f>
        <v>0</v>
      </c>
      <c r="BL142" s="19" t="s">
        <v>145</v>
      </c>
      <c r="BM142" s="186" t="s">
        <v>194</v>
      </c>
    </row>
    <row r="143" spans="1:51" s="13" customFormat="1" ht="12">
      <c r="A143" s="13"/>
      <c r="B143" s="188"/>
      <c r="C143" s="13"/>
      <c r="D143" s="189" t="s">
        <v>195</v>
      </c>
      <c r="E143" s="190" t="s">
        <v>1</v>
      </c>
      <c r="F143" s="191" t="s">
        <v>196</v>
      </c>
      <c r="G143" s="13"/>
      <c r="H143" s="190" t="s">
        <v>1</v>
      </c>
      <c r="I143" s="192"/>
      <c r="J143" s="13"/>
      <c r="K143" s="13"/>
      <c r="L143" s="188"/>
      <c r="M143" s="193"/>
      <c r="N143" s="194"/>
      <c r="O143" s="194"/>
      <c r="P143" s="194"/>
      <c r="Q143" s="194"/>
      <c r="R143" s="194"/>
      <c r="S143" s="194"/>
      <c r="T143" s="19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0" t="s">
        <v>195</v>
      </c>
      <c r="AU143" s="190" t="s">
        <v>83</v>
      </c>
      <c r="AV143" s="13" t="s">
        <v>81</v>
      </c>
      <c r="AW143" s="13" t="s">
        <v>30</v>
      </c>
      <c r="AX143" s="13" t="s">
        <v>73</v>
      </c>
      <c r="AY143" s="190" t="s">
        <v>139</v>
      </c>
    </row>
    <row r="144" spans="1:51" s="14" customFormat="1" ht="12">
      <c r="A144" s="14"/>
      <c r="B144" s="196"/>
      <c r="C144" s="14"/>
      <c r="D144" s="189" t="s">
        <v>195</v>
      </c>
      <c r="E144" s="197" t="s">
        <v>1</v>
      </c>
      <c r="F144" s="198" t="s">
        <v>197</v>
      </c>
      <c r="G144" s="14"/>
      <c r="H144" s="199">
        <v>2.588</v>
      </c>
      <c r="I144" s="200"/>
      <c r="J144" s="14"/>
      <c r="K144" s="14"/>
      <c r="L144" s="196"/>
      <c r="M144" s="201"/>
      <c r="N144" s="202"/>
      <c r="O144" s="202"/>
      <c r="P144" s="202"/>
      <c r="Q144" s="202"/>
      <c r="R144" s="202"/>
      <c r="S144" s="202"/>
      <c r="T144" s="20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7" t="s">
        <v>195</v>
      </c>
      <c r="AU144" s="197" t="s">
        <v>83</v>
      </c>
      <c r="AV144" s="14" t="s">
        <v>83</v>
      </c>
      <c r="AW144" s="14" t="s">
        <v>30</v>
      </c>
      <c r="AX144" s="14" t="s">
        <v>73</v>
      </c>
      <c r="AY144" s="197" t="s">
        <v>139</v>
      </c>
    </row>
    <row r="145" spans="1:51" s="15" customFormat="1" ht="12">
      <c r="A145" s="15"/>
      <c r="B145" s="204"/>
      <c r="C145" s="15"/>
      <c r="D145" s="189" t="s">
        <v>195</v>
      </c>
      <c r="E145" s="205" t="s">
        <v>89</v>
      </c>
      <c r="F145" s="206" t="s">
        <v>198</v>
      </c>
      <c r="G145" s="15"/>
      <c r="H145" s="207">
        <v>2.588</v>
      </c>
      <c r="I145" s="208"/>
      <c r="J145" s="15"/>
      <c r="K145" s="15"/>
      <c r="L145" s="204"/>
      <c r="M145" s="209"/>
      <c r="N145" s="210"/>
      <c r="O145" s="210"/>
      <c r="P145" s="210"/>
      <c r="Q145" s="210"/>
      <c r="R145" s="210"/>
      <c r="S145" s="210"/>
      <c r="T145" s="21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05" t="s">
        <v>195</v>
      </c>
      <c r="AU145" s="205" t="s">
        <v>83</v>
      </c>
      <c r="AV145" s="15" t="s">
        <v>150</v>
      </c>
      <c r="AW145" s="15" t="s">
        <v>30</v>
      </c>
      <c r="AX145" s="15" t="s">
        <v>73</v>
      </c>
      <c r="AY145" s="205" t="s">
        <v>139</v>
      </c>
    </row>
    <row r="146" spans="1:51" s="13" customFormat="1" ht="12">
      <c r="A146" s="13"/>
      <c r="B146" s="188"/>
      <c r="C146" s="13"/>
      <c r="D146" s="189" t="s">
        <v>195</v>
      </c>
      <c r="E146" s="190" t="s">
        <v>1</v>
      </c>
      <c r="F146" s="191" t="s">
        <v>199</v>
      </c>
      <c r="G146" s="13"/>
      <c r="H146" s="190" t="s">
        <v>1</v>
      </c>
      <c r="I146" s="192"/>
      <c r="J146" s="13"/>
      <c r="K146" s="13"/>
      <c r="L146" s="188"/>
      <c r="M146" s="193"/>
      <c r="N146" s="194"/>
      <c r="O146" s="194"/>
      <c r="P146" s="194"/>
      <c r="Q146" s="194"/>
      <c r="R146" s="194"/>
      <c r="S146" s="194"/>
      <c r="T146" s="19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0" t="s">
        <v>195</v>
      </c>
      <c r="AU146" s="190" t="s">
        <v>83</v>
      </c>
      <c r="AV146" s="13" t="s">
        <v>81</v>
      </c>
      <c r="AW146" s="13" t="s">
        <v>30</v>
      </c>
      <c r="AX146" s="13" t="s">
        <v>73</v>
      </c>
      <c r="AY146" s="190" t="s">
        <v>139</v>
      </c>
    </row>
    <row r="147" spans="1:51" s="14" customFormat="1" ht="12">
      <c r="A147" s="14"/>
      <c r="B147" s="196"/>
      <c r="C147" s="14"/>
      <c r="D147" s="189" t="s">
        <v>195</v>
      </c>
      <c r="E147" s="197" t="s">
        <v>1</v>
      </c>
      <c r="F147" s="198" t="s">
        <v>200</v>
      </c>
      <c r="G147" s="14"/>
      <c r="H147" s="199">
        <v>1.812</v>
      </c>
      <c r="I147" s="200"/>
      <c r="J147" s="14"/>
      <c r="K147" s="14"/>
      <c r="L147" s="196"/>
      <c r="M147" s="201"/>
      <c r="N147" s="202"/>
      <c r="O147" s="202"/>
      <c r="P147" s="202"/>
      <c r="Q147" s="202"/>
      <c r="R147" s="202"/>
      <c r="S147" s="202"/>
      <c r="T147" s="20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7" t="s">
        <v>195</v>
      </c>
      <c r="AU147" s="197" t="s">
        <v>83</v>
      </c>
      <c r="AV147" s="14" t="s">
        <v>83</v>
      </c>
      <c r="AW147" s="14" t="s">
        <v>30</v>
      </c>
      <c r="AX147" s="14" t="s">
        <v>81</v>
      </c>
      <c r="AY147" s="197" t="s">
        <v>139</v>
      </c>
    </row>
    <row r="148" spans="1:65" s="2" customFormat="1" ht="33" customHeight="1">
      <c r="A148" s="38"/>
      <c r="B148" s="173"/>
      <c r="C148" s="174" t="s">
        <v>201</v>
      </c>
      <c r="D148" s="174" t="s">
        <v>141</v>
      </c>
      <c r="E148" s="175" t="s">
        <v>202</v>
      </c>
      <c r="F148" s="176" t="s">
        <v>203</v>
      </c>
      <c r="G148" s="177" t="s">
        <v>193</v>
      </c>
      <c r="H148" s="178">
        <v>0.776</v>
      </c>
      <c r="I148" s="179"/>
      <c r="J148" s="180">
        <f>ROUND(I148*H148,2)</f>
        <v>0</v>
      </c>
      <c r="K148" s="181"/>
      <c r="L148" s="39"/>
      <c r="M148" s="182" t="s">
        <v>1</v>
      </c>
      <c r="N148" s="183" t="s">
        <v>38</v>
      </c>
      <c r="O148" s="77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6" t="s">
        <v>145</v>
      </c>
      <c r="AT148" s="186" t="s">
        <v>141</v>
      </c>
      <c r="AU148" s="186" t="s">
        <v>83</v>
      </c>
      <c r="AY148" s="19" t="s">
        <v>139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81</v>
      </c>
      <c r="BK148" s="187">
        <f>ROUND(I148*H148,2)</f>
        <v>0</v>
      </c>
      <c r="BL148" s="19" t="s">
        <v>145</v>
      </c>
      <c r="BM148" s="186" t="s">
        <v>204</v>
      </c>
    </row>
    <row r="149" spans="1:51" s="13" customFormat="1" ht="12">
      <c r="A149" s="13"/>
      <c r="B149" s="188"/>
      <c r="C149" s="13"/>
      <c r="D149" s="189" t="s">
        <v>195</v>
      </c>
      <c r="E149" s="190" t="s">
        <v>1</v>
      </c>
      <c r="F149" s="191" t="s">
        <v>205</v>
      </c>
      <c r="G149" s="13"/>
      <c r="H149" s="190" t="s">
        <v>1</v>
      </c>
      <c r="I149" s="192"/>
      <c r="J149" s="13"/>
      <c r="K149" s="13"/>
      <c r="L149" s="188"/>
      <c r="M149" s="193"/>
      <c r="N149" s="194"/>
      <c r="O149" s="194"/>
      <c r="P149" s="194"/>
      <c r="Q149" s="194"/>
      <c r="R149" s="194"/>
      <c r="S149" s="194"/>
      <c r="T149" s="19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0" t="s">
        <v>195</v>
      </c>
      <c r="AU149" s="190" t="s">
        <v>83</v>
      </c>
      <c r="AV149" s="13" t="s">
        <v>81</v>
      </c>
      <c r="AW149" s="13" t="s">
        <v>30</v>
      </c>
      <c r="AX149" s="13" t="s">
        <v>73</v>
      </c>
      <c r="AY149" s="190" t="s">
        <v>139</v>
      </c>
    </row>
    <row r="150" spans="1:51" s="14" customFormat="1" ht="12">
      <c r="A150" s="14"/>
      <c r="B150" s="196"/>
      <c r="C150" s="14"/>
      <c r="D150" s="189" t="s">
        <v>195</v>
      </c>
      <c r="E150" s="197" t="s">
        <v>1</v>
      </c>
      <c r="F150" s="198" t="s">
        <v>206</v>
      </c>
      <c r="G150" s="14"/>
      <c r="H150" s="199">
        <v>0.776</v>
      </c>
      <c r="I150" s="200"/>
      <c r="J150" s="14"/>
      <c r="K150" s="14"/>
      <c r="L150" s="196"/>
      <c r="M150" s="201"/>
      <c r="N150" s="202"/>
      <c r="O150" s="202"/>
      <c r="P150" s="202"/>
      <c r="Q150" s="202"/>
      <c r="R150" s="202"/>
      <c r="S150" s="202"/>
      <c r="T150" s="20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7" t="s">
        <v>195</v>
      </c>
      <c r="AU150" s="197" t="s">
        <v>83</v>
      </c>
      <c r="AV150" s="14" t="s">
        <v>83</v>
      </c>
      <c r="AW150" s="14" t="s">
        <v>30</v>
      </c>
      <c r="AX150" s="14" t="s">
        <v>81</v>
      </c>
      <c r="AY150" s="197" t="s">
        <v>139</v>
      </c>
    </row>
    <row r="151" spans="1:65" s="2" customFormat="1" ht="24.15" customHeight="1">
      <c r="A151" s="38"/>
      <c r="B151" s="173"/>
      <c r="C151" s="174" t="s">
        <v>8</v>
      </c>
      <c r="D151" s="174" t="s">
        <v>141</v>
      </c>
      <c r="E151" s="175" t="s">
        <v>207</v>
      </c>
      <c r="F151" s="176" t="s">
        <v>208</v>
      </c>
      <c r="G151" s="177" t="s">
        <v>193</v>
      </c>
      <c r="H151" s="178">
        <v>48.648</v>
      </c>
      <c r="I151" s="179"/>
      <c r="J151" s="180">
        <f>ROUND(I151*H151,2)</f>
        <v>0</v>
      </c>
      <c r="K151" s="181"/>
      <c r="L151" s="39"/>
      <c r="M151" s="182" t="s">
        <v>1</v>
      </c>
      <c r="N151" s="183" t="s">
        <v>38</v>
      </c>
      <c r="O151" s="77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6" t="s">
        <v>145</v>
      </c>
      <c r="AT151" s="186" t="s">
        <v>141</v>
      </c>
      <c r="AU151" s="186" t="s">
        <v>83</v>
      </c>
      <c r="AY151" s="19" t="s">
        <v>139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81</v>
      </c>
      <c r="BK151" s="187">
        <f>ROUND(I151*H151,2)</f>
        <v>0</v>
      </c>
      <c r="BL151" s="19" t="s">
        <v>145</v>
      </c>
      <c r="BM151" s="186" t="s">
        <v>209</v>
      </c>
    </row>
    <row r="152" spans="1:51" s="13" customFormat="1" ht="12">
      <c r="A152" s="13"/>
      <c r="B152" s="188"/>
      <c r="C152" s="13"/>
      <c r="D152" s="189" t="s">
        <v>195</v>
      </c>
      <c r="E152" s="190" t="s">
        <v>1</v>
      </c>
      <c r="F152" s="191" t="s">
        <v>210</v>
      </c>
      <c r="G152" s="13"/>
      <c r="H152" s="190" t="s">
        <v>1</v>
      </c>
      <c r="I152" s="192"/>
      <c r="J152" s="13"/>
      <c r="K152" s="13"/>
      <c r="L152" s="188"/>
      <c r="M152" s="193"/>
      <c r="N152" s="194"/>
      <c r="O152" s="194"/>
      <c r="P152" s="194"/>
      <c r="Q152" s="194"/>
      <c r="R152" s="194"/>
      <c r="S152" s="194"/>
      <c r="T152" s="19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0" t="s">
        <v>195</v>
      </c>
      <c r="AU152" s="190" t="s">
        <v>83</v>
      </c>
      <c r="AV152" s="13" t="s">
        <v>81</v>
      </c>
      <c r="AW152" s="13" t="s">
        <v>30</v>
      </c>
      <c r="AX152" s="13" t="s">
        <v>73</v>
      </c>
      <c r="AY152" s="190" t="s">
        <v>139</v>
      </c>
    </row>
    <row r="153" spans="1:51" s="14" customFormat="1" ht="12">
      <c r="A153" s="14"/>
      <c r="B153" s="196"/>
      <c r="C153" s="14"/>
      <c r="D153" s="189" t="s">
        <v>195</v>
      </c>
      <c r="E153" s="197" t="s">
        <v>1</v>
      </c>
      <c r="F153" s="198" t="s">
        <v>211</v>
      </c>
      <c r="G153" s="14"/>
      <c r="H153" s="199">
        <v>5.76</v>
      </c>
      <c r="I153" s="200"/>
      <c r="J153" s="14"/>
      <c r="K153" s="14"/>
      <c r="L153" s="196"/>
      <c r="M153" s="201"/>
      <c r="N153" s="202"/>
      <c r="O153" s="202"/>
      <c r="P153" s="202"/>
      <c r="Q153" s="202"/>
      <c r="R153" s="202"/>
      <c r="S153" s="202"/>
      <c r="T153" s="20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7" t="s">
        <v>195</v>
      </c>
      <c r="AU153" s="197" t="s">
        <v>83</v>
      </c>
      <c r="AV153" s="14" t="s">
        <v>83</v>
      </c>
      <c r="AW153" s="14" t="s">
        <v>30</v>
      </c>
      <c r="AX153" s="14" t="s">
        <v>73</v>
      </c>
      <c r="AY153" s="197" t="s">
        <v>139</v>
      </c>
    </row>
    <row r="154" spans="1:51" s="13" customFormat="1" ht="12">
      <c r="A154" s="13"/>
      <c r="B154" s="188"/>
      <c r="C154" s="13"/>
      <c r="D154" s="189" t="s">
        <v>195</v>
      </c>
      <c r="E154" s="190" t="s">
        <v>1</v>
      </c>
      <c r="F154" s="191" t="s">
        <v>212</v>
      </c>
      <c r="G154" s="13"/>
      <c r="H154" s="190" t="s">
        <v>1</v>
      </c>
      <c r="I154" s="192"/>
      <c r="J154" s="13"/>
      <c r="K154" s="13"/>
      <c r="L154" s="188"/>
      <c r="M154" s="193"/>
      <c r="N154" s="194"/>
      <c r="O154" s="194"/>
      <c r="P154" s="194"/>
      <c r="Q154" s="194"/>
      <c r="R154" s="194"/>
      <c r="S154" s="194"/>
      <c r="T154" s="19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0" t="s">
        <v>195</v>
      </c>
      <c r="AU154" s="190" t="s">
        <v>83</v>
      </c>
      <c r="AV154" s="13" t="s">
        <v>81</v>
      </c>
      <c r="AW154" s="13" t="s">
        <v>30</v>
      </c>
      <c r="AX154" s="13" t="s">
        <v>73</v>
      </c>
      <c r="AY154" s="190" t="s">
        <v>139</v>
      </c>
    </row>
    <row r="155" spans="1:51" s="14" customFormat="1" ht="12">
      <c r="A155" s="14"/>
      <c r="B155" s="196"/>
      <c r="C155" s="14"/>
      <c r="D155" s="189" t="s">
        <v>195</v>
      </c>
      <c r="E155" s="197" t="s">
        <v>1</v>
      </c>
      <c r="F155" s="198" t="s">
        <v>213</v>
      </c>
      <c r="G155" s="14"/>
      <c r="H155" s="199">
        <v>156.4</v>
      </c>
      <c r="I155" s="200"/>
      <c r="J155" s="14"/>
      <c r="K155" s="14"/>
      <c r="L155" s="196"/>
      <c r="M155" s="201"/>
      <c r="N155" s="202"/>
      <c r="O155" s="202"/>
      <c r="P155" s="202"/>
      <c r="Q155" s="202"/>
      <c r="R155" s="202"/>
      <c r="S155" s="202"/>
      <c r="T155" s="20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7" t="s">
        <v>195</v>
      </c>
      <c r="AU155" s="197" t="s">
        <v>83</v>
      </c>
      <c r="AV155" s="14" t="s">
        <v>83</v>
      </c>
      <c r="AW155" s="14" t="s">
        <v>30</v>
      </c>
      <c r="AX155" s="14" t="s">
        <v>73</v>
      </c>
      <c r="AY155" s="197" t="s">
        <v>139</v>
      </c>
    </row>
    <row r="156" spans="1:51" s="15" customFormat="1" ht="12">
      <c r="A156" s="15"/>
      <c r="B156" s="204"/>
      <c r="C156" s="15"/>
      <c r="D156" s="189" t="s">
        <v>195</v>
      </c>
      <c r="E156" s="205" t="s">
        <v>92</v>
      </c>
      <c r="F156" s="206" t="s">
        <v>198</v>
      </c>
      <c r="G156" s="15"/>
      <c r="H156" s="207">
        <v>162.16</v>
      </c>
      <c r="I156" s="208"/>
      <c r="J156" s="15"/>
      <c r="K156" s="15"/>
      <c r="L156" s="204"/>
      <c r="M156" s="209"/>
      <c r="N156" s="210"/>
      <c r="O156" s="210"/>
      <c r="P156" s="210"/>
      <c r="Q156" s="210"/>
      <c r="R156" s="210"/>
      <c r="S156" s="210"/>
      <c r="T156" s="21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05" t="s">
        <v>195</v>
      </c>
      <c r="AU156" s="205" t="s">
        <v>83</v>
      </c>
      <c r="AV156" s="15" t="s">
        <v>150</v>
      </c>
      <c r="AW156" s="15" t="s">
        <v>30</v>
      </c>
      <c r="AX156" s="15" t="s">
        <v>73</v>
      </c>
      <c r="AY156" s="205" t="s">
        <v>139</v>
      </c>
    </row>
    <row r="157" spans="1:51" s="13" customFormat="1" ht="12">
      <c r="A157" s="13"/>
      <c r="B157" s="188"/>
      <c r="C157" s="13"/>
      <c r="D157" s="189" t="s">
        <v>195</v>
      </c>
      <c r="E157" s="190" t="s">
        <v>1</v>
      </c>
      <c r="F157" s="191" t="s">
        <v>214</v>
      </c>
      <c r="G157" s="13"/>
      <c r="H157" s="190" t="s">
        <v>1</v>
      </c>
      <c r="I157" s="192"/>
      <c r="J157" s="13"/>
      <c r="K157" s="13"/>
      <c r="L157" s="188"/>
      <c r="M157" s="193"/>
      <c r="N157" s="194"/>
      <c r="O157" s="194"/>
      <c r="P157" s="194"/>
      <c r="Q157" s="194"/>
      <c r="R157" s="194"/>
      <c r="S157" s="194"/>
      <c r="T157" s="19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0" t="s">
        <v>195</v>
      </c>
      <c r="AU157" s="190" t="s">
        <v>83</v>
      </c>
      <c r="AV157" s="13" t="s">
        <v>81</v>
      </c>
      <c r="AW157" s="13" t="s">
        <v>30</v>
      </c>
      <c r="AX157" s="13" t="s">
        <v>73</v>
      </c>
      <c r="AY157" s="190" t="s">
        <v>139</v>
      </c>
    </row>
    <row r="158" spans="1:51" s="14" customFormat="1" ht="12">
      <c r="A158" s="14"/>
      <c r="B158" s="196"/>
      <c r="C158" s="14"/>
      <c r="D158" s="189" t="s">
        <v>195</v>
      </c>
      <c r="E158" s="197" t="s">
        <v>1</v>
      </c>
      <c r="F158" s="198" t="s">
        <v>215</v>
      </c>
      <c r="G158" s="14"/>
      <c r="H158" s="199">
        <v>48.648</v>
      </c>
      <c r="I158" s="200"/>
      <c r="J158" s="14"/>
      <c r="K158" s="14"/>
      <c r="L158" s="196"/>
      <c r="M158" s="201"/>
      <c r="N158" s="202"/>
      <c r="O158" s="202"/>
      <c r="P158" s="202"/>
      <c r="Q158" s="202"/>
      <c r="R158" s="202"/>
      <c r="S158" s="202"/>
      <c r="T158" s="20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7" t="s">
        <v>195</v>
      </c>
      <c r="AU158" s="197" t="s">
        <v>83</v>
      </c>
      <c r="AV158" s="14" t="s">
        <v>83</v>
      </c>
      <c r="AW158" s="14" t="s">
        <v>30</v>
      </c>
      <c r="AX158" s="14" t="s">
        <v>81</v>
      </c>
      <c r="AY158" s="197" t="s">
        <v>139</v>
      </c>
    </row>
    <row r="159" spans="1:65" s="2" customFormat="1" ht="33" customHeight="1">
      <c r="A159" s="38"/>
      <c r="B159" s="173"/>
      <c r="C159" s="174" t="s">
        <v>216</v>
      </c>
      <c r="D159" s="174" t="s">
        <v>141</v>
      </c>
      <c r="E159" s="175" t="s">
        <v>217</v>
      </c>
      <c r="F159" s="176" t="s">
        <v>218</v>
      </c>
      <c r="G159" s="177" t="s">
        <v>193</v>
      </c>
      <c r="H159" s="178">
        <v>113.512</v>
      </c>
      <c r="I159" s="179"/>
      <c r="J159" s="180">
        <f>ROUND(I159*H159,2)</f>
        <v>0</v>
      </c>
      <c r="K159" s="181"/>
      <c r="L159" s="39"/>
      <c r="M159" s="182" t="s">
        <v>1</v>
      </c>
      <c r="N159" s="183" t="s">
        <v>38</v>
      </c>
      <c r="O159" s="77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6" t="s">
        <v>145</v>
      </c>
      <c r="AT159" s="186" t="s">
        <v>141</v>
      </c>
      <c r="AU159" s="186" t="s">
        <v>83</v>
      </c>
      <c r="AY159" s="19" t="s">
        <v>139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81</v>
      </c>
      <c r="BK159" s="187">
        <f>ROUND(I159*H159,2)</f>
        <v>0</v>
      </c>
      <c r="BL159" s="19" t="s">
        <v>145</v>
      </c>
      <c r="BM159" s="186" t="s">
        <v>219</v>
      </c>
    </row>
    <row r="160" spans="1:51" s="13" customFormat="1" ht="12">
      <c r="A160" s="13"/>
      <c r="B160" s="188"/>
      <c r="C160" s="13"/>
      <c r="D160" s="189" t="s">
        <v>195</v>
      </c>
      <c r="E160" s="190" t="s">
        <v>1</v>
      </c>
      <c r="F160" s="191" t="s">
        <v>220</v>
      </c>
      <c r="G160" s="13"/>
      <c r="H160" s="190" t="s">
        <v>1</v>
      </c>
      <c r="I160" s="192"/>
      <c r="J160" s="13"/>
      <c r="K160" s="13"/>
      <c r="L160" s="188"/>
      <c r="M160" s="193"/>
      <c r="N160" s="194"/>
      <c r="O160" s="194"/>
      <c r="P160" s="194"/>
      <c r="Q160" s="194"/>
      <c r="R160" s="194"/>
      <c r="S160" s="194"/>
      <c r="T160" s="19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195</v>
      </c>
      <c r="AU160" s="190" t="s">
        <v>83</v>
      </c>
      <c r="AV160" s="13" t="s">
        <v>81</v>
      </c>
      <c r="AW160" s="13" t="s">
        <v>30</v>
      </c>
      <c r="AX160" s="13" t="s">
        <v>73</v>
      </c>
      <c r="AY160" s="190" t="s">
        <v>139</v>
      </c>
    </row>
    <row r="161" spans="1:51" s="14" customFormat="1" ht="12">
      <c r="A161" s="14"/>
      <c r="B161" s="196"/>
      <c r="C161" s="14"/>
      <c r="D161" s="189" t="s">
        <v>195</v>
      </c>
      <c r="E161" s="197" t="s">
        <v>1</v>
      </c>
      <c r="F161" s="198" t="s">
        <v>221</v>
      </c>
      <c r="G161" s="14"/>
      <c r="H161" s="199">
        <v>113.512</v>
      </c>
      <c r="I161" s="200"/>
      <c r="J161" s="14"/>
      <c r="K161" s="14"/>
      <c r="L161" s="196"/>
      <c r="M161" s="201"/>
      <c r="N161" s="202"/>
      <c r="O161" s="202"/>
      <c r="P161" s="202"/>
      <c r="Q161" s="202"/>
      <c r="R161" s="202"/>
      <c r="S161" s="202"/>
      <c r="T161" s="20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7" t="s">
        <v>195</v>
      </c>
      <c r="AU161" s="197" t="s">
        <v>83</v>
      </c>
      <c r="AV161" s="14" t="s">
        <v>83</v>
      </c>
      <c r="AW161" s="14" t="s">
        <v>30</v>
      </c>
      <c r="AX161" s="14" t="s">
        <v>81</v>
      </c>
      <c r="AY161" s="197" t="s">
        <v>139</v>
      </c>
    </row>
    <row r="162" spans="1:65" s="2" customFormat="1" ht="24.15" customHeight="1">
      <c r="A162" s="38"/>
      <c r="B162" s="173"/>
      <c r="C162" s="174" t="s">
        <v>222</v>
      </c>
      <c r="D162" s="174" t="s">
        <v>141</v>
      </c>
      <c r="E162" s="175" t="s">
        <v>223</v>
      </c>
      <c r="F162" s="176" t="s">
        <v>224</v>
      </c>
      <c r="G162" s="177" t="s">
        <v>193</v>
      </c>
      <c r="H162" s="178">
        <v>16</v>
      </c>
      <c r="I162" s="179"/>
      <c r="J162" s="180">
        <f>ROUND(I162*H162,2)</f>
        <v>0</v>
      </c>
      <c r="K162" s="181"/>
      <c r="L162" s="39"/>
      <c r="M162" s="182" t="s">
        <v>1</v>
      </c>
      <c r="N162" s="183" t="s">
        <v>38</v>
      </c>
      <c r="O162" s="77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6" t="s">
        <v>145</v>
      </c>
      <c r="AT162" s="186" t="s">
        <v>141</v>
      </c>
      <c r="AU162" s="186" t="s">
        <v>83</v>
      </c>
      <c r="AY162" s="19" t="s">
        <v>139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81</v>
      </c>
      <c r="BK162" s="187">
        <f>ROUND(I162*H162,2)</f>
        <v>0</v>
      </c>
      <c r="BL162" s="19" t="s">
        <v>145</v>
      </c>
      <c r="BM162" s="186" t="s">
        <v>225</v>
      </c>
    </row>
    <row r="163" spans="1:51" s="14" customFormat="1" ht="12">
      <c r="A163" s="14"/>
      <c r="B163" s="196"/>
      <c r="C163" s="14"/>
      <c r="D163" s="189" t="s">
        <v>195</v>
      </c>
      <c r="E163" s="197" t="s">
        <v>1</v>
      </c>
      <c r="F163" s="198" t="s">
        <v>226</v>
      </c>
      <c r="G163" s="14"/>
      <c r="H163" s="199">
        <v>16</v>
      </c>
      <c r="I163" s="200"/>
      <c r="J163" s="14"/>
      <c r="K163" s="14"/>
      <c r="L163" s="196"/>
      <c r="M163" s="201"/>
      <c r="N163" s="202"/>
      <c r="O163" s="202"/>
      <c r="P163" s="202"/>
      <c r="Q163" s="202"/>
      <c r="R163" s="202"/>
      <c r="S163" s="202"/>
      <c r="T163" s="20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97" t="s">
        <v>195</v>
      </c>
      <c r="AU163" s="197" t="s">
        <v>83</v>
      </c>
      <c r="AV163" s="14" t="s">
        <v>83</v>
      </c>
      <c r="AW163" s="14" t="s">
        <v>30</v>
      </c>
      <c r="AX163" s="14" t="s">
        <v>81</v>
      </c>
      <c r="AY163" s="197" t="s">
        <v>139</v>
      </c>
    </row>
    <row r="164" spans="1:65" s="2" customFormat="1" ht="21.75" customHeight="1">
      <c r="A164" s="38"/>
      <c r="B164" s="173"/>
      <c r="C164" s="174" t="s">
        <v>227</v>
      </c>
      <c r="D164" s="174" t="s">
        <v>141</v>
      </c>
      <c r="E164" s="175" t="s">
        <v>228</v>
      </c>
      <c r="F164" s="176" t="s">
        <v>229</v>
      </c>
      <c r="G164" s="177" t="s">
        <v>144</v>
      </c>
      <c r="H164" s="178">
        <v>468</v>
      </c>
      <c r="I164" s="179"/>
      <c r="J164" s="180">
        <f>ROUND(I164*H164,2)</f>
        <v>0</v>
      </c>
      <c r="K164" s="181"/>
      <c r="L164" s="39"/>
      <c r="M164" s="182" t="s">
        <v>1</v>
      </c>
      <c r="N164" s="183" t="s">
        <v>38</v>
      </c>
      <c r="O164" s="77"/>
      <c r="P164" s="184">
        <f>O164*H164</f>
        <v>0</v>
      </c>
      <c r="Q164" s="184">
        <v>0.00084</v>
      </c>
      <c r="R164" s="184">
        <f>Q164*H164</f>
        <v>0.39312</v>
      </c>
      <c r="S164" s="184">
        <v>0</v>
      </c>
      <c r="T164" s="18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6" t="s">
        <v>145</v>
      </c>
      <c r="AT164" s="186" t="s">
        <v>141</v>
      </c>
      <c r="AU164" s="186" t="s">
        <v>83</v>
      </c>
      <c r="AY164" s="19" t="s">
        <v>139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81</v>
      </c>
      <c r="BK164" s="187">
        <f>ROUND(I164*H164,2)</f>
        <v>0</v>
      </c>
      <c r="BL164" s="19" t="s">
        <v>145</v>
      </c>
      <c r="BM164" s="186" t="s">
        <v>230</v>
      </c>
    </row>
    <row r="165" spans="1:65" s="2" customFormat="1" ht="24.15" customHeight="1">
      <c r="A165" s="38"/>
      <c r="B165" s="173"/>
      <c r="C165" s="174" t="s">
        <v>231</v>
      </c>
      <c r="D165" s="174" t="s">
        <v>141</v>
      </c>
      <c r="E165" s="175" t="s">
        <v>232</v>
      </c>
      <c r="F165" s="176" t="s">
        <v>233</v>
      </c>
      <c r="G165" s="177" t="s">
        <v>144</v>
      </c>
      <c r="H165" s="178">
        <v>468</v>
      </c>
      <c r="I165" s="179"/>
      <c r="J165" s="180">
        <f>ROUND(I165*H165,2)</f>
        <v>0</v>
      </c>
      <c r="K165" s="181"/>
      <c r="L165" s="39"/>
      <c r="M165" s="182" t="s">
        <v>1</v>
      </c>
      <c r="N165" s="183" t="s">
        <v>38</v>
      </c>
      <c r="O165" s="77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6" t="s">
        <v>145</v>
      </c>
      <c r="AT165" s="186" t="s">
        <v>141</v>
      </c>
      <c r="AU165" s="186" t="s">
        <v>83</v>
      </c>
      <c r="AY165" s="19" t="s">
        <v>139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81</v>
      </c>
      <c r="BK165" s="187">
        <f>ROUND(I165*H165,2)</f>
        <v>0</v>
      </c>
      <c r="BL165" s="19" t="s">
        <v>145</v>
      </c>
      <c r="BM165" s="186" t="s">
        <v>234</v>
      </c>
    </row>
    <row r="166" spans="1:65" s="2" customFormat="1" ht="24.15" customHeight="1">
      <c r="A166" s="38"/>
      <c r="B166" s="173"/>
      <c r="C166" s="174" t="s">
        <v>235</v>
      </c>
      <c r="D166" s="174" t="s">
        <v>141</v>
      </c>
      <c r="E166" s="175" t="s">
        <v>236</v>
      </c>
      <c r="F166" s="176" t="s">
        <v>237</v>
      </c>
      <c r="G166" s="177" t="s">
        <v>144</v>
      </c>
      <c r="H166" s="178">
        <v>9</v>
      </c>
      <c r="I166" s="179"/>
      <c r="J166" s="180">
        <f>ROUND(I166*H166,2)</f>
        <v>0</v>
      </c>
      <c r="K166" s="181"/>
      <c r="L166" s="39"/>
      <c r="M166" s="182" t="s">
        <v>1</v>
      </c>
      <c r="N166" s="183" t="s">
        <v>38</v>
      </c>
      <c r="O166" s="77"/>
      <c r="P166" s="184">
        <f>O166*H166</f>
        <v>0</v>
      </c>
      <c r="Q166" s="184">
        <v>0.00227</v>
      </c>
      <c r="R166" s="184">
        <f>Q166*H166</f>
        <v>0.02043</v>
      </c>
      <c r="S166" s="184">
        <v>0</v>
      </c>
      <c r="T166" s="18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6" t="s">
        <v>145</v>
      </c>
      <c r="AT166" s="186" t="s">
        <v>141</v>
      </c>
      <c r="AU166" s="186" t="s">
        <v>83</v>
      </c>
      <c r="AY166" s="19" t="s">
        <v>139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81</v>
      </c>
      <c r="BK166" s="187">
        <f>ROUND(I166*H166,2)</f>
        <v>0</v>
      </c>
      <c r="BL166" s="19" t="s">
        <v>145</v>
      </c>
      <c r="BM166" s="186" t="s">
        <v>238</v>
      </c>
    </row>
    <row r="167" spans="1:51" s="14" customFormat="1" ht="12">
      <c r="A167" s="14"/>
      <c r="B167" s="196"/>
      <c r="C167" s="14"/>
      <c r="D167" s="189" t="s">
        <v>195</v>
      </c>
      <c r="E167" s="197" t="s">
        <v>1</v>
      </c>
      <c r="F167" s="198" t="s">
        <v>239</v>
      </c>
      <c r="G167" s="14"/>
      <c r="H167" s="199">
        <v>9</v>
      </c>
      <c r="I167" s="200"/>
      <c r="J167" s="14"/>
      <c r="K167" s="14"/>
      <c r="L167" s="196"/>
      <c r="M167" s="201"/>
      <c r="N167" s="202"/>
      <c r="O167" s="202"/>
      <c r="P167" s="202"/>
      <c r="Q167" s="202"/>
      <c r="R167" s="202"/>
      <c r="S167" s="202"/>
      <c r="T167" s="20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97" t="s">
        <v>195</v>
      </c>
      <c r="AU167" s="197" t="s">
        <v>83</v>
      </c>
      <c r="AV167" s="14" t="s">
        <v>83</v>
      </c>
      <c r="AW167" s="14" t="s">
        <v>30</v>
      </c>
      <c r="AX167" s="14" t="s">
        <v>73</v>
      </c>
      <c r="AY167" s="197" t="s">
        <v>139</v>
      </c>
    </row>
    <row r="168" spans="1:51" s="16" customFormat="1" ht="12">
      <c r="A168" s="16"/>
      <c r="B168" s="212"/>
      <c r="C168" s="16"/>
      <c r="D168" s="189" t="s">
        <v>195</v>
      </c>
      <c r="E168" s="213" t="s">
        <v>1</v>
      </c>
      <c r="F168" s="214" t="s">
        <v>240</v>
      </c>
      <c r="G168" s="16"/>
      <c r="H168" s="215">
        <v>9</v>
      </c>
      <c r="I168" s="216"/>
      <c r="J168" s="16"/>
      <c r="K168" s="16"/>
      <c r="L168" s="212"/>
      <c r="M168" s="217"/>
      <c r="N168" s="218"/>
      <c r="O168" s="218"/>
      <c r="P168" s="218"/>
      <c r="Q168" s="218"/>
      <c r="R168" s="218"/>
      <c r="S168" s="218"/>
      <c r="T168" s="219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13" t="s">
        <v>195</v>
      </c>
      <c r="AU168" s="213" t="s">
        <v>83</v>
      </c>
      <c r="AV168" s="16" t="s">
        <v>145</v>
      </c>
      <c r="AW168" s="16" t="s">
        <v>30</v>
      </c>
      <c r="AX168" s="16" t="s">
        <v>81</v>
      </c>
      <c r="AY168" s="213" t="s">
        <v>139</v>
      </c>
    </row>
    <row r="169" spans="1:65" s="2" customFormat="1" ht="24.15" customHeight="1">
      <c r="A169" s="38"/>
      <c r="B169" s="173"/>
      <c r="C169" s="174" t="s">
        <v>7</v>
      </c>
      <c r="D169" s="174" t="s">
        <v>141</v>
      </c>
      <c r="E169" s="175" t="s">
        <v>241</v>
      </c>
      <c r="F169" s="176" t="s">
        <v>242</v>
      </c>
      <c r="G169" s="177" t="s">
        <v>144</v>
      </c>
      <c r="H169" s="178">
        <v>9</v>
      </c>
      <c r="I169" s="179"/>
      <c r="J169" s="180">
        <f>ROUND(I169*H169,2)</f>
        <v>0</v>
      </c>
      <c r="K169" s="181"/>
      <c r="L169" s="39"/>
      <c r="M169" s="182" t="s">
        <v>1</v>
      </c>
      <c r="N169" s="183" t="s">
        <v>38</v>
      </c>
      <c r="O169" s="77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86" t="s">
        <v>145</v>
      </c>
      <c r="AT169" s="186" t="s">
        <v>141</v>
      </c>
      <c r="AU169" s="186" t="s">
        <v>83</v>
      </c>
      <c r="AY169" s="19" t="s">
        <v>139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81</v>
      </c>
      <c r="BK169" s="187">
        <f>ROUND(I169*H169,2)</f>
        <v>0</v>
      </c>
      <c r="BL169" s="19" t="s">
        <v>145</v>
      </c>
      <c r="BM169" s="186" t="s">
        <v>243</v>
      </c>
    </row>
    <row r="170" spans="1:65" s="2" customFormat="1" ht="33" customHeight="1">
      <c r="A170" s="38"/>
      <c r="B170" s="173"/>
      <c r="C170" s="174" t="s">
        <v>244</v>
      </c>
      <c r="D170" s="174" t="s">
        <v>141</v>
      </c>
      <c r="E170" s="175" t="s">
        <v>245</v>
      </c>
      <c r="F170" s="176" t="s">
        <v>246</v>
      </c>
      <c r="G170" s="177" t="s">
        <v>193</v>
      </c>
      <c r="H170" s="178">
        <v>3.375</v>
      </c>
      <c r="I170" s="179"/>
      <c r="J170" s="180">
        <f>ROUND(I170*H170,2)</f>
        <v>0</v>
      </c>
      <c r="K170" s="181"/>
      <c r="L170" s="39"/>
      <c r="M170" s="182" t="s">
        <v>1</v>
      </c>
      <c r="N170" s="183" t="s">
        <v>38</v>
      </c>
      <c r="O170" s="77"/>
      <c r="P170" s="184">
        <f>O170*H170</f>
        <v>0</v>
      </c>
      <c r="Q170" s="184">
        <v>0.00048</v>
      </c>
      <c r="R170" s="184">
        <f>Q170*H170</f>
        <v>0.0016200000000000001</v>
      </c>
      <c r="S170" s="184">
        <v>0</v>
      </c>
      <c r="T170" s="18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6" t="s">
        <v>145</v>
      </c>
      <c r="AT170" s="186" t="s">
        <v>141</v>
      </c>
      <c r="AU170" s="186" t="s">
        <v>83</v>
      </c>
      <c r="AY170" s="19" t="s">
        <v>139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81</v>
      </c>
      <c r="BK170" s="187">
        <f>ROUND(I170*H170,2)</f>
        <v>0</v>
      </c>
      <c r="BL170" s="19" t="s">
        <v>145</v>
      </c>
      <c r="BM170" s="186" t="s">
        <v>247</v>
      </c>
    </row>
    <row r="171" spans="1:51" s="14" customFormat="1" ht="12">
      <c r="A171" s="14"/>
      <c r="B171" s="196"/>
      <c r="C171" s="14"/>
      <c r="D171" s="189" t="s">
        <v>195</v>
      </c>
      <c r="E171" s="197" t="s">
        <v>1</v>
      </c>
      <c r="F171" s="198" t="s">
        <v>248</v>
      </c>
      <c r="G171" s="14"/>
      <c r="H171" s="199">
        <v>3.375</v>
      </c>
      <c r="I171" s="200"/>
      <c r="J171" s="14"/>
      <c r="K171" s="14"/>
      <c r="L171" s="196"/>
      <c r="M171" s="201"/>
      <c r="N171" s="202"/>
      <c r="O171" s="202"/>
      <c r="P171" s="202"/>
      <c r="Q171" s="202"/>
      <c r="R171" s="202"/>
      <c r="S171" s="202"/>
      <c r="T171" s="20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197" t="s">
        <v>195</v>
      </c>
      <c r="AU171" s="197" t="s">
        <v>83</v>
      </c>
      <c r="AV171" s="14" t="s">
        <v>83</v>
      </c>
      <c r="AW171" s="14" t="s">
        <v>30</v>
      </c>
      <c r="AX171" s="14" t="s">
        <v>73</v>
      </c>
      <c r="AY171" s="197" t="s">
        <v>139</v>
      </c>
    </row>
    <row r="172" spans="1:51" s="16" customFormat="1" ht="12">
      <c r="A172" s="16"/>
      <c r="B172" s="212"/>
      <c r="C172" s="16"/>
      <c r="D172" s="189" t="s">
        <v>195</v>
      </c>
      <c r="E172" s="213" t="s">
        <v>1</v>
      </c>
      <c r="F172" s="214" t="s">
        <v>240</v>
      </c>
      <c r="G172" s="16"/>
      <c r="H172" s="215">
        <v>3.375</v>
      </c>
      <c r="I172" s="216"/>
      <c r="J172" s="16"/>
      <c r="K172" s="16"/>
      <c r="L172" s="212"/>
      <c r="M172" s="217"/>
      <c r="N172" s="218"/>
      <c r="O172" s="218"/>
      <c r="P172" s="218"/>
      <c r="Q172" s="218"/>
      <c r="R172" s="218"/>
      <c r="S172" s="218"/>
      <c r="T172" s="219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13" t="s">
        <v>195</v>
      </c>
      <c r="AU172" s="213" t="s">
        <v>83</v>
      </c>
      <c r="AV172" s="16" t="s">
        <v>145</v>
      </c>
      <c r="AW172" s="16" t="s">
        <v>30</v>
      </c>
      <c r="AX172" s="16" t="s">
        <v>81</v>
      </c>
      <c r="AY172" s="213" t="s">
        <v>139</v>
      </c>
    </row>
    <row r="173" spans="1:65" s="2" customFormat="1" ht="33" customHeight="1">
      <c r="A173" s="38"/>
      <c r="B173" s="173"/>
      <c r="C173" s="174" t="s">
        <v>249</v>
      </c>
      <c r="D173" s="174" t="s">
        <v>141</v>
      </c>
      <c r="E173" s="175" t="s">
        <v>250</v>
      </c>
      <c r="F173" s="176" t="s">
        <v>251</v>
      </c>
      <c r="G173" s="177" t="s">
        <v>193</v>
      </c>
      <c r="H173" s="178">
        <v>3.375</v>
      </c>
      <c r="I173" s="179"/>
      <c r="J173" s="180">
        <f>ROUND(I173*H173,2)</f>
        <v>0</v>
      </c>
      <c r="K173" s="181"/>
      <c r="L173" s="39"/>
      <c r="M173" s="182" t="s">
        <v>1</v>
      </c>
      <c r="N173" s="183" t="s">
        <v>38</v>
      </c>
      <c r="O173" s="77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86" t="s">
        <v>145</v>
      </c>
      <c r="AT173" s="186" t="s">
        <v>141</v>
      </c>
      <c r="AU173" s="186" t="s">
        <v>83</v>
      </c>
      <c r="AY173" s="19" t="s">
        <v>139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81</v>
      </c>
      <c r="BK173" s="187">
        <f>ROUND(I173*H173,2)</f>
        <v>0</v>
      </c>
      <c r="BL173" s="19" t="s">
        <v>145</v>
      </c>
      <c r="BM173" s="186" t="s">
        <v>252</v>
      </c>
    </row>
    <row r="174" spans="1:65" s="2" customFormat="1" ht="33" customHeight="1">
      <c r="A174" s="38"/>
      <c r="B174" s="173"/>
      <c r="C174" s="174" t="s">
        <v>253</v>
      </c>
      <c r="D174" s="174" t="s">
        <v>141</v>
      </c>
      <c r="E174" s="175" t="s">
        <v>254</v>
      </c>
      <c r="F174" s="176" t="s">
        <v>255</v>
      </c>
      <c r="G174" s="177" t="s">
        <v>193</v>
      </c>
      <c r="H174" s="178">
        <v>164.748</v>
      </c>
      <c r="I174" s="179"/>
      <c r="J174" s="180">
        <f>ROUND(I174*H174,2)</f>
        <v>0</v>
      </c>
      <c r="K174" s="181"/>
      <c r="L174" s="39"/>
      <c r="M174" s="182" t="s">
        <v>1</v>
      </c>
      <c r="N174" s="183" t="s">
        <v>38</v>
      </c>
      <c r="O174" s="77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86" t="s">
        <v>145</v>
      </c>
      <c r="AT174" s="186" t="s">
        <v>141</v>
      </c>
      <c r="AU174" s="186" t="s">
        <v>83</v>
      </c>
      <c r="AY174" s="19" t="s">
        <v>139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81</v>
      </c>
      <c r="BK174" s="187">
        <f>ROUND(I174*H174,2)</f>
        <v>0</v>
      </c>
      <c r="BL174" s="19" t="s">
        <v>145</v>
      </c>
      <c r="BM174" s="186" t="s">
        <v>256</v>
      </c>
    </row>
    <row r="175" spans="1:51" s="14" customFormat="1" ht="12">
      <c r="A175" s="14"/>
      <c r="B175" s="196"/>
      <c r="C175" s="14"/>
      <c r="D175" s="189" t="s">
        <v>195</v>
      </c>
      <c r="E175" s="197" t="s">
        <v>1</v>
      </c>
      <c r="F175" s="198" t="s">
        <v>257</v>
      </c>
      <c r="G175" s="14"/>
      <c r="H175" s="199">
        <v>164.748</v>
      </c>
      <c r="I175" s="200"/>
      <c r="J175" s="14"/>
      <c r="K175" s="14"/>
      <c r="L175" s="196"/>
      <c r="M175" s="201"/>
      <c r="N175" s="202"/>
      <c r="O175" s="202"/>
      <c r="P175" s="202"/>
      <c r="Q175" s="202"/>
      <c r="R175" s="202"/>
      <c r="S175" s="202"/>
      <c r="T175" s="20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7" t="s">
        <v>195</v>
      </c>
      <c r="AU175" s="197" t="s">
        <v>83</v>
      </c>
      <c r="AV175" s="14" t="s">
        <v>83</v>
      </c>
      <c r="AW175" s="14" t="s">
        <v>30</v>
      </c>
      <c r="AX175" s="14" t="s">
        <v>81</v>
      </c>
      <c r="AY175" s="197" t="s">
        <v>139</v>
      </c>
    </row>
    <row r="176" spans="1:65" s="2" customFormat="1" ht="33" customHeight="1">
      <c r="A176" s="38"/>
      <c r="B176" s="173"/>
      <c r="C176" s="174" t="s">
        <v>258</v>
      </c>
      <c r="D176" s="174" t="s">
        <v>141</v>
      </c>
      <c r="E176" s="175" t="s">
        <v>259</v>
      </c>
      <c r="F176" s="176" t="s">
        <v>260</v>
      </c>
      <c r="G176" s="177" t="s">
        <v>193</v>
      </c>
      <c r="H176" s="178">
        <v>164.748</v>
      </c>
      <c r="I176" s="179"/>
      <c r="J176" s="180">
        <f>ROUND(I176*H176,2)</f>
        <v>0</v>
      </c>
      <c r="K176" s="181"/>
      <c r="L176" s="39"/>
      <c r="M176" s="182" t="s">
        <v>1</v>
      </c>
      <c r="N176" s="183" t="s">
        <v>38</v>
      </c>
      <c r="O176" s="77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6" t="s">
        <v>145</v>
      </c>
      <c r="AT176" s="186" t="s">
        <v>141</v>
      </c>
      <c r="AU176" s="186" t="s">
        <v>83</v>
      </c>
      <c r="AY176" s="19" t="s">
        <v>139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81</v>
      </c>
      <c r="BK176" s="187">
        <f>ROUND(I176*H176,2)</f>
        <v>0</v>
      </c>
      <c r="BL176" s="19" t="s">
        <v>145</v>
      </c>
      <c r="BM176" s="186" t="s">
        <v>261</v>
      </c>
    </row>
    <row r="177" spans="1:51" s="14" customFormat="1" ht="12">
      <c r="A177" s="14"/>
      <c r="B177" s="196"/>
      <c r="C177" s="14"/>
      <c r="D177" s="189" t="s">
        <v>195</v>
      </c>
      <c r="E177" s="197" t="s">
        <v>1</v>
      </c>
      <c r="F177" s="198" t="s">
        <v>257</v>
      </c>
      <c r="G177" s="14"/>
      <c r="H177" s="199">
        <v>164.748</v>
      </c>
      <c r="I177" s="200"/>
      <c r="J177" s="14"/>
      <c r="K177" s="14"/>
      <c r="L177" s="196"/>
      <c r="M177" s="201"/>
      <c r="N177" s="202"/>
      <c r="O177" s="202"/>
      <c r="P177" s="202"/>
      <c r="Q177" s="202"/>
      <c r="R177" s="202"/>
      <c r="S177" s="202"/>
      <c r="T177" s="20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7" t="s">
        <v>195</v>
      </c>
      <c r="AU177" s="197" t="s">
        <v>83</v>
      </c>
      <c r="AV177" s="14" t="s">
        <v>83</v>
      </c>
      <c r="AW177" s="14" t="s">
        <v>30</v>
      </c>
      <c r="AX177" s="14" t="s">
        <v>81</v>
      </c>
      <c r="AY177" s="197" t="s">
        <v>139</v>
      </c>
    </row>
    <row r="178" spans="1:65" s="2" customFormat="1" ht="37.8" customHeight="1">
      <c r="A178" s="38"/>
      <c r="B178" s="173"/>
      <c r="C178" s="174" t="s">
        <v>262</v>
      </c>
      <c r="D178" s="174" t="s">
        <v>141</v>
      </c>
      <c r="E178" s="175" t="s">
        <v>263</v>
      </c>
      <c r="F178" s="176" t="s">
        <v>264</v>
      </c>
      <c r="G178" s="177" t="s">
        <v>193</v>
      </c>
      <c r="H178" s="178">
        <v>2471.22</v>
      </c>
      <c r="I178" s="179"/>
      <c r="J178" s="180">
        <f>ROUND(I178*H178,2)</f>
        <v>0</v>
      </c>
      <c r="K178" s="181"/>
      <c r="L178" s="39"/>
      <c r="M178" s="182" t="s">
        <v>1</v>
      </c>
      <c r="N178" s="183" t="s">
        <v>38</v>
      </c>
      <c r="O178" s="77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6" t="s">
        <v>145</v>
      </c>
      <c r="AT178" s="186" t="s">
        <v>141</v>
      </c>
      <c r="AU178" s="186" t="s">
        <v>83</v>
      </c>
      <c r="AY178" s="19" t="s">
        <v>139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81</v>
      </c>
      <c r="BK178" s="187">
        <f>ROUND(I178*H178,2)</f>
        <v>0</v>
      </c>
      <c r="BL178" s="19" t="s">
        <v>145</v>
      </c>
      <c r="BM178" s="186" t="s">
        <v>265</v>
      </c>
    </row>
    <row r="179" spans="1:51" s="14" customFormat="1" ht="12">
      <c r="A179" s="14"/>
      <c r="B179" s="196"/>
      <c r="C179" s="14"/>
      <c r="D179" s="189" t="s">
        <v>195</v>
      </c>
      <c r="E179" s="197" t="s">
        <v>1</v>
      </c>
      <c r="F179" s="198" t="s">
        <v>266</v>
      </c>
      <c r="G179" s="14"/>
      <c r="H179" s="199">
        <v>2471.22</v>
      </c>
      <c r="I179" s="200"/>
      <c r="J179" s="14"/>
      <c r="K179" s="14"/>
      <c r="L179" s="196"/>
      <c r="M179" s="201"/>
      <c r="N179" s="202"/>
      <c r="O179" s="202"/>
      <c r="P179" s="202"/>
      <c r="Q179" s="202"/>
      <c r="R179" s="202"/>
      <c r="S179" s="202"/>
      <c r="T179" s="20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7" t="s">
        <v>195</v>
      </c>
      <c r="AU179" s="197" t="s">
        <v>83</v>
      </c>
      <c r="AV179" s="14" t="s">
        <v>83</v>
      </c>
      <c r="AW179" s="14" t="s">
        <v>30</v>
      </c>
      <c r="AX179" s="14" t="s">
        <v>81</v>
      </c>
      <c r="AY179" s="197" t="s">
        <v>139</v>
      </c>
    </row>
    <row r="180" spans="1:65" s="2" customFormat="1" ht="24.15" customHeight="1">
      <c r="A180" s="38"/>
      <c r="B180" s="173"/>
      <c r="C180" s="174" t="s">
        <v>267</v>
      </c>
      <c r="D180" s="174" t="s">
        <v>141</v>
      </c>
      <c r="E180" s="175" t="s">
        <v>268</v>
      </c>
      <c r="F180" s="176" t="s">
        <v>269</v>
      </c>
      <c r="G180" s="177" t="s">
        <v>270</v>
      </c>
      <c r="H180" s="178">
        <v>275.129</v>
      </c>
      <c r="I180" s="179"/>
      <c r="J180" s="180">
        <f>ROUND(I180*H180,2)</f>
        <v>0</v>
      </c>
      <c r="K180" s="181"/>
      <c r="L180" s="39"/>
      <c r="M180" s="182" t="s">
        <v>1</v>
      </c>
      <c r="N180" s="183" t="s">
        <v>38</v>
      </c>
      <c r="O180" s="77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6" t="s">
        <v>145</v>
      </c>
      <c r="AT180" s="186" t="s">
        <v>141</v>
      </c>
      <c r="AU180" s="186" t="s">
        <v>83</v>
      </c>
      <c r="AY180" s="19" t="s">
        <v>139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81</v>
      </c>
      <c r="BK180" s="187">
        <f>ROUND(I180*H180,2)</f>
        <v>0</v>
      </c>
      <c r="BL180" s="19" t="s">
        <v>145</v>
      </c>
      <c r="BM180" s="186" t="s">
        <v>271</v>
      </c>
    </row>
    <row r="181" spans="1:51" s="14" customFormat="1" ht="12">
      <c r="A181" s="14"/>
      <c r="B181" s="196"/>
      <c r="C181" s="14"/>
      <c r="D181" s="189" t="s">
        <v>195</v>
      </c>
      <c r="E181" s="197" t="s">
        <v>1</v>
      </c>
      <c r="F181" s="198" t="s">
        <v>272</v>
      </c>
      <c r="G181" s="14"/>
      <c r="H181" s="199">
        <v>275.129</v>
      </c>
      <c r="I181" s="200"/>
      <c r="J181" s="14"/>
      <c r="K181" s="14"/>
      <c r="L181" s="196"/>
      <c r="M181" s="201"/>
      <c r="N181" s="202"/>
      <c r="O181" s="202"/>
      <c r="P181" s="202"/>
      <c r="Q181" s="202"/>
      <c r="R181" s="202"/>
      <c r="S181" s="202"/>
      <c r="T181" s="20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97" t="s">
        <v>195</v>
      </c>
      <c r="AU181" s="197" t="s">
        <v>83</v>
      </c>
      <c r="AV181" s="14" t="s">
        <v>83</v>
      </c>
      <c r="AW181" s="14" t="s">
        <v>30</v>
      </c>
      <c r="AX181" s="14" t="s">
        <v>81</v>
      </c>
      <c r="AY181" s="197" t="s">
        <v>139</v>
      </c>
    </row>
    <row r="182" spans="1:65" s="2" customFormat="1" ht="24.15" customHeight="1">
      <c r="A182" s="38"/>
      <c r="B182" s="173"/>
      <c r="C182" s="174" t="s">
        <v>273</v>
      </c>
      <c r="D182" s="174" t="s">
        <v>141</v>
      </c>
      <c r="E182" s="175" t="s">
        <v>274</v>
      </c>
      <c r="F182" s="176" t="s">
        <v>275</v>
      </c>
      <c r="G182" s="177" t="s">
        <v>193</v>
      </c>
      <c r="H182" s="178">
        <v>106.888</v>
      </c>
      <c r="I182" s="179"/>
      <c r="J182" s="180">
        <f>ROUND(I182*H182,2)</f>
        <v>0</v>
      </c>
      <c r="K182" s="181"/>
      <c r="L182" s="39"/>
      <c r="M182" s="182" t="s">
        <v>1</v>
      </c>
      <c r="N182" s="183" t="s">
        <v>38</v>
      </c>
      <c r="O182" s="77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6" t="s">
        <v>145</v>
      </c>
      <c r="AT182" s="186" t="s">
        <v>141</v>
      </c>
      <c r="AU182" s="186" t="s">
        <v>83</v>
      </c>
      <c r="AY182" s="19" t="s">
        <v>139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81</v>
      </c>
      <c r="BK182" s="187">
        <f>ROUND(I182*H182,2)</f>
        <v>0</v>
      </c>
      <c r="BL182" s="19" t="s">
        <v>145</v>
      </c>
      <c r="BM182" s="186" t="s">
        <v>276</v>
      </c>
    </row>
    <row r="183" spans="1:51" s="13" customFormat="1" ht="12">
      <c r="A183" s="13"/>
      <c r="B183" s="188"/>
      <c r="C183" s="13"/>
      <c r="D183" s="189" t="s">
        <v>195</v>
      </c>
      <c r="E183" s="190" t="s">
        <v>1</v>
      </c>
      <c r="F183" s="191" t="s">
        <v>196</v>
      </c>
      <c r="G183" s="13"/>
      <c r="H183" s="190" t="s">
        <v>1</v>
      </c>
      <c r="I183" s="192"/>
      <c r="J183" s="13"/>
      <c r="K183" s="13"/>
      <c r="L183" s="188"/>
      <c r="M183" s="193"/>
      <c r="N183" s="194"/>
      <c r="O183" s="194"/>
      <c r="P183" s="194"/>
      <c r="Q183" s="194"/>
      <c r="R183" s="194"/>
      <c r="S183" s="194"/>
      <c r="T183" s="19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0" t="s">
        <v>195</v>
      </c>
      <c r="AU183" s="190" t="s">
        <v>83</v>
      </c>
      <c r="AV183" s="13" t="s">
        <v>81</v>
      </c>
      <c r="AW183" s="13" t="s">
        <v>30</v>
      </c>
      <c r="AX183" s="13" t="s">
        <v>73</v>
      </c>
      <c r="AY183" s="190" t="s">
        <v>139</v>
      </c>
    </row>
    <row r="184" spans="1:51" s="14" customFormat="1" ht="12">
      <c r="A184" s="14"/>
      <c r="B184" s="196"/>
      <c r="C184" s="14"/>
      <c r="D184" s="189" t="s">
        <v>195</v>
      </c>
      <c r="E184" s="197" t="s">
        <v>1</v>
      </c>
      <c r="F184" s="198" t="s">
        <v>277</v>
      </c>
      <c r="G184" s="14"/>
      <c r="H184" s="199">
        <v>1.688</v>
      </c>
      <c r="I184" s="200"/>
      <c r="J184" s="14"/>
      <c r="K184" s="14"/>
      <c r="L184" s="196"/>
      <c r="M184" s="201"/>
      <c r="N184" s="202"/>
      <c r="O184" s="202"/>
      <c r="P184" s="202"/>
      <c r="Q184" s="202"/>
      <c r="R184" s="202"/>
      <c r="S184" s="202"/>
      <c r="T184" s="20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197" t="s">
        <v>195</v>
      </c>
      <c r="AU184" s="197" t="s">
        <v>83</v>
      </c>
      <c r="AV184" s="14" t="s">
        <v>83</v>
      </c>
      <c r="AW184" s="14" t="s">
        <v>30</v>
      </c>
      <c r="AX184" s="14" t="s">
        <v>73</v>
      </c>
      <c r="AY184" s="197" t="s">
        <v>139</v>
      </c>
    </row>
    <row r="185" spans="1:51" s="13" customFormat="1" ht="12">
      <c r="A185" s="13"/>
      <c r="B185" s="188"/>
      <c r="C185" s="13"/>
      <c r="D185" s="189" t="s">
        <v>195</v>
      </c>
      <c r="E185" s="190" t="s">
        <v>1</v>
      </c>
      <c r="F185" s="191" t="s">
        <v>210</v>
      </c>
      <c r="G185" s="13"/>
      <c r="H185" s="190" t="s">
        <v>1</v>
      </c>
      <c r="I185" s="192"/>
      <c r="J185" s="13"/>
      <c r="K185" s="13"/>
      <c r="L185" s="188"/>
      <c r="M185" s="193"/>
      <c r="N185" s="194"/>
      <c r="O185" s="194"/>
      <c r="P185" s="194"/>
      <c r="Q185" s="194"/>
      <c r="R185" s="194"/>
      <c r="S185" s="194"/>
      <c r="T185" s="19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0" t="s">
        <v>195</v>
      </c>
      <c r="AU185" s="190" t="s">
        <v>83</v>
      </c>
      <c r="AV185" s="13" t="s">
        <v>81</v>
      </c>
      <c r="AW185" s="13" t="s">
        <v>30</v>
      </c>
      <c r="AX185" s="13" t="s">
        <v>73</v>
      </c>
      <c r="AY185" s="190" t="s">
        <v>139</v>
      </c>
    </row>
    <row r="186" spans="1:51" s="14" customFormat="1" ht="12">
      <c r="A186" s="14"/>
      <c r="B186" s="196"/>
      <c r="C186" s="14"/>
      <c r="D186" s="189" t="s">
        <v>195</v>
      </c>
      <c r="E186" s="197" t="s">
        <v>1</v>
      </c>
      <c r="F186" s="198" t="s">
        <v>278</v>
      </c>
      <c r="G186" s="14"/>
      <c r="H186" s="199">
        <v>3.2</v>
      </c>
      <c r="I186" s="200"/>
      <c r="J186" s="14"/>
      <c r="K186" s="14"/>
      <c r="L186" s="196"/>
      <c r="M186" s="201"/>
      <c r="N186" s="202"/>
      <c r="O186" s="202"/>
      <c r="P186" s="202"/>
      <c r="Q186" s="202"/>
      <c r="R186" s="202"/>
      <c r="S186" s="202"/>
      <c r="T186" s="20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197" t="s">
        <v>195</v>
      </c>
      <c r="AU186" s="197" t="s">
        <v>83</v>
      </c>
      <c r="AV186" s="14" t="s">
        <v>83</v>
      </c>
      <c r="AW186" s="14" t="s">
        <v>30</v>
      </c>
      <c r="AX186" s="14" t="s">
        <v>73</v>
      </c>
      <c r="AY186" s="197" t="s">
        <v>139</v>
      </c>
    </row>
    <row r="187" spans="1:51" s="13" customFormat="1" ht="12">
      <c r="A187" s="13"/>
      <c r="B187" s="188"/>
      <c r="C187" s="13"/>
      <c r="D187" s="189" t="s">
        <v>195</v>
      </c>
      <c r="E187" s="190" t="s">
        <v>1</v>
      </c>
      <c r="F187" s="191" t="s">
        <v>212</v>
      </c>
      <c r="G187" s="13"/>
      <c r="H187" s="190" t="s">
        <v>1</v>
      </c>
      <c r="I187" s="192"/>
      <c r="J187" s="13"/>
      <c r="K187" s="13"/>
      <c r="L187" s="188"/>
      <c r="M187" s="193"/>
      <c r="N187" s="194"/>
      <c r="O187" s="194"/>
      <c r="P187" s="194"/>
      <c r="Q187" s="194"/>
      <c r="R187" s="194"/>
      <c r="S187" s="194"/>
      <c r="T187" s="19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90" t="s">
        <v>195</v>
      </c>
      <c r="AU187" s="190" t="s">
        <v>83</v>
      </c>
      <c r="AV187" s="13" t="s">
        <v>81</v>
      </c>
      <c r="AW187" s="13" t="s">
        <v>30</v>
      </c>
      <c r="AX187" s="13" t="s">
        <v>73</v>
      </c>
      <c r="AY187" s="190" t="s">
        <v>139</v>
      </c>
    </row>
    <row r="188" spans="1:51" s="14" customFormat="1" ht="12">
      <c r="A188" s="14"/>
      <c r="B188" s="196"/>
      <c r="C188" s="14"/>
      <c r="D188" s="189" t="s">
        <v>195</v>
      </c>
      <c r="E188" s="197" t="s">
        <v>1</v>
      </c>
      <c r="F188" s="198" t="s">
        <v>279</v>
      </c>
      <c r="G188" s="14"/>
      <c r="H188" s="199">
        <v>102</v>
      </c>
      <c r="I188" s="200"/>
      <c r="J188" s="14"/>
      <c r="K188" s="14"/>
      <c r="L188" s="196"/>
      <c r="M188" s="201"/>
      <c r="N188" s="202"/>
      <c r="O188" s="202"/>
      <c r="P188" s="202"/>
      <c r="Q188" s="202"/>
      <c r="R188" s="202"/>
      <c r="S188" s="202"/>
      <c r="T188" s="20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7" t="s">
        <v>195</v>
      </c>
      <c r="AU188" s="197" t="s">
        <v>83</v>
      </c>
      <c r="AV188" s="14" t="s">
        <v>83</v>
      </c>
      <c r="AW188" s="14" t="s">
        <v>30</v>
      </c>
      <c r="AX188" s="14" t="s">
        <v>73</v>
      </c>
      <c r="AY188" s="197" t="s">
        <v>139</v>
      </c>
    </row>
    <row r="189" spans="1:51" s="15" customFormat="1" ht="12">
      <c r="A189" s="15"/>
      <c r="B189" s="204"/>
      <c r="C189" s="15"/>
      <c r="D189" s="189" t="s">
        <v>195</v>
      </c>
      <c r="E189" s="205" t="s">
        <v>99</v>
      </c>
      <c r="F189" s="206" t="s">
        <v>198</v>
      </c>
      <c r="G189" s="15"/>
      <c r="H189" s="207">
        <v>106.888</v>
      </c>
      <c r="I189" s="208"/>
      <c r="J189" s="15"/>
      <c r="K189" s="15"/>
      <c r="L189" s="204"/>
      <c r="M189" s="209"/>
      <c r="N189" s="210"/>
      <c r="O189" s="210"/>
      <c r="P189" s="210"/>
      <c r="Q189" s="210"/>
      <c r="R189" s="210"/>
      <c r="S189" s="210"/>
      <c r="T189" s="21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05" t="s">
        <v>195</v>
      </c>
      <c r="AU189" s="205" t="s">
        <v>83</v>
      </c>
      <c r="AV189" s="15" t="s">
        <v>150</v>
      </c>
      <c r="AW189" s="15" t="s">
        <v>30</v>
      </c>
      <c r="AX189" s="15" t="s">
        <v>73</v>
      </c>
      <c r="AY189" s="205" t="s">
        <v>139</v>
      </c>
    </row>
    <row r="190" spans="1:51" s="16" customFormat="1" ht="12">
      <c r="A190" s="16"/>
      <c r="B190" s="212"/>
      <c r="C190" s="16"/>
      <c r="D190" s="189" t="s">
        <v>195</v>
      </c>
      <c r="E190" s="213" t="s">
        <v>1</v>
      </c>
      <c r="F190" s="214" t="s">
        <v>240</v>
      </c>
      <c r="G190" s="16"/>
      <c r="H190" s="215">
        <v>106.888</v>
      </c>
      <c r="I190" s="216"/>
      <c r="J190" s="16"/>
      <c r="K190" s="16"/>
      <c r="L190" s="212"/>
      <c r="M190" s="217"/>
      <c r="N190" s="218"/>
      <c r="O190" s="218"/>
      <c r="P190" s="218"/>
      <c r="Q190" s="218"/>
      <c r="R190" s="218"/>
      <c r="S190" s="218"/>
      <c r="T190" s="219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13" t="s">
        <v>195</v>
      </c>
      <c r="AU190" s="213" t="s">
        <v>83</v>
      </c>
      <c r="AV190" s="16" t="s">
        <v>145</v>
      </c>
      <c r="AW190" s="16" t="s">
        <v>30</v>
      </c>
      <c r="AX190" s="16" t="s">
        <v>81</v>
      </c>
      <c r="AY190" s="213" t="s">
        <v>139</v>
      </c>
    </row>
    <row r="191" spans="1:65" s="2" customFormat="1" ht="16.5" customHeight="1">
      <c r="A191" s="38"/>
      <c r="B191" s="173"/>
      <c r="C191" s="220" t="s">
        <v>280</v>
      </c>
      <c r="D191" s="220" t="s">
        <v>281</v>
      </c>
      <c r="E191" s="221" t="s">
        <v>282</v>
      </c>
      <c r="F191" s="222" t="s">
        <v>283</v>
      </c>
      <c r="G191" s="223" t="s">
        <v>270</v>
      </c>
      <c r="H191" s="224">
        <v>192.398</v>
      </c>
      <c r="I191" s="225"/>
      <c r="J191" s="226">
        <f>ROUND(I191*H191,2)</f>
        <v>0</v>
      </c>
      <c r="K191" s="227"/>
      <c r="L191" s="228"/>
      <c r="M191" s="229" t="s">
        <v>1</v>
      </c>
      <c r="N191" s="230" t="s">
        <v>38</v>
      </c>
      <c r="O191" s="77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86" t="s">
        <v>170</v>
      </c>
      <c r="AT191" s="186" t="s">
        <v>281</v>
      </c>
      <c r="AU191" s="186" t="s">
        <v>83</v>
      </c>
      <c r="AY191" s="19" t="s">
        <v>139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81</v>
      </c>
      <c r="BK191" s="187">
        <f>ROUND(I191*H191,2)</f>
        <v>0</v>
      </c>
      <c r="BL191" s="19" t="s">
        <v>145</v>
      </c>
      <c r="BM191" s="186" t="s">
        <v>284</v>
      </c>
    </row>
    <row r="192" spans="1:51" s="14" customFormat="1" ht="12">
      <c r="A192" s="14"/>
      <c r="B192" s="196"/>
      <c r="C192" s="14"/>
      <c r="D192" s="189" t="s">
        <v>195</v>
      </c>
      <c r="E192" s="197" t="s">
        <v>1</v>
      </c>
      <c r="F192" s="198" t="s">
        <v>285</v>
      </c>
      <c r="G192" s="14"/>
      <c r="H192" s="199">
        <v>192.398</v>
      </c>
      <c r="I192" s="200"/>
      <c r="J192" s="14"/>
      <c r="K192" s="14"/>
      <c r="L192" s="196"/>
      <c r="M192" s="201"/>
      <c r="N192" s="202"/>
      <c r="O192" s="202"/>
      <c r="P192" s="202"/>
      <c r="Q192" s="202"/>
      <c r="R192" s="202"/>
      <c r="S192" s="202"/>
      <c r="T192" s="20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197" t="s">
        <v>195</v>
      </c>
      <c r="AU192" s="197" t="s">
        <v>83</v>
      </c>
      <c r="AV192" s="14" t="s">
        <v>83</v>
      </c>
      <c r="AW192" s="14" t="s">
        <v>30</v>
      </c>
      <c r="AX192" s="14" t="s">
        <v>81</v>
      </c>
      <c r="AY192" s="197" t="s">
        <v>139</v>
      </c>
    </row>
    <row r="193" spans="1:65" s="2" customFormat="1" ht="24.15" customHeight="1">
      <c r="A193" s="38"/>
      <c r="B193" s="173"/>
      <c r="C193" s="174" t="s">
        <v>286</v>
      </c>
      <c r="D193" s="174" t="s">
        <v>141</v>
      </c>
      <c r="E193" s="175" t="s">
        <v>287</v>
      </c>
      <c r="F193" s="176" t="s">
        <v>288</v>
      </c>
      <c r="G193" s="177" t="s">
        <v>193</v>
      </c>
      <c r="H193" s="178">
        <v>28.93</v>
      </c>
      <c r="I193" s="179"/>
      <c r="J193" s="180">
        <f>ROUND(I193*H193,2)</f>
        <v>0</v>
      </c>
      <c r="K193" s="181"/>
      <c r="L193" s="39"/>
      <c r="M193" s="182" t="s">
        <v>1</v>
      </c>
      <c r="N193" s="183" t="s">
        <v>38</v>
      </c>
      <c r="O193" s="77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86" t="s">
        <v>145</v>
      </c>
      <c r="AT193" s="186" t="s">
        <v>141</v>
      </c>
      <c r="AU193" s="186" t="s">
        <v>83</v>
      </c>
      <c r="AY193" s="19" t="s">
        <v>139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81</v>
      </c>
      <c r="BK193" s="187">
        <f>ROUND(I193*H193,2)</f>
        <v>0</v>
      </c>
      <c r="BL193" s="19" t="s">
        <v>145</v>
      </c>
      <c r="BM193" s="186" t="s">
        <v>289</v>
      </c>
    </row>
    <row r="194" spans="1:51" s="13" customFormat="1" ht="12">
      <c r="A194" s="13"/>
      <c r="B194" s="188"/>
      <c r="C194" s="13"/>
      <c r="D194" s="189" t="s">
        <v>195</v>
      </c>
      <c r="E194" s="190" t="s">
        <v>1</v>
      </c>
      <c r="F194" s="191" t="s">
        <v>196</v>
      </c>
      <c r="G194" s="13"/>
      <c r="H194" s="190" t="s">
        <v>1</v>
      </c>
      <c r="I194" s="192"/>
      <c r="J194" s="13"/>
      <c r="K194" s="13"/>
      <c r="L194" s="188"/>
      <c r="M194" s="193"/>
      <c r="N194" s="194"/>
      <c r="O194" s="194"/>
      <c r="P194" s="194"/>
      <c r="Q194" s="194"/>
      <c r="R194" s="194"/>
      <c r="S194" s="194"/>
      <c r="T194" s="19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90" t="s">
        <v>195</v>
      </c>
      <c r="AU194" s="190" t="s">
        <v>83</v>
      </c>
      <c r="AV194" s="13" t="s">
        <v>81</v>
      </c>
      <c r="AW194" s="13" t="s">
        <v>30</v>
      </c>
      <c r="AX194" s="13" t="s">
        <v>73</v>
      </c>
      <c r="AY194" s="190" t="s">
        <v>139</v>
      </c>
    </row>
    <row r="195" spans="1:51" s="14" customFormat="1" ht="12">
      <c r="A195" s="14"/>
      <c r="B195" s="196"/>
      <c r="C195" s="14"/>
      <c r="D195" s="189" t="s">
        <v>195</v>
      </c>
      <c r="E195" s="197" t="s">
        <v>1</v>
      </c>
      <c r="F195" s="198" t="s">
        <v>290</v>
      </c>
      <c r="G195" s="14"/>
      <c r="H195" s="199">
        <v>0.9</v>
      </c>
      <c r="I195" s="200"/>
      <c r="J195" s="14"/>
      <c r="K195" s="14"/>
      <c r="L195" s="196"/>
      <c r="M195" s="201"/>
      <c r="N195" s="202"/>
      <c r="O195" s="202"/>
      <c r="P195" s="202"/>
      <c r="Q195" s="202"/>
      <c r="R195" s="202"/>
      <c r="S195" s="202"/>
      <c r="T195" s="20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197" t="s">
        <v>195</v>
      </c>
      <c r="AU195" s="197" t="s">
        <v>83</v>
      </c>
      <c r="AV195" s="14" t="s">
        <v>83</v>
      </c>
      <c r="AW195" s="14" t="s">
        <v>30</v>
      </c>
      <c r="AX195" s="14" t="s">
        <v>73</v>
      </c>
      <c r="AY195" s="197" t="s">
        <v>139</v>
      </c>
    </row>
    <row r="196" spans="1:51" s="13" customFormat="1" ht="12">
      <c r="A196" s="13"/>
      <c r="B196" s="188"/>
      <c r="C196" s="13"/>
      <c r="D196" s="189" t="s">
        <v>195</v>
      </c>
      <c r="E196" s="190" t="s">
        <v>1</v>
      </c>
      <c r="F196" s="191" t="s">
        <v>210</v>
      </c>
      <c r="G196" s="13"/>
      <c r="H196" s="190" t="s">
        <v>1</v>
      </c>
      <c r="I196" s="192"/>
      <c r="J196" s="13"/>
      <c r="K196" s="13"/>
      <c r="L196" s="188"/>
      <c r="M196" s="193"/>
      <c r="N196" s="194"/>
      <c r="O196" s="194"/>
      <c r="P196" s="194"/>
      <c r="Q196" s="194"/>
      <c r="R196" s="194"/>
      <c r="S196" s="194"/>
      <c r="T196" s="19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0" t="s">
        <v>195</v>
      </c>
      <c r="AU196" s="190" t="s">
        <v>83</v>
      </c>
      <c r="AV196" s="13" t="s">
        <v>81</v>
      </c>
      <c r="AW196" s="13" t="s">
        <v>30</v>
      </c>
      <c r="AX196" s="13" t="s">
        <v>73</v>
      </c>
      <c r="AY196" s="190" t="s">
        <v>139</v>
      </c>
    </row>
    <row r="197" spans="1:51" s="14" customFormat="1" ht="12">
      <c r="A197" s="14"/>
      <c r="B197" s="196"/>
      <c r="C197" s="14"/>
      <c r="D197" s="189" t="s">
        <v>195</v>
      </c>
      <c r="E197" s="197" t="s">
        <v>1</v>
      </c>
      <c r="F197" s="198" t="s">
        <v>291</v>
      </c>
      <c r="G197" s="14"/>
      <c r="H197" s="199">
        <v>2.56</v>
      </c>
      <c r="I197" s="200"/>
      <c r="J197" s="14"/>
      <c r="K197" s="14"/>
      <c r="L197" s="196"/>
      <c r="M197" s="201"/>
      <c r="N197" s="202"/>
      <c r="O197" s="202"/>
      <c r="P197" s="202"/>
      <c r="Q197" s="202"/>
      <c r="R197" s="202"/>
      <c r="S197" s="202"/>
      <c r="T197" s="20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7" t="s">
        <v>195</v>
      </c>
      <c r="AU197" s="197" t="s">
        <v>83</v>
      </c>
      <c r="AV197" s="14" t="s">
        <v>83</v>
      </c>
      <c r="AW197" s="14" t="s">
        <v>30</v>
      </c>
      <c r="AX197" s="14" t="s">
        <v>73</v>
      </c>
      <c r="AY197" s="197" t="s">
        <v>139</v>
      </c>
    </row>
    <row r="198" spans="1:51" s="13" customFormat="1" ht="12">
      <c r="A198" s="13"/>
      <c r="B198" s="188"/>
      <c r="C198" s="13"/>
      <c r="D198" s="189" t="s">
        <v>195</v>
      </c>
      <c r="E198" s="190" t="s">
        <v>1</v>
      </c>
      <c r="F198" s="191" t="s">
        <v>212</v>
      </c>
      <c r="G198" s="13"/>
      <c r="H198" s="190" t="s">
        <v>1</v>
      </c>
      <c r="I198" s="192"/>
      <c r="J198" s="13"/>
      <c r="K198" s="13"/>
      <c r="L198" s="188"/>
      <c r="M198" s="193"/>
      <c r="N198" s="194"/>
      <c r="O198" s="194"/>
      <c r="P198" s="194"/>
      <c r="Q198" s="194"/>
      <c r="R198" s="194"/>
      <c r="S198" s="194"/>
      <c r="T198" s="19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0" t="s">
        <v>195</v>
      </c>
      <c r="AU198" s="190" t="s">
        <v>83</v>
      </c>
      <c r="AV198" s="13" t="s">
        <v>81</v>
      </c>
      <c r="AW198" s="13" t="s">
        <v>30</v>
      </c>
      <c r="AX198" s="13" t="s">
        <v>73</v>
      </c>
      <c r="AY198" s="190" t="s">
        <v>139</v>
      </c>
    </row>
    <row r="199" spans="1:51" s="14" customFormat="1" ht="12">
      <c r="A199" s="14"/>
      <c r="B199" s="196"/>
      <c r="C199" s="14"/>
      <c r="D199" s="189" t="s">
        <v>195</v>
      </c>
      <c r="E199" s="197" t="s">
        <v>1</v>
      </c>
      <c r="F199" s="198" t="s">
        <v>292</v>
      </c>
      <c r="G199" s="14"/>
      <c r="H199" s="199">
        <v>54.4</v>
      </c>
      <c r="I199" s="200"/>
      <c r="J199" s="14"/>
      <c r="K199" s="14"/>
      <c r="L199" s="196"/>
      <c r="M199" s="201"/>
      <c r="N199" s="202"/>
      <c r="O199" s="202"/>
      <c r="P199" s="202"/>
      <c r="Q199" s="202"/>
      <c r="R199" s="202"/>
      <c r="S199" s="202"/>
      <c r="T199" s="20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7" t="s">
        <v>195</v>
      </c>
      <c r="AU199" s="197" t="s">
        <v>83</v>
      </c>
      <c r="AV199" s="14" t="s">
        <v>83</v>
      </c>
      <c r="AW199" s="14" t="s">
        <v>30</v>
      </c>
      <c r="AX199" s="14" t="s">
        <v>73</v>
      </c>
      <c r="AY199" s="197" t="s">
        <v>139</v>
      </c>
    </row>
    <row r="200" spans="1:51" s="15" customFormat="1" ht="12">
      <c r="A200" s="15"/>
      <c r="B200" s="204"/>
      <c r="C200" s="15"/>
      <c r="D200" s="189" t="s">
        <v>195</v>
      </c>
      <c r="E200" s="205" t="s">
        <v>96</v>
      </c>
      <c r="F200" s="206" t="s">
        <v>198</v>
      </c>
      <c r="G200" s="15"/>
      <c r="H200" s="207">
        <v>57.86</v>
      </c>
      <c r="I200" s="208"/>
      <c r="J200" s="15"/>
      <c r="K200" s="15"/>
      <c r="L200" s="204"/>
      <c r="M200" s="209"/>
      <c r="N200" s="210"/>
      <c r="O200" s="210"/>
      <c r="P200" s="210"/>
      <c r="Q200" s="210"/>
      <c r="R200" s="210"/>
      <c r="S200" s="210"/>
      <c r="T200" s="21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05" t="s">
        <v>195</v>
      </c>
      <c r="AU200" s="205" t="s">
        <v>83</v>
      </c>
      <c r="AV200" s="15" t="s">
        <v>150</v>
      </c>
      <c r="AW200" s="15" t="s">
        <v>30</v>
      </c>
      <c r="AX200" s="15" t="s">
        <v>73</v>
      </c>
      <c r="AY200" s="205" t="s">
        <v>139</v>
      </c>
    </row>
    <row r="201" spans="1:51" s="14" customFormat="1" ht="12">
      <c r="A201" s="14"/>
      <c r="B201" s="196"/>
      <c r="C201" s="14"/>
      <c r="D201" s="189" t="s">
        <v>195</v>
      </c>
      <c r="E201" s="197" t="s">
        <v>1</v>
      </c>
      <c r="F201" s="198" t="s">
        <v>293</v>
      </c>
      <c r="G201" s="14"/>
      <c r="H201" s="199">
        <v>28.93</v>
      </c>
      <c r="I201" s="200"/>
      <c r="J201" s="14"/>
      <c r="K201" s="14"/>
      <c r="L201" s="196"/>
      <c r="M201" s="201"/>
      <c r="N201" s="202"/>
      <c r="O201" s="202"/>
      <c r="P201" s="202"/>
      <c r="Q201" s="202"/>
      <c r="R201" s="202"/>
      <c r="S201" s="202"/>
      <c r="T201" s="20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7" t="s">
        <v>195</v>
      </c>
      <c r="AU201" s="197" t="s">
        <v>83</v>
      </c>
      <c r="AV201" s="14" t="s">
        <v>83</v>
      </c>
      <c r="AW201" s="14" t="s">
        <v>30</v>
      </c>
      <c r="AX201" s="14" t="s">
        <v>81</v>
      </c>
      <c r="AY201" s="197" t="s">
        <v>139</v>
      </c>
    </row>
    <row r="202" spans="1:65" s="2" customFormat="1" ht="24.15" customHeight="1">
      <c r="A202" s="38"/>
      <c r="B202" s="173"/>
      <c r="C202" s="174" t="s">
        <v>294</v>
      </c>
      <c r="D202" s="174" t="s">
        <v>141</v>
      </c>
      <c r="E202" s="175" t="s">
        <v>295</v>
      </c>
      <c r="F202" s="176" t="s">
        <v>296</v>
      </c>
      <c r="G202" s="177" t="s">
        <v>193</v>
      </c>
      <c r="H202" s="178">
        <v>28.93</v>
      </c>
      <c r="I202" s="179"/>
      <c r="J202" s="180">
        <f>ROUND(I202*H202,2)</f>
        <v>0</v>
      </c>
      <c r="K202" s="181"/>
      <c r="L202" s="39"/>
      <c r="M202" s="182" t="s">
        <v>1</v>
      </c>
      <c r="N202" s="183" t="s">
        <v>38</v>
      </c>
      <c r="O202" s="77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86" t="s">
        <v>145</v>
      </c>
      <c r="AT202" s="186" t="s">
        <v>141</v>
      </c>
      <c r="AU202" s="186" t="s">
        <v>83</v>
      </c>
      <c r="AY202" s="19" t="s">
        <v>139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81</v>
      </c>
      <c r="BK202" s="187">
        <f>ROUND(I202*H202,2)</f>
        <v>0</v>
      </c>
      <c r="BL202" s="19" t="s">
        <v>145</v>
      </c>
      <c r="BM202" s="186" t="s">
        <v>297</v>
      </c>
    </row>
    <row r="203" spans="1:51" s="14" customFormat="1" ht="12">
      <c r="A203" s="14"/>
      <c r="B203" s="196"/>
      <c r="C203" s="14"/>
      <c r="D203" s="189" t="s">
        <v>195</v>
      </c>
      <c r="E203" s="197" t="s">
        <v>1</v>
      </c>
      <c r="F203" s="198" t="s">
        <v>293</v>
      </c>
      <c r="G203" s="14"/>
      <c r="H203" s="199">
        <v>28.93</v>
      </c>
      <c r="I203" s="200"/>
      <c r="J203" s="14"/>
      <c r="K203" s="14"/>
      <c r="L203" s="196"/>
      <c r="M203" s="201"/>
      <c r="N203" s="202"/>
      <c r="O203" s="202"/>
      <c r="P203" s="202"/>
      <c r="Q203" s="202"/>
      <c r="R203" s="202"/>
      <c r="S203" s="202"/>
      <c r="T203" s="20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197" t="s">
        <v>195</v>
      </c>
      <c r="AU203" s="197" t="s">
        <v>83</v>
      </c>
      <c r="AV203" s="14" t="s">
        <v>83</v>
      </c>
      <c r="AW203" s="14" t="s">
        <v>30</v>
      </c>
      <c r="AX203" s="14" t="s">
        <v>81</v>
      </c>
      <c r="AY203" s="197" t="s">
        <v>139</v>
      </c>
    </row>
    <row r="204" spans="1:65" s="2" customFormat="1" ht="16.5" customHeight="1">
      <c r="A204" s="38"/>
      <c r="B204" s="173"/>
      <c r="C204" s="220" t="s">
        <v>298</v>
      </c>
      <c r="D204" s="220" t="s">
        <v>281</v>
      </c>
      <c r="E204" s="221" t="s">
        <v>299</v>
      </c>
      <c r="F204" s="222" t="s">
        <v>300</v>
      </c>
      <c r="G204" s="223" t="s">
        <v>270</v>
      </c>
      <c r="H204" s="224">
        <v>99.346</v>
      </c>
      <c r="I204" s="225"/>
      <c r="J204" s="226">
        <f>ROUND(I204*H204,2)</f>
        <v>0</v>
      </c>
      <c r="K204" s="227"/>
      <c r="L204" s="228"/>
      <c r="M204" s="229" t="s">
        <v>1</v>
      </c>
      <c r="N204" s="230" t="s">
        <v>38</v>
      </c>
      <c r="O204" s="77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86" t="s">
        <v>170</v>
      </c>
      <c r="AT204" s="186" t="s">
        <v>281</v>
      </c>
      <c r="AU204" s="186" t="s">
        <v>83</v>
      </c>
      <c r="AY204" s="19" t="s">
        <v>139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81</v>
      </c>
      <c r="BK204" s="187">
        <f>ROUND(I204*H204,2)</f>
        <v>0</v>
      </c>
      <c r="BL204" s="19" t="s">
        <v>145</v>
      </c>
      <c r="BM204" s="186" t="s">
        <v>301</v>
      </c>
    </row>
    <row r="205" spans="1:51" s="14" customFormat="1" ht="12">
      <c r="A205" s="14"/>
      <c r="B205" s="196"/>
      <c r="C205" s="14"/>
      <c r="D205" s="189" t="s">
        <v>195</v>
      </c>
      <c r="E205" s="197" t="s">
        <v>1</v>
      </c>
      <c r="F205" s="198" t="s">
        <v>302</v>
      </c>
      <c r="G205" s="14"/>
      <c r="H205" s="199">
        <v>99.346</v>
      </c>
      <c r="I205" s="200"/>
      <c r="J205" s="14"/>
      <c r="K205" s="14"/>
      <c r="L205" s="196"/>
      <c r="M205" s="201"/>
      <c r="N205" s="202"/>
      <c r="O205" s="202"/>
      <c r="P205" s="202"/>
      <c r="Q205" s="202"/>
      <c r="R205" s="202"/>
      <c r="S205" s="202"/>
      <c r="T205" s="20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7" t="s">
        <v>195</v>
      </c>
      <c r="AU205" s="197" t="s">
        <v>83</v>
      </c>
      <c r="AV205" s="14" t="s">
        <v>83</v>
      </c>
      <c r="AW205" s="14" t="s">
        <v>30</v>
      </c>
      <c r="AX205" s="14" t="s">
        <v>81</v>
      </c>
      <c r="AY205" s="197" t="s">
        <v>139</v>
      </c>
    </row>
    <row r="206" spans="1:65" s="2" customFormat="1" ht="24.15" customHeight="1">
      <c r="A206" s="38"/>
      <c r="B206" s="173"/>
      <c r="C206" s="174" t="s">
        <v>303</v>
      </c>
      <c r="D206" s="174" t="s">
        <v>141</v>
      </c>
      <c r="E206" s="175" t="s">
        <v>304</v>
      </c>
      <c r="F206" s="176" t="s">
        <v>305</v>
      </c>
      <c r="G206" s="177" t="s">
        <v>144</v>
      </c>
      <c r="H206" s="178">
        <v>136</v>
      </c>
      <c r="I206" s="179"/>
      <c r="J206" s="180">
        <f>ROUND(I206*H206,2)</f>
        <v>0</v>
      </c>
      <c r="K206" s="181"/>
      <c r="L206" s="39"/>
      <c r="M206" s="182" t="s">
        <v>1</v>
      </c>
      <c r="N206" s="183" t="s">
        <v>38</v>
      </c>
      <c r="O206" s="77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86" t="s">
        <v>145</v>
      </c>
      <c r="AT206" s="186" t="s">
        <v>141</v>
      </c>
      <c r="AU206" s="186" t="s">
        <v>83</v>
      </c>
      <c r="AY206" s="19" t="s">
        <v>139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81</v>
      </c>
      <c r="BK206" s="187">
        <f>ROUND(I206*H206,2)</f>
        <v>0</v>
      </c>
      <c r="BL206" s="19" t="s">
        <v>145</v>
      </c>
      <c r="BM206" s="186" t="s">
        <v>306</v>
      </c>
    </row>
    <row r="207" spans="1:65" s="2" customFormat="1" ht="24.15" customHeight="1">
      <c r="A207" s="38"/>
      <c r="B207" s="173"/>
      <c r="C207" s="174" t="s">
        <v>307</v>
      </c>
      <c r="D207" s="174" t="s">
        <v>141</v>
      </c>
      <c r="E207" s="175" t="s">
        <v>308</v>
      </c>
      <c r="F207" s="176" t="s">
        <v>309</v>
      </c>
      <c r="G207" s="177" t="s">
        <v>144</v>
      </c>
      <c r="H207" s="178">
        <v>136</v>
      </c>
      <c r="I207" s="179"/>
      <c r="J207" s="180">
        <f>ROUND(I207*H207,2)</f>
        <v>0</v>
      </c>
      <c r="K207" s="181"/>
      <c r="L207" s="39"/>
      <c r="M207" s="182" t="s">
        <v>1</v>
      </c>
      <c r="N207" s="183" t="s">
        <v>38</v>
      </c>
      <c r="O207" s="77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86" t="s">
        <v>145</v>
      </c>
      <c r="AT207" s="186" t="s">
        <v>141</v>
      </c>
      <c r="AU207" s="186" t="s">
        <v>83</v>
      </c>
      <c r="AY207" s="19" t="s">
        <v>139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81</v>
      </c>
      <c r="BK207" s="187">
        <f>ROUND(I207*H207,2)</f>
        <v>0</v>
      </c>
      <c r="BL207" s="19" t="s">
        <v>145</v>
      </c>
      <c r="BM207" s="186" t="s">
        <v>310</v>
      </c>
    </row>
    <row r="208" spans="1:65" s="2" customFormat="1" ht="16.5" customHeight="1">
      <c r="A208" s="38"/>
      <c r="B208" s="173"/>
      <c r="C208" s="220" t="s">
        <v>311</v>
      </c>
      <c r="D208" s="220" t="s">
        <v>281</v>
      </c>
      <c r="E208" s="221" t="s">
        <v>312</v>
      </c>
      <c r="F208" s="222" t="s">
        <v>313</v>
      </c>
      <c r="G208" s="223" t="s">
        <v>314</v>
      </c>
      <c r="H208" s="224">
        <v>4.08</v>
      </c>
      <c r="I208" s="225"/>
      <c r="J208" s="226">
        <f>ROUND(I208*H208,2)</f>
        <v>0</v>
      </c>
      <c r="K208" s="227"/>
      <c r="L208" s="228"/>
      <c r="M208" s="229" t="s">
        <v>1</v>
      </c>
      <c r="N208" s="230" t="s">
        <v>38</v>
      </c>
      <c r="O208" s="77"/>
      <c r="P208" s="184">
        <f>O208*H208</f>
        <v>0</v>
      </c>
      <c r="Q208" s="184">
        <v>0.001</v>
      </c>
      <c r="R208" s="184">
        <f>Q208*H208</f>
        <v>0.00408</v>
      </c>
      <c r="S208" s="184">
        <v>0</v>
      </c>
      <c r="T208" s="18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86" t="s">
        <v>170</v>
      </c>
      <c r="AT208" s="186" t="s">
        <v>281</v>
      </c>
      <c r="AU208" s="186" t="s">
        <v>83</v>
      </c>
      <c r="AY208" s="19" t="s">
        <v>139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81</v>
      </c>
      <c r="BK208" s="187">
        <f>ROUND(I208*H208,2)</f>
        <v>0</v>
      </c>
      <c r="BL208" s="19" t="s">
        <v>145</v>
      </c>
      <c r="BM208" s="186" t="s">
        <v>315</v>
      </c>
    </row>
    <row r="209" spans="1:51" s="14" customFormat="1" ht="12">
      <c r="A209" s="14"/>
      <c r="B209" s="196"/>
      <c r="C209" s="14"/>
      <c r="D209" s="189" t="s">
        <v>195</v>
      </c>
      <c r="E209" s="197" t="s">
        <v>1</v>
      </c>
      <c r="F209" s="198" t="s">
        <v>316</v>
      </c>
      <c r="G209" s="14"/>
      <c r="H209" s="199">
        <v>4.08</v>
      </c>
      <c r="I209" s="200"/>
      <c r="J209" s="14"/>
      <c r="K209" s="14"/>
      <c r="L209" s="196"/>
      <c r="M209" s="201"/>
      <c r="N209" s="202"/>
      <c r="O209" s="202"/>
      <c r="P209" s="202"/>
      <c r="Q209" s="202"/>
      <c r="R209" s="202"/>
      <c r="S209" s="202"/>
      <c r="T209" s="20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197" t="s">
        <v>195</v>
      </c>
      <c r="AU209" s="197" t="s">
        <v>83</v>
      </c>
      <c r="AV209" s="14" t="s">
        <v>83</v>
      </c>
      <c r="AW209" s="14" t="s">
        <v>30</v>
      </c>
      <c r="AX209" s="14" t="s">
        <v>81</v>
      </c>
      <c r="AY209" s="197" t="s">
        <v>139</v>
      </c>
    </row>
    <row r="210" spans="1:65" s="2" customFormat="1" ht="21.75" customHeight="1">
      <c r="A210" s="38"/>
      <c r="B210" s="173"/>
      <c r="C210" s="174" t="s">
        <v>317</v>
      </c>
      <c r="D210" s="174" t="s">
        <v>141</v>
      </c>
      <c r="E210" s="175" t="s">
        <v>318</v>
      </c>
      <c r="F210" s="176" t="s">
        <v>319</v>
      </c>
      <c r="G210" s="177" t="s">
        <v>144</v>
      </c>
      <c r="H210" s="178">
        <v>136</v>
      </c>
      <c r="I210" s="179"/>
      <c r="J210" s="180">
        <f>ROUND(I210*H210,2)</f>
        <v>0</v>
      </c>
      <c r="K210" s="181"/>
      <c r="L210" s="39"/>
      <c r="M210" s="182" t="s">
        <v>1</v>
      </c>
      <c r="N210" s="183" t="s">
        <v>38</v>
      </c>
      <c r="O210" s="77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86" t="s">
        <v>145</v>
      </c>
      <c r="AT210" s="186" t="s">
        <v>141</v>
      </c>
      <c r="AU210" s="186" t="s">
        <v>83</v>
      </c>
      <c r="AY210" s="19" t="s">
        <v>139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81</v>
      </c>
      <c r="BK210" s="187">
        <f>ROUND(I210*H210,2)</f>
        <v>0</v>
      </c>
      <c r="BL210" s="19" t="s">
        <v>145</v>
      </c>
      <c r="BM210" s="186" t="s">
        <v>320</v>
      </c>
    </row>
    <row r="211" spans="1:65" s="2" customFormat="1" ht="16.5" customHeight="1">
      <c r="A211" s="38"/>
      <c r="B211" s="173"/>
      <c r="C211" s="174" t="s">
        <v>321</v>
      </c>
      <c r="D211" s="174" t="s">
        <v>141</v>
      </c>
      <c r="E211" s="175" t="s">
        <v>322</v>
      </c>
      <c r="F211" s="176" t="s">
        <v>323</v>
      </c>
      <c r="G211" s="177" t="s">
        <v>324</v>
      </c>
      <c r="H211" s="178">
        <v>1</v>
      </c>
      <c r="I211" s="179"/>
      <c r="J211" s="180">
        <f>ROUND(I211*H211,2)</f>
        <v>0</v>
      </c>
      <c r="K211" s="181"/>
      <c r="L211" s="39"/>
      <c r="M211" s="182" t="s">
        <v>1</v>
      </c>
      <c r="N211" s="183" t="s">
        <v>38</v>
      </c>
      <c r="O211" s="77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86" t="s">
        <v>145</v>
      </c>
      <c r="AT211" s="186" t="s">
        <v>141</v>
      </c>
      <c r="AU211" s="186" t="s">
        <v>83</v>
      </c>
      <c r="AY211" s="19" t="s">
        <v>139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81</v>
      </c>
      <c r="BK211" s="187">
        <f>ROUND(I211*H211,2)</f>
        <v>0</v>
      </c>
      <c r="BL211" s="19" t="s">
        <v>145</v>
      </c>
      <c r="BM211" s="186" t="s">
        <v>325</v>
      </c>
    </row>
    <row r="212" spans="1:65" s="2" customFormat="1" ht="21.75" customHeight="1">
      <c r="A212" s="38"/>
      <c r="B212" s="173"/>
      <c r="C212" s="174" t="s">
        <v>326</v>
      </c>
      <c r="D212" s="174" t="s">
        <v>141</v>
      </c>
      <c r="E212" s="175" t="s">
        <v>327</v>
      </c>
      <c r="F212" s="176" t="s">
        <v>328</v>
      </c>
      <c r="G212" s="177" t="s">
        <v>324</v>
      </c>
      <c r="H212" s="178">
        <v>5</v>
      </c>
      <c r="I212" s="179"/>
      <c r="J212" s="180">
        <f>ROUND(I212*H212,2)</f>
        <v>0</v>
      </c>
      <c r="K212" s="181"/>
      <c r="L212" s="39"/>
      <c r="M212" s="182" t="s">
        <v>1</v>
      </c>
      <c r="N212" s="183" t="s">
        <v>38</v>
      </c>
      <c r="O212" s="77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86" t="s">
        <v>145</v>
      </c>
      <c r="AT212" s="186" t="s">
        <v>141</v>
      </c>
      <c r="AU212" s="186" t="s">
        <v>83</v>
      </c>
      <c r="AY212" s="19" t="s">
        <v>139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81</v>
      </c>
      <c r="BK212" s="187">
        <f>ROUND(I212*H212,2)</f>
        <v>0</v>
      </c>
      <c r="BL212" s="19" t="s">
        <v>145</v>
      </c>
      <c r="BM212" s="186" t="s">
        <v>329</v>
      </c>
    </row>
    <row r="213" spans="1:65" s="2" customFormat="1" ht="16.5" customHeight="1">
      <c r="A213" s="38"/>
      <c r="B213" s="173"/>
      <c r="C213" s="174" t="s">
        <v>330</v>
      </c>
      <c r="D213" s="174" t="s">
        <v>141</v>
      </c>
      <c r="E213" s="175" t="s">
        <v>331</v>
      </c>
      <c r="F213" s="176" t="s">
        <v>332</v>
      </c>
      <c r="G213" s="177" t="s">
        <v>324</v>
      </c>
      <c r="H213" s="178">
        <v>1</v>
      </c>
      <c r="I213" s="179"/>
      <c r="J213" s="180">
        <f>ROUND(I213*H213,2)</f>
        <v>0</v>
      </c>
      <c r="K213" s="181"/>
      <c r="L213" s="39"/>
      <c r="M213" s="182" t="s">
        <v>1</v>
      </c>
      <c r="N213" s="183" t="s">
        <v>38</v>
      </c>
      <c r="O213" s="77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86" t="s">
        <v>145</v>
      </c>
      <c r="AT213" s="186" t="s">
        <v>141</v>
      </c>
      <c r="AU213" s="186" t="s">
        <v>83</v>
      </c>
      <c r="AY213" s="19" t="s">
        <v>139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81</v>
      </c>
      <c r="BK213" s="187">
        <f>ROUND(I213*H213,2)</f>
        <v>0</v>
      </c>
      <c r="BL213" s="19" t="s">
        <v>145</v>
      </c>
      <c r="BM213" s="186" t="s">
        <v>333</v>
      </c>
    </row>
    <row r="214" spans="1:65" s="2" customFormat="1" ht="16.5" customHeight="1">
      <c r="A214" s="38"/>
      <c r="B214" s="173"/>
      <c r="C214" s="174" t="s">
        <v>334</v>
      </c>
      <c r="D214" s="174" t="s">
        <v>141</v>
      </c>
      <c r="E214" s="175" t="s">
        <v>335</v>
      </c>
      <c r="F214" s="176" t="s">
        <v>336</v>
      </c>
      <c r="G214" s="177" t="s">
        <v>324</v>
      </c>
      <c r="H214" s="178">
        <v>3</v>
      </c>
      <c r="I214" s="179"/>
      <c r="J214" s="180">
        <f>ROUND(I214*H214,2)</f>
        <v>0</v>
      </c>
      <c r="K214" s="181"/>
      <c r="L214" s="39"/>
      <c r="M214" s="182" t="s">
        <v>1</v>
      </c>
      <c r="N214" s="183" t="s">
        <v>38</v>
      </c>
      <c r="O214" s="77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86" t="s">
        <v>145</v>
      </c>
      <c r="AT214" s="186" t="s">
        <v>141</v>
      </c>
      <c r="AU214" s="186" t="s">
        <v>83</v>
      </c>
      <c r="AY214" s="19" t="s">
        <v>139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81</v>
      </c>
      <c r="BK214" s="187">
        <f>ROUND(I214*H214,2)</f>
        <v>0</v>
      </c>
      <c r="BL214" s="19" t="s">
        <v>145</v>
      </c>
      <c r="BM214" s="186" t="s">
        <v>337</v>
      </c>
    </row>
    <row r="215" spans="1:63" s="12" customFormat="1" ht="22.8" customHeight="1">
      <c r="A215" s="12"/>
      <c r="B215" s="160"/>
      <c r="C215" s="12"/>
      <c r="D215" s="161" t="s">
        <v>72</v>
      </c>
      <c r="E215" s="171" t="s">
        <v>158</v>
      </c>
      <c r="F215" s="171" t="s">
        <v>338</v>
      </c>
      <c r="G215" s="12"/>
      <c r="H215" s="12"/>
      <c r="I215" s="163"/>
      <c r="J215" s="172">
        <f>BK215</f>
        <v>0</v>
      </c>
      <c r="K215" s="12"/>
      <c r="L215" s="160"/>
      <c r="M215" s="165"/>
      <c r="N215" s="166"/>
      <c r="O215" s="166"/>
      <c r="P215" s="167">
        <f>SUM(P216:P228)</f>
        <v>0</v>
      </c>
      <c r="Q215" s="166"/>
      <c r="R215" s="167">
        <f>SUM(R216:R228)</f>
        <v>0</v>
      </c>
      <c r="S215" s="166"/>
      <c r="T215" s="168">
        <f>SUM(T216:T228)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61" t="s">
        <v>81</v>
      </c>
      <c r="AT215" s="169" t="s">
        <v>72</v>
      </c>
      <c r="AU215" s="169" t="s">
        <v>81</v>
      </c>
      <c r="AY215" s="161" t="s">
        <v>139</v>
      </c>
      <c r="BK215" s="170">
        <f>SUM(BK216:BK228)</f>
        <v>0</v>
      </c>
    </row>
    <row r="216" spans="1:65" s="2" customFormat="1" ht="21.75" customHeight="1">
      <c r="A216" s="38"/>
      <c r="B216" s="173"/>
      <c r="C216" s="174" t="s">
        <v>339</v>
      </c>
      <c r="D216" s="174" t="s">
        <v>141</v>
      </c>
      <c r="E216" s="175" t="s">
        <v>340</v>
      </c>
      <c r="F216" s="176" t="s">
        <v>341</v>
      </c>
      <c r="G216" s="177" t="s">
        <v>144</v>
      </c>
      <c r="H216" s="178">
        <v>14.4</v>
      </c>
      <c r="I216" s="179"/>
      <c r="J216" s="180">
        <f>ROUND(I216*H216,2)</f>
        <v>0</v>
      </c>
      <c r="K216" s="181"/>
      <c r="L216" s="39"/>
      <c r="M216" s="182" t="s">
        <v>1</v>
      </c>
      <c r="N216" s="183" t="s">
        <v>38</v>
      </c>
      <c r="O216" s="77"/>
      <c r="P216" s="184">
        <f>O216*H216</f>
        <v>0</v>
      </c>
      <c r="Q216" s="184">
        <v>0</v>
      </c>
      <c r="R216" s="184">
        <f>Q216*H216</f>
        <v>0</v>
      </c>
      <c r="S216" s="184">
        <v>0</v>
      </c>
      <c r="T216" s="18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86" t="s">
        <v>145</v>
      </c>
      <c r="AT216" s="186" t="s">
        <v>141</v>
      </c>
      <c r="AU216" s="186" t="s">
        <v>83</v>
      </c>
      <c r="AY216" s="19" t="s">
        <v>139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81</v>
      </c>
      <c r="BK216" s="187">
        <f>ROUND(I216*H216,2)</f>
        <v>0</v>
      </c>
      <c r="BL216" s="19" t="s">
        <v>145</v>
      </c>
      <c r="BM216" s="186" t="s">
        <v>342</v>
      </c>
    </row>
    <row r="217" spans="1:51" s="13" customFormat="1" ht="12">
      <c r="A217" s="13"/>
      <c r="B217" s="188"/>
      <c r="C217" s="13"/>
      <c r="D217" s="189" t="s">
        <v>195</v>
      </c>
      <c r="E217" s="190" t="s">
        <v>1</v>
      </c>
      <c r="F217" s="191" t="s">
        <v>210</v>
      </c>
      <c r="G217" s="13"/>
      <c r="H217" s="190" t="s">
        <v>1</v>
      </c>
      <c r="I217" s="192"/>
      <c r="J217" s="13"/>
      <c r="K217" s="13"/>
      <c r="L217" s="188"/>
      <c r="M217" s="193"/>
      <c r="N217" s="194"/>
      <c r="O217" s="194"/>
      <c r="P217" s="194"/>
      <c r="Q217" s="194"/>
      <c r="R217" s="194"/>
      <c r="S217" s="194"/>
      <c r="T217" s="19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0" t="s">
        <v>195</v>
      </c>
      <c r="AU217" s="190" t="s">
        <v>83</v>
      </c>
      <c r="AV217" s="13" t="s">
        <v>81</v>
      </c>
      <c r="AW217" s="13" t="s">
        <v>30</v>
      </c>
      <c r="AX217" s="13" t="s">
        <v>73</v>
      </c>
      <c r="AY217" s="190" t="s">
        <v>139</v>
      </c>
    </row>
    <row r="218" spans="1:51" s="14" customFormat="1" ht="12">
      <c r="A218" s="14"/>
      <c r="B218" s="196"/>
      <c r="C218" s="14"/>
      <c r="D218" s="189" t="s">
        <v>195</v>
      </c>
      <c r="E218" s="197" t="s">
        <v>1</v>
      </c>
      <c r="F218" s="198" t="s">
        <v>343</v>
      </c>
      <c r="G218" s="14"/>
      <c r="H218" s="199">
        <v>14.4</v>
      </c>
      <c r="I218" s="200"/>
      <c r="J218" s="14"/>
      <c r="K218" s="14"/>
      <c r="L218" s="196"/>
      <c r="M218" s="201"/>
      <c r="N218" s="202"/>
      <c r="O218" s="202"/>
      <c r="P218" s="202"/>
      <c r="Q218" s="202"/>
      <c r="R218" s="202"/>
      <c r="S218" s="202"/>
      <c r="T218" s="20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197" t="s">
        <v>195</v>
      </c>
      <c r="AU218" s="197" t="s">
        <v>83</v>
      </c>
      <c r="AV218" s="14" t="s">
        <v>83</v>
      </c>
      <c r="AW218" s="14" t="s">
        <v>30</v>
      </c>
      <c r="AX218" s="14" t="s">
        <v>81</v>
      </c>
      <c r="AY218" s="197" t="s">
        <v>139</v>
      </c>
    </row>
    <row r="219" spans="1:65" s="2" customFormat="1" ht="24.15" customHeight="1">
      <c r="A219" s="38"/>
      <c r="B219" s="173"/>
      <c r="C219" s="174" t="s">
        <v>344</v>
      </c>
      <c r="D219" s="174" t="s">
        <v>141</v>
      </c>
      <c r="E219" s="175" t="s">
        <v>345</v>
      </c>
      <c r="F219" s="176" t="s">
        <v>346</v>
      </c>
      <c r="G219" s="177" t="s">
        <v>144</v>
      </c>
      <c r="H219" s="178">
        <v>136</v>
      </c>
      <c r="I219" s="179"/>
      <c r="J219" s="180">
        <f>ROUND(I219*H219,2)</f>
        <v>0</v>
      </c>
      <c r="K219" s="181"/>
      <c r="L219" s="39"/>
      <c r="M219" s="182" t="s">
        <v>1</v>
      </c>
      <c r="N219" s="183" t="s">
        <v>38</v>
      </c>
      <c r="O219" s="77"/>
      <c r="P219" s="184">
        <f>O219*H219</f>
        <v>0</v>
      </c>
      <c r="Q219" s="184">
        <v>0</v>
      </c>
      <c r="R219" s="184">
        <f>Q219*H219</f>
        <v>0</v>
      </c>
      <c r="S219" s="184">
        <v>0</v>
      </c>
      <c r="T219" s="18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86" t="s">
        <v>145</v>
      </c>
      <c r="AT219" s="186" t="s">
        <v>141</v>
      </c>
      <c r="AU219" s="186" t="s">
        <v>83</v>
      </c>
      <c r="AY219" s="19" t="s">
        <v>139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81</v>
      </c>
      <c r="BK219" s="187">
        <f>ROUND(I219*H219,2)</f>
        <v>0</v>
      </c>
      <c r="BL219" s="19" t="s">
        <v>145</v>
      </c>
      <c r="BM219" s="186" t="s">
        <v>347</v>
      </c>
    </row>
    <row r="220" spans="1:51" s="13" customFormat="1" ht="12">
      <c r="A220" s="13"/>
      <c r="B220" s="188"/>
      <c r="C220" s="13"/>
      <c r="D220" s="189" t="s">
        <v>195</v>
      </c>
      <c r="E220" s="190" t="s">
        <v>1</v>
      </c>
      <c r="F220" s="191" t="s">
        <v>348</v>
      </c>
      <c r="G220" s="13"/>
      <c r="H220" s="190" t="s">
        <v>1</v>
      </c>
      <c r="I220" s="192"/>
      <c r="J220" s="13"/>
      <c r="K220" s="13"/>
      <c r="L220" s="188"/>
      <c r="M220" s="193"/>
      <c r="N220" s="194"/>
      <c r="O220" s="194"/>
      <c r="P220" s="194"/>
      <c r="Q220" s="194"/>
      <c r="R220" s="194"/>
      <c r="S220" s="194"/>
      <c r="T220" s="19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0" t="s">
        <v>195</v>
      </c>
      <c r="AU220" s="190" t="s">
        <v>83</v>
      </c>
      <c r="AV220" s="13" t="s">
        <v>81</v>
      </c>
      <c r="AW220" s="13" t="s">
        <v>30</v>
      </c>
      <c r="AX220" s="13" t="s">
        <v>73</v>
      </c>
      <c r="AY220" s="190" t="s">
        <v>139</v>
      </c>
    </row>
    <row r="221" spans="1:51" s="14" customFormat="1" ht="12">
      <c r="A221" s="14"/>
      <c r="B221" s="196"/>
      <c r="C221" s="14"/>
      <c r="D221" s="189" t="s">
        <v>195</v>
      </c>
      <c r="E221" s="197" t="s">
        <v>1</v>
      </c>
      <c r="F221" s="198" t="s">
        <v>349</v>
      </c>
      <c r="G221" s="14"/>
      <c r="H221" s="199">
        <v>136</v>
      </c>
      <c r="I221" s="200"/>
      <c r="J221" s="14"/>
      <c r="K221" s="14"/>
      <c r="L221" s="196"/>
      <c r="M221" s="201"/>
      <c r="N221" s="202"/>
      <c r="O221" s="202"/>
      <c r="P221" s="202"/>
      <c r="Q221" s="202"/>
      <c r="R221" s="202"/>
      <c r="S221" s="202"/>
      <c r="T221" s="20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7" t="s">
        <v>195</v>
      </c>
      <c r="AU221" s="197" t="s">
        <v>83</v>
      </c>
      <c r="AV221" s="14" t="s">
        <v>83</v>
      </c>
      <c r="AW221" s="14" t="s">
        <v>30</v>
      </c>
      <c r="AX221" s="14" t="s">
        <v>81</v>
      </c>
      <c r="AY221" s="197" t="s">
        <v>139</v>
      </c>
    </row>
    <row r="222" spans="1:65" s="2" customFormat="1" ht="21.75" customHeight="1">
      <c r="A222" s="38"/>
      <c r="B222" s="173"/>
      <c r="C222" s="174" t="s">
        <v>350</v>
      </c>
      <c r="D222" s="174" t="s">
        <v>141</v>
      </c>
      <c r="E222" s="175" t="s">
        <v>351</v>
      </c>
      <c r="F222" s="176" t="s">
        <v>352</v>
      </c>
      <c r="G222" s="177" t="s">
        <v>144</v>
      </c>
      <c r="H222" s="178">
        <v>14.4</v>
      </c>
      <c r="I222" s="179"/>
      <c r="J222" s="180">
        <f>ROUND(I222*H222,2)</f>
        <v>0</v>
      </c>
      <c r="K222" s="181"/>
      <c r="L222" s="39"/>
      <c r="M222" s="182" t="s">
        <v>1</v>
      </c>
      <c r="N222" s="183" t="s">
        <v>38</v>
      </c>
      <c r="O222" s="77"/>
      <c r="P222" s="184">
        <f>O222*H222</f>
        <v>0</v>
      </c>
      <c r="Q222" s="184">
        <v>0</v>
      </c>
      <c r="R222" s="184">
        <f>Q222*H222</f>
        <v>0</v>
      </c>
      <c r="S222" s="184">
        <v>0</v>
      </c>
      <c r="T222" s="18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86" t="s">
        <v>145</v>
      </c>
      <c r="AT222" s="186" t="s">
        <v>141</v>
      </c>
      <c r="AU222" s="186" t="s">
        <v>83</v>
      </c>
      <c r="AY222" s="19" t="s">
        <v>139</v>
      </c>
      <c r="BE222" s="187">
        <f>IF(N222="základní",J222,0)</f>
        <v>0</v>
      </c>
      <c r="BF222" s="187">
        <f>IF(N222="snížená",J222,0)</f>
        <v>0</v>
      </c>
      <c r="BG222" s="187">
        <f>IF(N222="zákl. přenesená",J222,0)</f>
        <v>0</v>
      </c>
      <c r="BH222" s="187">
        <f>IF(N222="sníž. přenesená",J222,0)</f>
        <v>0</v>
      </c>
      <c r="BI222" s="187">
        <f>IF(N222="nulová",J222,0)</f>
        <v>0</v>
      </c>
      <c r="BJ222" s="19" t="s">
        <v>81</v>
      </c>
      <c r="BK222" s="187">
        <f>ROUND(I222*H222,2)</f>
        <v>0</v>
      </c>
      <c r="BL222" s="19" t="s">
        <v>145</v>
      </c>
      <c r="BM222" s="186" t="s">
        <v>353</v>
      </c>
    </row>
    <row r="223" spans="1:51" s="13" customFormat="1" ht="12">
      <c r="A223" s="13"/>
      <c r="B223" s="188"/>
      <c r="C223" s="13"/>
      <c r="D223" s="189" t="s">
        <v>195</v>
      </c>
      <c r="E223" s="190" t="s">
        <v>1</v>
      </c>
      <c r="F223" s="191" t="s">
        <v>210</v>
      </c>
      <c r="G223" s="13"/>
      <c r="H223" s="190" t="s">
        <v>1</v>
      </c>
      <c r="I223" s="192"/>
      <c r="J223" s="13"/>
      <c r="K223" s="13"/>
      <c r="L223" s="188"/>
      <c r="M223" s="193"/>
      <c r="N223" s="194"/>
      <c r="O223" s="194"/>
      <c r="P223" s="194"/>
      <c r="Q223" s="194"/>
      <c r="R223" s="194"/>
      <c r="S223" s="194"/>
      <c r="T223" s="19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0" t="s">
        <v>195</v>
      </c>
      <c r="AU223" s="190" t="s">
        <v>83</v>
      </c>
      <c r="AV223" s="13" t="s">
        <v>81</v>
      </c>
      <c r="AW223" s="13" t="s">
        <v>30</v>
      </c>
      <c r="AX223" s="13" t="s">
        <v>73</v>
      </c>
      <c r="AY223" s="190" t="s">
        <v>139</v>
      </c>
    </row>
    <row r="224" spans="1:51" s="14" customFormat="1" ht="12">
      <c r="A224" s="14"/>
      <c r="B224" s="196"/>
      <c r="C224" s="14"/>
      <c r="D224" s="189" t="s">
        <v>195</v>
      </c>
      <c r="E224" s="197" t="s">
        <v>1</v>
      </c>
      <c r="F224" s="198" t="s">
        <v>343</v>
      </c>
      <c r="G224" s="14"/>
      <c r="H224" s="199">
        <v>14.4</v>
      </c>
      <c r="I224" s="200"/>
      <c r="J224" s="14"/>
      <c r="K224" s="14"/>
      <c r="L224" s="196"/>
      <c r="M224" s="201"/>
      <c r="N224" s="202"/>
      <c r="O224" s="202"/>
      <c r="P224" s="202"/>
      <c r="Q224" s="202"/>
      <c r="R224" s="202"/>
      <c r="S224" s="202"/>
      <c r="T224" s="20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7" t="s">
        <v>195</v>
      </c>
      <c r="AU224" s="197" t="s">
        <v>83</v>
      </c>
      <c r="AV224" s="14" t="s">
        <v>83</v>
      </c>
      <c r="AW224" s="14" t="s">
        <v>30</v>
      </c>
      <c r="AX224" s="14" t="s">
        <v>81</v>
      </c>
      <c r="AY224" s="197" t="s">
        <v>139</v>
      </c>
    </row>
    <row r="225" spans="1:65" s="2" customFormat="1" ht="24.15" customHeight="1">
      <c r="A225" s="38"/>
      <c r="B225" s="173"/>
      <c r="C225" s="174" t="s">
        <v>354</v>
      </c>
      <c r="D225" s="174" t="s">
        <v>141</v>
      </c>
      <c r="E225" s="175" t="s">
        <v>355</v>
      </c>
      <c r="F225" s="176" t="s">
        <v>356</v>
      </c>
      <c r="G225" s="177" t="s">
        <v>144</v>
      </c>
      <c r="H225" s="178">
        <v>22.45</v>
      </c>
      <c r="I225" s="179"/>
      <c r="J225" s="180">
        <f>ROUND(I225*H225,2)</f>
        <v>0</v>
      </c>
      <c r="K225" s="181"/>
      <c r="L225" s="39"/>
      <c r="M225" s="182" t="s">
        <v>1</v>
      </c>
      <c r="N225" s="183" t="s">
        <v>38</v>
      </c>
      <c r="O225" s="77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86" t="s">
        <v>145</v>
      </c>
      <c r="AT225" s="186" t="s">
        <v>141</v>
      </c>
      <c r="AU225" s="186" t="s">
        <v>83</v>
      </c>
      <c r="AY225" s="19" t="s">
        <v>139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81</v>
      </c>
      <c r="BK225" s="187">
        <f>ROUND(I225*H225,2)</f>
        <v>0</v>
      </c>
      <c r="BL225" s="19" t="s">
        <v>145</v>
      </c>
      <c r="BM225" s="186" t="s">
        <v>357</v>
      </c>
    </row>
    <row r="226" spans="1:65" s="2" customFormat="1" ht="33" customHeight="1">
      <c r="A226" s="38"/>
      <c r="B226" s="173"/>
      <c r="C226" s="174" t="s">
        <v>358</v>
      </c>
      <c r="D226" s="174" t="s">
        <v>141</v>
      </c>
      <c r="E226" s="175" t="s">
        <v>359</v>
      </c>
      <c r="F226" s="176" t="s">
        <v>360</v>
      </c>
      <c r="G226" s="177" t="s">
        <v>144</v>
      </c>
      <c r="H226" s="178">
        <v>22.45</v>
      </c>
      <c r="I226" s="179"/>
      <c r="J226" s="180">
        <f>ROUND(I226*H226,2)</f>
        <v>0</v>
      </c>
      <c r="K226" s="181"/>
      <c r="L226" s="39"/>
      <c r="M226" s="182" t="s">
        <v>1</v>
      </c>
      <c r="N226" s="183" t="s">
        <v>38</v>
      </c>
      <c r="O226" s="77"/>
      <c r="P226" s="184">
        <f>O226*H226</f>
        <v>0</v>
      </c>
      <c r="Q226" s="184">
        <v>0</v>
      </c>
      <c r="R226" s="184">
        <f>Q226*H226</f>
        <v>0</v>
      </c>
      <c r="S226" s="184">
        <v>0</v>
      </c>
      <c r="T226" s="18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86" t="s">
        <v>145</v>
      </c>
      <c r="AT226" s="186" t="s">
        <v>141</v>
      </c>
      <c r="AU226" s="186" t="s">
        <v>83</v>
      </c>
      <c r="AY226" s="19" t="s">
        <v>139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81</v>
      </c>
      <c r="BK226" s="187">
        <f>ROUND(I226*H226,2)</f>
        <v>0</v>
      </c>
      <c r="BL226" s="19" t="s">
        <v>145</v>
      </c>
      <c r="BM226" s="186" t="s">
        <v>361</v>
      </c>
    </row>
    <row r="227" spans="1:51" s="13" customFormat="1" ht="12">
      <c r="A227" s="13"/>
      <c r="B227" s="188"/>
      <c r="C227" s="13"/>
      <c r="D227" s="189" t="s">
        <v>195</v>
      </c>
      <c r="E227" s="190" t="s">
        <v>1</v>
      </c>
      <c r="F227" s="191" t="s">
        <v>362</v>
      </c>
      <c r="G227" s="13"/>
      <c r="H227" s="190" t="s">
        <v>1</v>
      </c>
      <c r="I227" s="192"/>
      <c r="J227" s="13"/>
      <c r="K227" s="13"/>
      <c r="L227" s="188"/>
      <c r="M227" s="193"/>
      <c r="N227" s="194"/>
      <c r="O227" s="194"/>
      <c r="P227" s="194"/>
      <c r="Q227" s="194"/>
      <c r="R227" s="194"/>
      <c r="S227" s="194"/>
      <c r="T227" s="19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90" t="s">
        <v>195</v>
      </c>
      <c r="AU227" s="190" t="s">
        <v>83</v>
      </c>
      <c r="AV227" s="13" t="s">
        <v>81</v>
      </c>
      <c r="AW227" s="13" t="s">
        <v>30</v>
      </c>
      <c r="AX227" s="13" t="s">
        <v>73</v>
      </c>
      <c r="AY227" s="190" t="s">
        <v>139</v>
      </c>
    </row>
    <row r="228" spans="1:51" s="14" customFormat="1" ht="12">
      <c r="A228" s="14"/>
      <c r="B228" s="196"/>
      <c r="C228" s="14"/>
      <c r="D228" s="189" t="s">
        <v>195</v>
      </c>
      <c r="E228" s="197" t="s">
        <v>1</v>
      </c>
      <c r="F228" s="198" t="s">
        <v>363</v>
      </c>
      <c r="G228" s="14"/>
      <c r="H228" s="199">
        <v>22.45</v>
      </c>
      <c r="I228" s="200"/>
      <c r="J228" s="14"/>
      <c r="K228" s="14"/>
      <c r="L228" s="196"/>
      <c r="M228" s="201"/>
      <c r="N228" s="202"/>
      <c r="O228" s="202"/>
      <c r="P228" s="202"/>
      <c r="Q228" s="202"/>
      <c r="R228" s="202"/>
      <c r="S228" s="202"/>
      <c r="T228" s="20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7" t="s">
        <v>195</v>
      </c>
      <c r="AU228" s="197" t="s">
        <v>83</v>
      </c>
      <c r="AV228" s="14" t="s">
        <v>83</v>
      </c>
      <c r="AW228" s="14" t="s">
        <v>30</v>
      </c>
      <c r="AX228" s="14" t="s">
        <v>81</v>
      </c>
      <c r="AY228" s="197" t="s">
        <v>139</v>
      </c>
    </row>
    <row r="229" spans="1:63" s="12" customFormat="1" ht="22.8" customHeight="1">
      <c r="A229" s="12"/>
      <c r="B229" s="160"/>
      <c r="C229" s="12"/>
      <c r="D229" s="161" t="s">
        <v>72</v>
      </c>
      <c r="E229" s="171" t="s">
        <v>170</v>
      </c>
      <c r="F229" s="171" t="s">
        <v>364</v>
      </c>
      <c r="G229" s="12"/>
      <c r="H229" s="12"/>
      <c r="I229" s="163"/>
      <c r="J229" s="172">
        <f>BK229</f>
        <v>0</v>
      </c>
      <c r="K229" s="12"/>
      <c r="L229" s="160"/>
      <c r="M229" s="165"/>
      <c r="N229" s="166"/>
      <c r="O229" s="166"/>
      <c r="P229" s="167">
        <f>P230</f>
        <v>0</v>
      </c>
      <c r="Q229" s="166"/>
      <c r="R229" s="167">
        <f>R230</f>
        <v>0.0171</v>
      </c>
      <c r="S229" s="166"/>
      <c r="T229" s="168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61" t="s">
        <v>81</v>
      </c>
      <c r="AT229" s="169" t="s">
        <v>72</v>
      </c>
      <c r="AU229" s="169" t="s">
        <v>81</v>
      </c>
      <c r="AY229" s="161" t="s">
        <v>139</v>
      </c>
      <c r="BK229" s="170">
        <f>BK230</f>
        <v>0</v>
      </c>
    </row>
    <row r="230" spans="1:65" s="2" customFormat="1" ht="21.75" customHeight="1">
      <c r="A230" s="38"/>
      <c r="B230" s="173"/>
      <c r="C230" s="174" t="s">
        <v>365</v>
      </c>
      <c r="D230" s="174" t="s">
        <v>141</v>
      </c>
      <c r="E230" s="175" t="s">
        <v>366</v>
      </c>
      <c r="F230" s="176" t="s">
        <v>367</v>
      </c>
      <c r="G230" s="177" t="s">
        <v>156</v>
      </c>
      <c r="H230" s="178">
        <v>190</v>
      </c>
      <c r="I230" s="179"/>
      <c r="J230" s="180">
        <f>ROUND(I230*H230,2)</f>
        <v>0</v>
      </c>
      <c r="K230" s="181"/>
      <c r="L230" s="39"/>
      <c r="M230" s="182" t="s">
        <v>1</v>
      </c>
      <c r="N230" s="183" t="s">
        <v>38</v>
      </c>
      <c r="O230" s="77"/>
      <c r="P230" s="184">
        <f>O230*H230</f>
        <v>0</v>
      </c>
      <c r="Q230" s="184">
        <v>9E-05</v>
      </c>
      <c r="R230" s="184">
        <f>Q230*H230</f>
        <v>0.0171</v>
      </c>
      <c r="S230" s="184">
        <v>0</v>
      </c>
      <c r="T230" s="18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86" t="s">
        <v>145</v>
      </c>
      <c r="AT230" s="186" t="s">
        <v>141</v>
      </c>
      <c r="AU230" s="186" t="s">
        <v>83</v>
      </c>
      <c r="AY230" s="19" t="s">
        <v>139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81</v>
      </c>
      <c r="BK230" s="187">
        <f>ROUND(I230*H230,2)</f>
        <v>0</v>
      </c>
      <c r="BL230" s="19" t="s">
        <v>145</v>
      </c>
      <c r="BM230" s="186" t="s">
        <v>368</v>
      </c>
    </row>
    <row r="231" spans="1:63" s="12" customFormat="1" ht="22.8" customHeight="1">
      <c r="A231" s="12"/>
      <c r="B231" s="160"/>
      <c r="C231" s="12"/>
      <c r="D231" s="161" t="s">
        <v>72</v>
      </c>
      <c r="E231" s="171" t="s">
        <v>174</v>
      </c>
      <c r="F231" s="171" t="s">
        <v>369</v>
      </c>
      <c r="G231" s="12"/>
      <c r="H231" s="12"/>
      <c r="I231" s="163"/>
      <c r="J231" s="172">
        <f>BK231</f>
        <v>0</v>
      </c>
      <c r="K231" s="12"/>
      <c r="L231" s="160"/>
      <c r="M231" s="165"/>
      <c r="N231" s="166"/>
      <c r="O231" s="166"/>
      <c r="P231" s="167">
        <f>SUM(P232:P237)</f>
        <v>0</v>
      </c>
      <c r="Q231" s="166"/>
      <c r="R231" s="167">
        <f>SUM(R232:R237)</f>
        <v>1.06348</v>
      </c>
      <c r="S231" s="166"/>
      <c r="T231" s="168">
        <f>SUM(T232:T237)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61" t="s">
        <v>81</v>
      </c>
      <c r="AT231" s="169" t="s">
        <v>72</v>
      </c>
      <c r="AU231" s="169" t="s">
        <v>81</v>
      </c>
      <c r="AY231" s="161" t="s">
        <v>139</v>
      </c>
      <c r="BK231" s="170">
        <f>SUM(BK232:BK237)</f>
        <v>0</v>
      </c>
    </row>
    <row r="232" spans="1:65" s="2" customFormat="1" ht="24.15" customHeight="1">
      <c r="A232" s="38"/>
      <c r="B232" s="173"/>
      <c r="C232" s="174" t="s">
        <v>370</v>
      </c>
      <c r="D232" s="174" t="s">
        <v>141</v>
      </c>
      <c r="E232" s="175" t="s">
        <v>371</v>
      </c>
      <c r="F232" s="176" t="s">
        <v>372</v>
      </c>
      <c r="G232" s="177" t="s">
        <v>156</v>
      </c>
      <c r="H232" s="178">
        <v>5</v>
      </c>
      <c r="I232" s="179"/>
      <c r="J232" s="180">
        <f>ROUND(I232*H232,2)</f>
        <v>0</v>
      </c>
      <c r="K232" s="181"/>
      <c r="L232" s="39"/>
      <c r="M232" s="182" t="s">
        <v>1</v>
      </c>
      <c r="N232" s="183" t="s">
        <v>38</v>
      </c>
      <c r="O232" s="77"/>
      <c r="P232" s="184">
        <f>O232*H232</f>
        <v>0</v>
      </c>
      <c r="Q232" s="184">
        <v>0.20219</v>
      </c>
      <c r="R232" s="184">
        <f>Q232*H232</f>
        <v>1.01095</v>
      </c>
      <c r="S232" s="184">
        <v>0</v>
      </c>
      <c r="T232" s="18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86" t="s">
        <v>145</v>
      </c>
      <c r="AT232" s="186" t="s">
        <v>141</v>
      </c>
      <c r="AU232" s="186" t="s">
        <v>83</v>
      </c>
      <c r="AY232" s="19" t="s">
        <v>139</v>
      </c>
      <c r="BE232" s="187">
        <f>IF(N232="základní",J232,0)</f>
        <v>0</v>
      </c>
      <c r="BF232" s="187">
        <f>IF(N232="snížená",J232,0)</f>
        <v>0</v>
      </c>
      <c r="BG232" s="187">
        <f>IF(N232="zákl. přenesená",J232,0)</f>
        <v>0</v>
      </c>
      <c r="BH232" s="187">
        <f>IF(N232="sníž. přenesená",J232,0)</f>
        <v>0</v>
      </c>
      <c r="BI232" s="187">
        <f>IF(N232="nulová",J232,0)</f>
        <v>0</v>
      </c>
      <c r="BJ232" s="19" t="s">
        <v>81</v>
      </c>
      <c r="BK232" s="187">
        <f>ROUND(I232*H232,2)</f>
        <v>0</v>
      </c>
      <c r="BL232" s="19" t="s">
        <v>145</v>
      </c>
      <c r="BM232" s="186" t="s">
        <v>373</v>
      </c>
    </row>
    <row r="233" spans="1:65" s="2" customFormat="1" ht="16.5" customHeight="1">
      <c r="A233" s="38"/>
      <c r="B233" s="173"/>
      <c r="C233" s="220" t="s">
        <v>374</v>
      </c>
      <c r="D233" s="220" t="s">
        <v>281</v>
      </c>
      <c r="E233" s="221" t="s">
        <v>375</v>
      </c>
      <c r="F233" s="222" t="s">
        <v>376</v>
      </c>
      <c r="G233" s="223" t="s">
        <v>156</v>
      </c>
      <c r="H233" s="224">
        <v>0.5</v>
      </c>
      <c r="I233" s="225"/>
      <c r="J233" s="226">
        <f>ROUND(I233*H233,2)</f>
        <v>0</v>
      </c>
      <c r="K233" s="227"/>
      <c r="L233" s="228"/>
      <c r="M233" s="229" t="s">
        <v>1</v>
      </c>
      <c r="N233" s="230" t="s">
        <v>38</v>
      </c>
      <c r="O233" s="77"/>
      <c r="P233" s="184">
        <f>O233*H233</f>
        <v>0</v>
      </c>
      <c r="Q233" s="184">
        <v>0.102</v>
      </c>
      <c r="R233" s="184">
        <f>Q233*H233</f>
        <v>0.051</v>
      </c>
      <c r="S233" s="184">
        <v>0</v>
      </c>
      <c r="T233" s="18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86" t="s">
        <v>170</v>
      </c>
      <c r="AT233" s="186" t="s">
        <v>281</v>
      </c>
      <c r="AU233" s="186" t="s">
        <v>83</v>
      </c>
      <c r="AY233" s="19" t="s">
        <v>139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81</v>
      </c>
      <c r="BK233" s="187">
        <f>ROUND(I233*H233,2)</f>
        <v>0</v>
      </c>
      <c r="BL233" s="19" t="s">
        <v>145</v>
      </c>
      <c r="BM233" s="186" t="s">
        <v>377</v>
      </c>
    </row>
    <row r="234" spans="1:51" s="14" customFormat="1" ht="12">
      <c r="A234" s="14"/>
      <c r="B234" s="196"/>
      <c r="C234" s="14"/>
      <c r="D234" s="189" t="s">
        <v>195</v>
      </c>
      <c r="E234" s="197" t="s">
        <v>1</v>
      </c>
      <c r="F234" s="198" t="s">
        <v>378</v>
      </c>
      <c r="G234" s="14"/>
      <c r="H234" s="199">
        <v>0.5</v>
      </c>
      <c r="I234" s="200"/>
      <c r="J234" s="14"/>
      <c r="K234" s="14"/>
      <c r="L234" s="196"/>
      <c r="M234" s="201"/>
      <c r="N234" s="202"/>
      <c r="O234" s="202"/>
      <c r="P234" s="202"/>
      <c r="Q234" s="202"/>
      <c r="R234" s="202"/>
      <c r="S234" s="202"/>
      <c r="T234" s="20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7" t="s">
        <v>195</v>
      </c>
      <c r="AU234" s="197" t="s">
        <v>83</v>
      </c>
      <c r="AV234" s="14" t="s">
        <v>83</v>
      </c>
      <c r="AW234" s="14" t="s">
        <v>30</v>
      </c>
      <c r="AX234" s="14" t="s">
        <v>81</v>
      </c>
      <c r="AY234" s="197" t="s">
        <v>139</v>
      </c>
    </row>
    <row r="235" spans="1:65" s="2" customFormat="1" ht="24.15" customHeight="1">
      <c r="A235" s="38"/>
      <c r="B235" s="173"/>
      <c r="C235" s="174" t="s">
        <v>379</v>
      </c>
      <c r="D235" s="174" t="s">
        <v>141</v>
      </c>
      <c r="E235" s="175" t="s">
        <v>380</v>
      </c>
      <c r="F235" s="176" t="s">
        <v>381</v>
      </c>
      <c r="G235" s="177" t="s">
        <v>156</v>
      </c>
      <c r="H235" s="178">
        <v>9</v>
      </c>
      <c r="I235" s="179"/>
      <c r="J235" s="180">
        <f>ROUND(I235*H235,2)</f>
        <v>0</v>
      </c>
      <c r="K235" s="181"/>
      <c r="L235" s="39"/>
      <c r="M235" s="182" t="s">
        <v>1</v>
      </c>
      <c r="N235" s="183" t="s">
        <v>38</v>
      </c>
      <c r="O235" s="77"/>
      <c r="P235" s="184">
        <f>O235*H235</f>
        <v>0</v>
      </c>
      <c r="Q235" s="184">
        <v>0.00017</v>
      </c>
      <c r="R235" s="184">
        <f>Q235*H235</f>
        <v>0.0015300000000000001</v>
      </c>
      <c r="S235" s="184">
        <v>0</v>
      </c>
      <c r="T235" s="185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86" t="s">
        <v>145</v>
      </c>
      <c r="AT235" s="186" t="s">
        <v>141</v>
      </c>
      <c r="AU235" s="186" t="s">
        <v>83</v>
      </c>
      <c r="AY235" s="19" t="s">
        <v>139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81</v>
      </c>
      <c r="BK235" s="187">
        <f>ROUND(I235*H235,2)</f>
        <v>0</v>
      </c>
      <c r="BL235" s="19" t="s">
        <v>145</v>
      </c>
      <c r="BM235" s="186" t="s">
        <v>382</v>
      </c>
    </row>
    <row r="236" spans="1:65" s="2" customFormat="1" ht="21.75" customHeight="1">
      <c r="A236" s="38"/>
      <c r="B236" s="173"/>
      <c r="C236" s="174" t="s">
        <v>383</v>
      </c>
      <c r="D236" s="174" t="s">
        <v>141</v>
      </c>
      <c r="E236" s="175" t="s">
        <v>384</v>
      </c>
      <c r="F236" s="176" t="s">
        <v>385</v>
      </c>
      <c r="G236" s="177" t="s">
        <v>156</v>
      </c>
      <c r="H236" s="178">
        <v>9</v>
      </c>
      <c r="I236" s="179"/>
      <c r="J236" s="180">
        <f>ROUND(I236*H236,2)</f>
        <v>0</v>
      </c>
      <c r="K236" s="181"/>
      <c r="L236" s="39"/>
      <c r="M236" s="182" t="s">
        <v>1</v>
      </c>
      <c r="N236" s="183" t="s">
        <v>38</v>
      </c>
      <c r="O236" s="77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86" t="s">
        <v>145</v>
      </c>
      <c r="AT236" s="186" t="s">
        <v>141</v>
      </c>
      <c r="AU236" s="186" t="s">
        <v>83</v>
      </c>
      <c r="AY236" s="19" t="s">
        <v>139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81</v>
      </c>
      <c r="BK236" s="187">
        <f>ROUND(I236*H236,2)</f>
        <v>0</v>
      </c>
      <c r="BL236" s="19" t="s">
        <v>145</v>
      </c>
      <c r="BM236" s="186" t="s">
        <v>386</v>
      </c>
    </row>
    <row r="237" spans="1:65" s="2" customFormat="1" ht="21.75" customHeight="1">
      <c r="A237" s="38"/>
      <c r="B237" s="173"/>
      <c r="C237" s="174" t="s">
        <v>387</v>
      </c>
      <c r="D237" s="174" t="s">
        <v>141</v>
      </c>
      <c r="E237" s="175" t="s">
        <v>388</v>
      </c>
      <c r="F237" s="176" t="s">
        <v>389</v>
      </c>
      <c r="G237" s="177" t="s">
        <v>156</v>
      </c>
      <c r="H237" s="178">
        <v>5</v>
      </c>
      <c r="I237" s="179"/>
      <c r="J237" s="180">
        <f>ROUND(I237*H237,2)</f>
        <v>0</v>
      </c>
      <c r="K237" s="181"/>
      <c r="L237" s="39"/>
      <c r="M237" s="182" t="s">
        <v>1</v>
      </c>
      <c r="N237" s="183" t="s">
        <v>38</v>
      </c>
      <c r="O237" s="77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86" t="s">
        <v>145</v>
      </c>
      <c r="AT237" s="186" t="s">
        <v>141</v>
      </c>
      <c r="AU237" s="186" t="s">
        <v>83</v>
      </c>
      <c r="AY237" s="19" t="s">
        <v>139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81</v>
      </c>
      <c r="BK237" s="187">
        <f>ROUND(I237*H237,2)</f>
        <v>0</v>
      </c>
      <c r="BL237" s="19" t="s">
        <v>145</v>
      </c>
      <c r="BM237" s="186" t="s">
        <v>390</v>
      </c>
    </row>
    <row r="238" spans="1:63" s="12" customFormat="1" ht="22.8" customHeight="1">
      <c r="A238" s="12"/>
      <c r="B238" s="160"/>
      <c r="C238" s="12"/>
      <c r="D238" s="161" t="s">
        <v>72</v>
      </c>
      <c r="E238" s="171" t="s">
        <v>391</v>
      </c>
      <c r="F238" s="171" t="s">
        <v>392</v>
      </c>
      <c r="G238" s="12"/>
      <c r="H238" s="12"/>
      <c r="I238" s="163"/>
      <c r="J238" s="172">
        <f>BK238</f>
        <v>0</v>
      </c>
      <c r="K238" s="12"/>
      <c r="L238" s="160"/>
      <c r="M238" s="165"/>
      <c r="N238" s="166"/>
      <c r="O238" s="166"/>
      <c r="P238" s="167">
        <f>SUM(P239:P246)</f>
        <v>0</v>
      </c>
      <c r="Q238" s="166"/>
      <c r="R238" s="167">
        <f>SUM(R239:R246)</f>
        <v>0</v>
      </c>
      <c r="S238" s="166"/>
      <c r="T238" s="168">
        <f>SUM(T239:T246)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61" t="s">
        <v>81</v>
      </c>
      <c r="AT238" s="169" t="s">
        <v>72</v>
      </c>
      <c r="AU238" s="169" t="s">
        <v>81</v>
      </c>
      <c r="AY238" s="161" t="s">
        <v>139</v>
      </c>
      <c r="BK238" s="170">
        <f>SUM(BK239:BK246)</f>
        <v>0</v>
      </c>
    </row>
    <row r="239" spans="1:65" s="2" customFormat="1" ht="21.75" customHeight="1">
      <c r="A239" s="38"/>
      <c r="B239" s="173"/>
      <c r="C239" s="174" t="s">
        <v>393</v>
      </c>
      <c r="D239" s="174" t="s">
        <v>141</v>
      </c>
      <c r="E239" s="175" t="s">
        <v>394</v>
      </c>
      <c r="F239" s="176" t="s">
        <v>395</v>
      </c>
      <c r="G239" s="177" t="s">
        <v>270</v>
      </c>
      <c r="H239" s="178">
        <v>11.51</v>
      </c>
      <c r="I239" s="179"/>
      <c r="J239" s="180">
        <f>ROUND(I239*H239,2)</f>
        <v>0</v>
      </c>
      <c r="K239" s="181"/>
      <c r="L239" s="39"/>
      <c r="M239" s="182" t="s">
        <v>1</v>
      </c>
      <c r="N239" s="183" t="s">
        <v>38</v>
      </c>
      <c r="O239" s="77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86" t="s">
        <v>145</v>
      </c>
      <c r="AT239" s="186" t="s">
        <v>141</v>
      </c>
      <c r="AU239" s="186" t="s">
        <v>83</v>
      </c>
      <c r="AY239" s="19" t="s">
        <v>139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81</v>
      </c>
      <c r="BK239" s="187">
        <f>ROUND(I239*H239,2)</f>
        <v>0</v>
      </c>
      <c r="BL239" s="19" t="s">
        <v>145</v>
      </c>
      <c r="BM239" s="186" t="s">
        <v>396</v>
      </c>
    </row>
    <row r="240" spans="1:51" s="14" customFormat="1" ht="12">
      <c r="A240" s="14"/>
      <c r="B240" s="196"/>
      <c r="C240" s="14"/>
      <c r="D240" s="189" t="s">
        <v>195</v>
      </c>
      <c r="E240" s="197" t="s">
        <v>1</v>
      </c>
      <c r="F240" s="198" t="s">
        <v>397</v>
      </c>
      <c r="G240" s="14"/>
      <c r="H240" s="199">
        <v>11.51</v>
      </c>
      <c r="I240" s="200"/>
      <c r="J240" s="14"/>
      <c r="K240" s="14"/>
      <c r="L240" s="196"/>
      <c r="M240" s="201"/>
      <c r="N240" s="202"/>
      <c r="O240" s="202"/>
      <c r="P240" s="202"/>
      <c r="Q240" s="202"/>
      <c r="R240" s="202"/>
      <c r="S240" s="202"/>
      <c r="T240" s="20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7" t="s">
        <v>195</v>
      </c>
      <c r="AU240" s="197" t="s">
        <v>83</v>
      </c>
      <c r="AV240" s="14" t="s">
        <v>83</v>
      </c>
      <c r="AW240" s="14" t="s">
        <v>30</v>
      </c>
      <c r="AX240" s="14" t="s">
        <v>81</v>
      </c>
      <c r="AY240" s="197" t="s">
        <v>139</v>
      </c>
    </row>
    <row r="241" spans="1:65" s="2" customFormat="1" ht="24.15" customHeight="1">
      <c r="A241" s="38"/>
      <c r="B241" s="173"/>
      <c r="C241" s="174" t="s">
        <v>398</v>
      </c>
      <c r="D241" s="174" t="s">
        <v>141</v>
      </c>
      <c r="E241" s="175" t="s">
        <v>399</v>
      </c>
      <c r="F241" s="176" t="s">
        <v>400</v>
      </c>
      <c r="G241" s="177" t="s">
        <v>270</v>
      </c>
      <c r="H241" s="178">
        <v>276.24</v>
      </c>
      <c r="I241" s="179"/>
      <c r="J241" s="180">
        <f>ROUND(I241*H241,2)</f>
        <v>0</v>
      </c>
      <c r="K241" s="181"/>
      <c r="L241" s="39"/>
      <c r="M241" s="182" t="s">
        <v>1</v>
      </c>
      <c r="N241" s="183" t="s">
        <v>38</v>
      </c>
      <c r="O241" s="77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86" t="s">
        <v>145</v>
      </c>
      <c r="AT241" s="186" t="s">
        <v>141</v>
      </c>
      <c r="AU241" s="186" t="s">
        <v>83</v>
      </c>
      <c r="AY241" s="19" t="s">
        <v>139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81</v>
      </c>
      <c r="BK241" s="187">
        <f>ROUND(I241*H241,2)</f>
        <v>0</v>
      </c>
      <c r="BL241" s="19" t="s">
        <v>145</v>
      </c>
      <c r="BM241" s="186" t="s">
        <v>401</v>
      </c>
    </row>
    <row r="242" spans="1:51" s="14" customFormat="1" ht="12">
      <c r="A242" s="14"/>
      <c r="B242" s="196"/>
      <c r="C242" s="14"/>
      <c r="D242" s="189" t="s">
        <v>195</v>
      </c>
      <c r="E242" s="197" t="s">
        <v>1</v>
      </c>
      <c r="F242" s="198" t="s">
        <v>402</v>
      </c>
      <c r="G242" s="14"/>
      <c r="H242" s="199">
        <v>276.24</v>
      </c>
      <c r="I242" s="200"/>
      <c r="J242" s="14"/>
      <c r="K242" s="14"/>
      <c r="L242" s="196"/>
      <c r="M242" s="201"/>
      <c r="N242" s="202"/>
      <c r="O242" s="202"/>
      <c r="P242" s="202"/>
      <c r="Q242" s="202"/>
      <c r="R242" s="202"/>
      <c r="S242" s="202"/>
      <c r="T242" s="20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97" t="s">
        <v>195</v>
      </c>
      <c r="AU242" s="197" t="s">
        <v>83</v>
      </c>
      <c r="AV242" s="14" t="s">
        <v>83</v>
      </c>
      <c r="AW242" s="14" t="s">
        <v>30</v>
      </c>
      <c r="AX242" s="14" t="s">
        <v>81</v>
      </c>
      <c r="AY242" s="197" t="s">
        <v>139</v>
      </c>
    </row>
    <row r="243" spans="1:65" s="2" customFormat="1" ht="24.15" customHeight="1">
      <c r="A243" s="38"/>
      <c r="B243" s="173"/>
      <c r="C243" s="174" t="s">
        <v>403</v>
      </c>
      <c r="D243" s="174" t="s">
        <v>141</v>
      </c>
      <c r="E243" s="175" t="s">
        <v>404</v>
      </c>
      <c r="F243" s="176" t="s">
        <v>405</v>
      </c>
      <c r="G243" s="177" t="s">
        <v>270</v>
      </c>
      <c r="H243" s="178">
        <v>9.062</v>
      </c>
      <c r="I243" s="179"/>
      <c r="J243" s="180">
        <f>ROUND(I243*H243,2)</f>
        <v>0</v>
      </c>
      <c r="K243" s="181"/>
      <c r="L243" s="39"/>
      <c r="M243" s="182" t="s">
        <v>1</v>
      </c>
      <c r="N243" s="183" t="s">
        <v>38</v>
      </c>
      <c r="O243" s="77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186" t="s">
        <v>145</v>
      </c>
      <c r="AT243" s="186" t="s">
        <v>141</v>
      </c>
      <c r="AU243" s="186" t="s">
        <v>83</v>
      </c>
      <c r="AY243" s="19" t="s">
        <v>139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81</v>
      </c>
      <c r="BK243" s="187">
        <f>ROUND(I243*H243,2)</f>
        <v>0</v>
      </c>
      <c r="BL243" s="19" t="s">
        <v>145</v>
      </c>
      <c r="BM243" s="186" t="s">
        <v>406</v>
      </c>
    </row>
    <row r="244" spans="1:51" s="14" customFormat="1" ht="12">
      <c r="A244" s="14"/>
      <c r="B244" s="196"/>
      <c r="C244" s="14"/>
      <c r="D244" s="189" t="s">
        <v>195</v>
      </c>
      <c r="E244" s="197" t="s">
        <v>102</v>
      </c>
      <c r="F244" s="198" t="s">
        <v>407</v>
      </c>
      <c r="G244" s="14"/>
      <c r="H244" s="199">
        <v>9.062</v>
      </c>
      <c r="I244" s="200"/>
      <c r="J244" s="14"/>
      <c r="K244" s="14"/>
      <c r="L244" s="196"/>
      <c r="M244" s="201"/>
      <c r="N244" s="202"/>
      <c r="O244" s="202"/>
      <c r="P244" s="202"/>
      <c r="Q244" s="202"/>
      <c r="R244" s="202"/>
      <c r="S244" s="202"/>
      <c r="T244" s="20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197" t="s">
        <v>195</v>
      </c>
      <c r="AU244" s="197" t="s">
        <v>83</v>
      </c>
      <c r="AV244" s="14" t="s">
        <v>83</v>
      </c>
      <c r="AW244" s="14" t="s">
        <v>30</v>
      </c>
      <c r="AX244" s="14" t="s">
        <v>81</v>
      </c>
      <c r="AY244" s="197" t="s">
        <v>139</v>
      </c>
    </row>
    <row r="245" spans="1:65" s="2" customFormat="1" ht="24.15" customHeight="1">
      <c r="A245" s="38"/>
      <c r="B245" s="173"/>
      <c r="C245" s="174" t="s">
        <v>408</v>
      </c>
      <c r="D245" s="174" t="s">
        <v>141</v>
      </c>
      <c r="E245" s="175" t="s">
        <v>409</v>
      </c>
      <c r="F245" s="176" t="s">
        <v>410</v>
      </c>
      <c r="G245" s="177" t="s">
        <v>270</v>
      </c>
      <c r="H245" s="178">
        <v>2.448</v>
      </c>
      <c r="I245" s="179"/>
      <c r="J245" s="180">
        <f>ROUND(I245*H245,2)</f>
        <v>0</v>
      </c>
      <c r="K245" s="181"/>
      <c r="L245" s="39"/>
      <c r="M245" s="182" t="s">
        <v>1</v>
      </c>
      <c r="N245" s="183" t="s">
        <v>38</v>
      </c>
      <c r="O245" s="77"/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86" t="s">
        <v>145</v>
      </c>
      <c r="AT245" s="186" t="s">
        <v>141</v>
      </c>
      <c r="AU245" s="186" t="s">
        <v>83</v>
      </c>
      <c r="AY245" s="19" t="s">
        <v>139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9" t="s">
        <v>81</v>
      </c>
      <c r="BK245" s="187">
        <f>ROUND(I245*H245,2)</f>
        <v>0</v>
      </c>
      <c r="BL245" s="19" t="s">
        <v>145</v>
      </c>
      <c r="BM245" s="186" t="s">
        <v>411</v>
      </c>
    </row>
    <row r="246" spans="1:51" s="14" customFormat="1" ht="12">
      <c r="A246" s="14"/>
      <c r="B246" s="196"/>
      <c r="C246" s="14"/>
      <c r="D246" s="189" t="s">
        <v>195</v>
      </c>
      <c r="E246" s="197" t="s">
        <v>104</v>
      </c>
      <c r="F246" s="198" t="s">
        <v>105</v>
      </c>
      <c r="G246" s="14"/>
      <c r="H246" s="199">
        <v>2.448</v>
      </c>
      <c r="I246" s="200"/>
      <c r="J246" s="14"/>
      <c r="K246" s="14"/>
      <c r="L246" s="196"/>
      <c r="M246" s="201"/>
      <c r="N246" s="202"/>
      <c r="O246" s="202"/>
      <c r="P246" s="202"/>
      <c r="Q246" s="202"/>
      <c r="R246" s="202"/>
      <c r="S246" s="202"/>
      <c r="T246" s="20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197" t="s">
        <v>195</v>
      </c>
      <c r="AU246" s="197" t="s">
        <v>83</v>
      </c>
      <c r="AV246" s="14" t="s">
        <v>83</v>
      </c>
      <c r="AW246" s="14" t="s">
        <v>30</v>
      </c>
      <c r="AX246" s="14" t="s">
        <v>81</v>
      </c>
      <c r="AY246" s="197" t="s">
        <v>139</v>
      </c>
    </row>
    <row r="247" spans="1:63" s="12" customFormat="1" ht="22.8" customHeight="1">
      <c r="A247" s="12"/>
      <c r="B247" s="160"/>
      <c r="C247" s="12"/>
      <c r="D247" s="161" t="s">
        <v>72</v>
      </c>
      <c r="E247" s="171" t="s">
        <v>412</v>
      </c>
      <c r="F247" s="171" t="s">
        <v>413</v>
      </c>
      <c r="G247" s="12"/>
      <c r="H247" s="12"/>
      <c r="I247" s="163"/>
      <c r="J247" s="172">
        <f>BK247</f>
        <v>0</v>
      </c>
      <c r="K247" s="12"/>
      <c r="L247" s="160"/>
      <c r="M247" s="165"/>
      <c r="N247" s="166"/>
      <c r="O247" s="166"/>
      <c r="P247" s="167">
        <f>P248</f>
        <v>0</v>
      </c>
      <c r="Q247" s="166"/>
      <c r="R247" s="167">
        <f>R248</f>
        <v>0</v>
      </c>
      <c r="S247" s="166"/>
      <c r="T247" s="168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61" t="s">
        <v>81</v>
      </c>
      <c r="AT247" s="169" t="s">
        <v>72</v>
      </c>
      <c r="AU247" s="169" t="s">
        <v>81</v>
      </c>
      <c r="AY247" s="161" t="s">
        <v>139</v>
      </c>
      <c r="BK247" s="170">
        <f>BK248</f>
        <v>0</v>
      </c>
    </row>
    <row r="248" spans="1:65" s="2" customFormat="1" ht="33" customHeight="1">
      <c r="A248" s="38"/>
      <c r="B248" s="173"/>
      <c r="C248" s="174" t="s">
        <v>414</v>
      </c>
      <c r="D248" s="174" t="s">
        <v>141</v>
      </c>
      <c r="E248" s="175" t="s">
        <v>415</v>
      </c>
      <c r="F248" s="176" t="s">
        <v>416</v>
      </c>
      <c r="G248" s="177" t="s">
        <v>270</v>
      </c>
      <c r="H248" s="178">
        <v>2.45</v>
      </c>
      <c r="I248" s="179"/>
      <c r="J248" s="180">
        <f>ROUND(I248*H248,2)</f>
        <v>0</v>
      </c>
      <c r="K248" s="181"/>
      <c r="L248" s="39"/>
      <c r="M248" s="182" t="s">
        <v>1</v>
      </c>
      <c r="N248" s="183" t="s">
        <v>38</v>
      </c>
      <c r="O248" s="77"/>
      <c r="P248" s="184">
        <f>O248*H248</f>
        <v>0</v>
      </c>
      <c r="Q248" s="184">
        <v>0</v>
      </c>
      <c r="R248" s="184">
        <f>Q248*H248</f>
        <v>0</v>
      </c>
      <c r="S248" s="184">
        <v>0</v>
      </c>
      <c r="T248" s="185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86" t="s">
        <v>145</v>
      </c>
      <c r="AT248" s="186" t="s">
        <v>141</v>
      </c>
      <c r="AU248" s="186" t="s">
        <v>83</v>
      </c>
      <c r="AY248" s="19" t="s">
        <v>139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81</v>
      </c>
      <c r="BK248" s="187">
        <f>ROUND(I248*H248,2)</f>
        <v>0</v>
      </c>
      <c r="BL248" s="19" t="s">
        <v>145</v>
      </c>
      <c r="BM248" s="186" t="s">
        <v>417</v>
      </c>
    </row>
    <row r="249" spans="1:63" s="12" customFormat="1" ht="25.9" customHeight="1">
      <c r="A249" s="12"/>
      <c r="B249" s="160"/>
      <c r="C249" s="12"/>
      <c r="D249" s="161" t="s">
        <v>72</v>
      </c>
      <c r="E249" s="162" t="s">
        <v>281</v>
      </c>
      <c r="F249" s="162" t="s">
        <v>418</v>
      </c>
      <c r="G249" s="12"/>
      <c r="H249" s="12"/>
      <c r="I249" s="163"/>
      <c r="J249" s="164">
        <f>BK249</f>
        <v>0</v>
      </c>
      <c r="K249" s="12"/>
      <c r="L249" s="160"/>
      <c r="M249" s="165"/>
      <c r="N249" s="166"/>
      <c r="O249" s="166"/>
      <c r="P249" s="167">
        <f>P250+P254</f>
        <v>0</v>
      </c>
      <c r="Q249" s="166"/>
      <c r="R249" s="167">
        <f>R250+R254</f>
        <v>0.23203999999999997</v>
      </c>
      <c r="S249" s="166"/>
      <c r="T249" s="168">
        <f>T250+T254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61" t="s">
        <v>150</v>
      </c>
      <c r="AT249" s="169" t="s">
        <v>72</v>
      </c>
      <c r="AU249" s="169" t="s">
        <v>73</v>
      </c>
      <c r="AY249" s="161" t="s">
        <v>139</v>
      </c>
      <c r="BK249" s="170">
        <f>BK250+BK254</f>
        <v>0</v>
      </c>
    </row>
    <row r="250" spans="1:63" s="12" customFormat="1" ht="22.8" customHeight="1">
      <c r="A250" s="12"/>
      <c r="B250" s="160"/>
      <c r="C250" s="12"/>
      <c r="D250" s="161" t="s">
        <v>72</v>
      </c>
      <c r="E250" s="171" t="s">
        <v>419</v>
      </c>
      <c r="F250" s="171" t="s">
        <v>420</v>
      </c>
      <c r="G250" s="12"/>
      <c r="H250" s="12"/>
      <c r="I250" s="163"/>
      <c r="J250" s="172">
        <f>BK250</f>
        <v>0</v>
      </c>
      <c r="K250" s="12"/>
      <c r="L250" s="160"/>
      <c r="M250" s="165"/>
      <c r="N250" s="166"/>
      <c r="O250" s="166"/>
      <c r="P250" s="167">
        <f>SUM(P251:P253)</f>
        <v>0</v>
      </c>
      <c r="Q250" s="166"/>
      <c r="R250" s="167">
        <f>SUM(R251:R253)</f>
        <v>0.22999999999999998</v>
      </c>
      <c r="S250" s="166"/>
      <c r="T250" s="168">
        <f>SUM(T251:T253)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61" t="s">
        <v>150</v>
      </c>
      <c r="AT250" s="169" t="s">
        <v>72</v>
      </c>
      <c r="AU250" s="169" t="s">
        <v>81</v>
      </c>
      <c r="AY250" s="161" t="s">
        <v>139</v>
      </c>
      <c r="BK250" s="170">
        <f>SUM(BK251:BK253)</f>
        <v>0</v>
      </c>
    </row>
    <row r="251" spans="1:65" s="2" customFormat="1" ht="44.25" customHeight="1">
      <c r="A251" s="38"/>
      <c r="B251" s="173"/>
      <c r="C251" s="174" t="s">
        <v>421</v>
      </c>
      <c r="D251" s="174" t="s">
        <v>141</v>
      </c>
      <c r="E251" s="175" t="s">
        <v>422</v>
      </c>
      <c r="F251" s="176" t="s">
        <v>423</v>
      </c>
      <c r="G251" s="177" t="s">
        <v>156</v>
      </c>
      <c r="H251" s="178">
        <v>200</v>
      </c>
      <c r="I251" s="179"/>
      <c r="J251" s="180">
        <f>ROUND(I251*H251,2)</f>
        <v>0</v>
      </c>
      <c r="K251" s="181"/>
      <c r="L251" s="39"/>
      <c r="M251" s="182" t="s">
        <v>1</v>
      </c>
      <c r="N251" s="183" t="s">
        <v>38</v>
      </c>
      <c r="O251" s="77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86" t="s">
        <v>424</v>
      </c>
      <c r="AT251" s="186" t="s">
        <v>141</v>
      </c>
      <c r="AU251" s="186" t="s">
        <v>83</v>
      </c>
      <c r="AY251" s="19" t="s">
        <v>139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81</v>
      </c>
      <c r="BK251" s="187">
        <f>ROUND(I251*H251,2)</f>
        <v>0</v>
      </c>
      <c r="BL251" s="19" t="s">
        <v>424</v>
      </c>
      <c r="BM251" s="186" t="s">
        <v>425</v>
      </c>
    </row>
    <row r="252" spans="1:65" s="2" customFormat="1" ht="24.15" customHeight="1">
      <c r="A252" s="38"/>
      <c r="B252" s="173"/>
      <c r="C252" s="220" t="s">
        <v>426</v>
      </c>
      <c r="D252" s="220" t="s">
        <v>281</v>
      </c>
      <c r="E252" s="221" t="s">
        <v>427</v>
      </c>
      <c r="F252" s="222" t="s">
        <v>428</v>
      </c>
      <c r="G252" s="223" t="s">
        <v>156</v>
      </c>
      <c r="H252" s="224">
        <v>200</v>
      </c>
      <c r="I252" s="225"/>
      <c r="J252" s="226">
        <f>ROUND(I252*H252,2)</f>
        <v>0</v>
      </c>
      <c r="K252" s="227"/>
      <c r="L252" s="228"/>
      <c r="M252" s="229" t="s">
        <v>1</v>
      </c>
      <c r="N252" s="230" t="s">
        <v>38</v>
      </c>
      <c r="O252" s="77"/>
      <c r="P252" s="184">
        <f>O252*H252</f>
        <v>0</v>
      </c>
      <c r="Q252" s="184">
        <v>0.00115</v>
      </c>
      <c r="R252" s="184">
        <f>Q252*H252</f>
        <v>0.22999999999999998</v>
      </c>
      <c r="S252" s="184">
        <v>0</v>
      </c>
      <c r="T252" s="18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186" t="s">
        <v>429</v>
      </c>
      <c r="AT252" s="186" t="s">
        <v>281</v>
      </c>
      <c r="AU252" s="186" t="s">
        <v>83</v>
      </c>
      <c r="AY252" s="19" t="s">
        <v>139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81</v>
      </c>
      <c r="BK252" s="187">
        <f>ROUND(I252*H252,2)</f>
        <v>0</v>
      </c>
      <c r="BL252" s="19" t="s">
        <v>429</v>
      </c>
      <c r="BM252" s="186" t="s">
        <v>430</v>
      </c>
    </row>
    <row r="253" spans="1:65" s="2" customFormat="1" ht="24.15" customHeight="1">
      <c r="A253" s="38"/>
      <c r="B253" s="173"/>
      <c r="C253" s="174" t="s">
        <v>431</v>
      </c>
      <c r="D253" s="174" t="s">
        <v>141</v>
      </c>
      <c r="E253" s="175" t="s">
        <v>432</v>
      </c>
      <c r="F253" s="176" t="s">
        <v>433</v>
      </c>
      <c r="G253" s="177" t="s">
        <v>324</v>
      </c>
      <c r="H253" s="178">
        <v>1</v>
      </c>
      <c r="I253" s="179"/>
      <c r="J253" s="180">
        <f>ROUND(I253*H253,2)</f>
        <v>0</v>
      </c>
      <c r="K253" s="181"/>
      <c r="L253" s="39"/>
      <c r="M253" s="182" t="s">
        <v>1</v>
      </c>
      <c r="N253" s="183" t="s">
        <v>38</v>
      </c>
      <c r="O253" s="77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86" t="s">
        <v>145</v>
      </c>
      <c r="AT253" s="186" t="s">
        <v>141</v>
      </c>
      <c r="AU253" s="186" t="s">
        <v>83</v>
      </c>
      <c r="AY253" s="19" t="s">
        <v>139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81</v>
      </c>
      <c r="BK253" s="187">
        <f>ROUND(I253*H253,2)</f>
        <v>0</v>
      </c>
      <c r="BL253" s="19" t="s">
        <v>145</v>
      </c>
      <c r="BM253" s="186" t="s">
        <v>434</v>
      </c>
    </row>
    <row r="254" spans="1:63" s="12" customFormat="1" ht="22.8" customHeight="1">
      <c r="A254" s="12"/>
      <c r="B254" s="160"/>
      <c r="C254" s="12"/>
      <c r="D254" s="161" t="s">
        <v>72</v>
      </c>
      <c r="E254" s="171" t="s">
        <v>435</v>
      </c>
      <c r="F254" s="171" t="s">
        <v>436</v>
      </c>
      <c r="G254" s="12"/>
      <c r="H254" s="12"/>
      <c r="I254" s="163"/>
      <c r="J254" s="172">
        <f>BK254</f>
        <v>0</v>
      </c>
      <c r="K254" s="12"/>
      <c r="L254" s="160"/>
      <c r="M254" s="165"/>
      <c r="N254" s="166"/>
      <c r="O254" s="166"/>
      <c r="P254" s="167">
        <f>SUM(P255:P272)</f>
        <v>0</v>
      </c>
      <c r="Q254" s="166"/>
      <c r="R254" s="167">
        <f>SUM(R255:R272)</f>
        <v>0.00204</v>
      </c>
      <c r="S254" s="166"/>
      <c r="T254" s="168">
        <f>SUM(T255:T272)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61" t="s">
        <v>150</v>
      </c>
      <c r="AT254" s="169" t="s">
        <v>72</v>
      </c>
      <c r="AU254" s="169" t="s">
        <v>81</v>
      </c>
      <c r="AY254" s="161" t="s">
        <v>139</v>
      </c>
      <c r="BK254" s="170">
        <f>SUM(BK255:BK272)</f>
        <v>0</v>
      </c>
    </row>
    <row r="255" spans="1:65" s="2" customFormat="1" ht="16.5" customHeight="1">
      <c r="A255" s="38"/>
      <c r="B255" s="173"/>
      <c r="C255" s="174" t="s">
        <v>437</v>
      </c>
      <c r="D255" s="174" t="s">
        <v>141</v>
      </c>
      <c r="E255" s="175" t="s">
        <v>438</v>
      </c>
      <c r="F255" s="176" t="s">
        <v>439</v>
      </c>
      <c r="G255" s="177" t="s">
        <v>324</v>
      </c>
      <c r="H255" s="178">
        <v>1</v>
      </c>
      <c r="I255" s="179"/>
      <c r="J255" s="180">
        <f>ROUND(I255*H255,2)</f>
        <v>0</v>
      </c>
      <c r="K255" s="181"/>
      <c r="L255" s="39"/>
      <c r="M255" s="182" t="s">
        <v>1</v>
      </c>
      <c r="N255" s="183" t="s">
        <v>38</v>
      </c>
      <c r="O255" s="77"/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186" t="s">
        <v>424</v>
      </c>
      <c r="AT255" s="186" t="s">
        <v>141</v>
      </c>
      <c r="AU255" s="186" t="s">
        <v>83</v>
      </c>
      <c r="AY255" s="19" t="s">
        <v>139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81</v>
      </c>
      <c r="BK255" s="187">
        <f>ROUND(I255*H255,2)</f>
        <v>0</v>
      </c>
      <c r="BL255" s="19" t="s">
        <v>424</v>
      </c>
      <c r="BM255" s="186" t="s">
        <v>440</v>
      </c>
    </row>
    <row r="256" spans="1:65" s="2" customFormat="1" ht="24.15" customHeight="1">
      <c r="A256" s="38"/>
      <c r="B256" s="173"/>
      <c r="C256" s="174" t="s">
        <v>441</v>
      </c>
      <c r="D256" s="174" t="s">
        <v>141</v>
      </c>
      <c r="E256" s="175" t="s">
        <v>442</v>
      </c>
      <c r="F256" s="176" t="s">
        <v>443</v>
      </c>
      <c r="G256" s="177" t="s">
        <v>444</v>
      </c>
      <c r="H256" s="178">
        <v>1</v>
      </c>
      <c r="I256" s="179"/>
      <c r="J256" s="180">
        <f>ROUND(I256*H256,2)</f>
        <v>0</v>
      </c>
      <c r="K256" s="181"/>
      <c r="L256" s="39"/>
      <c r="M256" s="182" t="s">
        <v>1</v>
      </c>
      <c r="N256" s="183" t="s">
        <v>38</v>
      </c>
      <c r="O256" s="77"/>
      <c r="P256" s="184">
        <f>O256*H256</f>
        <v>0</v>
      </c>
      <c r="Q256" s="184">
        <v>0.00014</v>
      </c>
      <c r="R256" s="184">
        <f>Q256*H256</f>
        <v>0.00014</v>
      </c>
      <c r="S256" s="184">
        <v>0</v>
      </c>
      <c r="T256" s="18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86" t="s">
        <v>424</v>
      </c>
      <c r="AT256" s="186" t="s">
        <v>141</v>
      </c>
      <c r="AU256" s="186" t="s">
        <v>83</v>
      </c>
      <c r="AY256" s="19" t="s">
        <v>139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81</v>
      </c>
      <c r="BK256" s="187">
        <f>ROUND(I256*H256,2)</f>
        <v>0</v>
      </c>
      <c r="BL256" s="19" t="s">
        <v>424</v>
      </c>
      <c r="BM256" s="186" t="s">
        <v>445</v>
      </c>
    </row>
    <row r="257" spans="1:65" s="2" customFormat="1" ht="16.5" customHeight="1">
      <c r="A257" s="38"/>
      <c r="B257" s="173"/>
      <c r="C257" s="220" t="s">
        <v>446</v>
      </c>
      <c r="D257" s="220" t="s">
        <v>281</v>
      </c>
      <c r="E257" s="221" t="s">
        <v>447</v>
      </c>
      <c r="F257" s="222" t="s">
        <v>448</v>
      </c>
      <c r="G257" s="223" t="s">
        <v>444</v>
      </c>
      <c r="H257" s="224">
        <v>1</v>
      </c>
      <c r="I257" s="225"/>
      <c r="J257" s="226">
        <f>ROUND(I257*H257,2)</f>
        <v>0</v>
      </c>
      <c r="K257" s="227"/>
      <c r="L257" s="228"/>
      <c r="M257" s="229" t="s">
        <v>1</v>
      </c>
      <c r="N257" s="230" t="s">
        <v>38</v>
      </c>
      <c r="O257" s="77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86" t="s">
        <v>449</v>
      </c>
      <c r="AT257" s="186" t="s">
        <v>281</v>
      </c>
      <c r="AU257" s="186" t="s">
        <v>83</v>
      </c>
      <c r="AY257" s="19" t="s">
        <v>139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81</v>
      </c>
      <c r="BK257" s="187">
        <f>ROUND(I257*H257,2)</f>
        <v>0</v>
      </c>
      <c r="BL257" s="19" t="s">
        <v>424</v>
      </c>
      <c r="BM257" s="186" t="s">
        <v>450</v>
      </c>
    </row>
    <row r="258" spans="1:65" s="2" customFormat="1" ht="24.15" customHeight="1">
      <c r="A258" s="38"/>
      <c r="B258" s="173"/>
      <c r="C258" s="174" t="s">
        <v>451</v>
      </c>
      <c r="D258" s="174" t="s">
        <v>141</v>
      </c>
      <c r="E258" s="175" t="s">
        <v>452</v>
      </c>
      <c r="F258" s="176" t="s">
        <v>453</v>
      </c>
      <c r="G258" s="177" t="s">
        <v>156</v>
      </c>
      <c r="H258" s="178">
        <v>190</v>
      </c>
      <c r="I258" s="179"/>
      <c r="J258" s="180">
        <f>ROUND(I258*H258,2)</f>
        <v>0</v>
      </c>
      <c r="K258" s="181"/>
      <c r="L258" s="39"/>
      <c r="M258" s="182" t="s">
        <v>1</v>
      </c>
      <c r="N258" s="183" t="s">
        <v>38</v>
      </c>
      <c r="O258" s="77"/>
      <c r="P258" s="184">
        <f>O258*H258</f>
        <v>0</v>
      </c>
      <c r="Q258" s="184">
        <v>0</v>
      </c>
      <c r="R258" s="184">
        <f>Q258*H258</f>
        <v>0</v>
      </c>
      <c r="S258" s="184">
        <v>0</v>
      </c>
      <c r="T258" s="185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186" t="s">
        <v>424</v>
      </c>
      <c r="AT258" s="186" t="s">
        <v>141</v>
      </c>
      <c r="AU258" s="186" t="s">
        <v>83</v>
      </c>
      <c r="AY258" s="19" t="s">
        <v>139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81</v>
      </c>
      <c r="BK258" s="187">
        <f>ROUND(I258*H258,2)</f>
        <v>0</v>
      </c>
      <c r="BL258" s="19" t="s">
        <v>424</v>
      </c>
      <c r="BM258" s="186" t="s">
        <v>454</v>
      </c>
    </row>
    <row r="259" spans="1:65" s="2" customFormat="1" ht="16.5" customHeight="1">
      <c r="A259" s="38"/>
      <c r="B259" s="173"/>
      <c r="C259" s="220" t="s">
        <v>424</v>
      </c>
      <c r="D259" s="220" t="s">
        <v>281</v>
      </c>
      <c r="E259" s="221" t="s">
        <v>455</v>
      </c>
      <c r="F259" s="222" t="s">
        <v>456</v>
      </c>
      <c r="G259" s="223" t="s">
        <v>156</v>
      </c>
      <c r="H259" s="224">
        <v>190</v>
      </c>
      <c r="I259" s="225"/>
      <c r="J259" s="226">
        <f>ROUND(I259*H259,2)</f>
        <v>0</v>
      </c>
      <c r="K259" s="227"/>
      <c r="L259" s="228"/>
      <c r="M259" s="229" t="s">
        <v>1</v>
      </c>
      <c r="N259" s="230" t="s">
        <v>38</v>
      </c>
      <c r="O259" s="77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86" t="s">
        <v>449</v>
      </c>
      <c r="AT259" s="186" t="s">
        <v>281</v>
      </c>
      <c r="AU259" s="186" t="s">
        <v>83</v>
      </c>
      <c r="AY259" s="19" t="s">
        <v>139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81</v>
      </c>
      <c r="BK259" s="187">
        <f>ROUND(I259*H259,2)</f>
        <v>0</v>
      </c>
      <c r="BL259" s="19" t="s">
        <v>424</v>
      </c>
      <c r="BM259" s="186" t="s">
        <v>457</v>
      </c>
    </row>
    <row r="260" spans="1:65" s="2" customFormat="1" ht="33" customHeight="1">
      <c r="A260" s="38"/>
      <c r="B260" s="173"/>
      <c r="C260" s="174" t="s">
        <v>458</v>
      </c>
      <c r="D260" s="174" t="s">
        <v>141</v>
      </c>
      <c r="E260" s="175" t="s">
        <v>459</v>
      </c>
      <c r="F260" s="176" t="s">
        <v>460</v>
      </c>
      <c r="G260" s="177" t="s">
        <v>156</v>
      </c>
      <c r="H260" s="178">
        <v>17.5</v>
      </c>
      <c r="I260" s="179"/>
      <c r="J260" s="180">
        <f>ROUND(I260*H260,2)</f>
        <v>0</v>
      </c>
      <c r="K260" s="181"/>
      <c r="L260" s="39"/>
      <c r="M260" s="182" t="s">
        <v>1</v>
      </c>
      <c r="N260" s="183" t="s">
        <v>38</v>
      </c>
      <c r="O260" s="77"/>
      <c r="P260" s="184">
        <f>O260*H260</f>
        <v>0</v>
      </c>
      <c r="Q260" s="184">
        <v>0</v>
      </c>
      <c r="R260" s="184">
        <f>Q260*H260</f>
        <v>0</v>
      </c>
      <c r="S260" s="184">
        <v>0</v>
      </c>
      <c r="T260" s="18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86" t="s">
        <v>424</v>
      </c>
      <c r="AT260" s="186" t="s">
        <v>141</v>
      </c>
      <c r="AU260" s="186" t="s">
        <v>83</v>
      </c>
      <c r="AY260" s="19" t="s">
        <v>139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81</v>
      </c>
      <c r="BK260" s="187">
        <f>ROUND(I260*H260,2)</f>
        <v>0</v>
      </c>
      <c r="BL260" s="19" t="s">
        <v>424</v>
      </c>
      <c r="BM260" s="186" t="s">
        <v>461</v>
      </c>
    </row>
    <row r="261" spans="1:65" s="2" customFormat="1" ht="24.15" customHeight="1">
      <c r="A261" s="38"/>
      <c r="B261" s="173"/>
      <c r="C261" s="174" t="s">
        <v>462</v>
      </c>
      <c r="D261" s="174" t="s">
        <v>141</v>
      </c>
      <c r="E261" s="175" t="s">
        <v>463</v>
      </c>
      <c r="F261" s="176" t="s">
        <v>464</v>
      </c>
      <c r="G261" s="177" t="s">
        <v>156</v>
      </c>
      <c r="H261" s="178">
        <v>17.5</v>
      </c>
      <c r="I261" s="179"/>
      <c r="J261" s="180">
        <f>ROUND(I261*H261,2)</f>
        <v>0</v>
      </c>
      <c r="K261" s="181"/>
      <c r="L261" s="39"/>
      <c r="M261" s="182" t="s">
        <v>1</v>
      </c>
      <c r="N261" s="183" t="s">
        <v>38</v>
      </c>
      <c r="O261" s="77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186" t="s">
        <v>424</v>
      </c>
      <c r="AT261" s="186" t="s">
        <v>141</v>
      </c>
      <c r="AU261" s="186" t="s">
        <v>83</v>
      </c>
      <c r="AY261" s="19" t="s">
        <v>139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81</v>
      </c>
      <c r="BK261" s="187">
        <f>ROUND(I261*H261,2)</f>
        <v>0</v>
      </c>
      <c r="BL261" s="19" t="s">
        <v>424</v>
      </c>
      <c r="BM261" s="186" t="s">
        <v>465</v>
      </c>
    </row>
    <row r="262" spans="1:65" s="2" customFormat="1" ht="16.5" customHeight="1">
      <c r="A262" s="38"/>
      <c r="B262" s="173"/>
      <c r="C262" s="220" t="s">
        <v>466</v>
      </c>
      <c r="D262" s="220" t="s">
        <v>281</v>
      </c>
      <c r="E262" s="221" t="s">
        <v>467</v>
      </c>
      <c r="F262" s="222" t="s">
        <v>468</v>
      </c>
      <c r="G262" s="223" t="s">
        <v>156</v>
      </c>
      <c r="H262" s="224">
        <v>17.5</v>
      </c>
      <c r="I262" s="225"/>
      <c r="J262" s="226">
        <f>ROUND(I262*H262,2)</f>
        <v>0</v>
      </c>
      <c r="K262" s="227"/>
      <c r="L262" s="228"/>
      <c r="M262" s="229" t="s">
        <v>1</v>
      </c>
      <c r="N262" s="230" t="s">
        <v>38</v>
      </c>
      <c r="O262" s="77"/>
      <c r="P262" s="184">
        <f>O262*H262</f>
        <v>0</v>
      </c>
      <c r="Q262" s="184">
        <v>0</v>
      </c>
      <c r="R262" s="184">
        <f>Q262*H262</f>
        <v>0</v>
      </c>
      <c r="S262" s="184">
        <v>0</v>
      </c>
      <c r="T262" s="185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86" t="s">
        <v>449</v>
      </c>
      <c r="AT262" s="186" t="s">
        <v>281</v>
      </c>
      <c r="AU262" s="186" t="s">
        <v>83</v>
      </c>
      <c r="AY262" s="19" t="s">
        <v>139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81</v>
      </c>
      <c r="BK262" s="187">
        <f>ROUND(I262*H262,2)</f>
        <v>0</v>
      </c>
      <c r="BL262" s="19" t="s">
        <v>424</v>
      </c>
      <c r="BM262" s="186" t="s">
        <v>469</v>
      </c>
    </row>
    <row r="263" spans="1:65" s="2" customFormat="1" ht="24.15" customHeight="1">
      <c r="A263" s="38"/>
      <c r="B263" s="173"/>
      <c r="C263" s="174" t="s">
        <v>470</v>
      </c>
      <c r="D263" s="174" t="s">
        <v>141</v>
      </c>
      <c r="E263" s="175" t="s">
        <v>471</v>
      </c>
      <c r="F263" s="176" t="s">
        <v>472</v>
      </c>
      <c r="G263" s="177" t="s">
        <v>444</v>
      </c>
      <c r="H263" s="178">
        <v>3</v>
      </c>
      <c r="I263" s="179"/>
      <c r="J263" s="180">
        <f>ROUND(I263*H263,2)</f>
        <v>0</v>
      </c>
      <c r="K263" s="181"/>
      <c r="L263" s="39"/>
      <c r="M263" s="182" t="s">
        <v>1</v>
      </c>
      <c r="N263" s="183" t="s">
        <v>38</v>
      </c>
      <c r="O263" s="77"/>
      <c r="P263" s="184">
        <f>O263*H263</f>
        <v>0</v>
      </c>
      <c r="Q263" s="184">
        <v>0</v>
      </c>
      <c r="R263" s="184">
        <f>Q263*H263</f>
        <v>0</v>
      </c>
      <c r="S263" s="184">
        <v>0</v>
      </c>
      <c r="T263" s="18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86" t="s">
        <v>424</v>
      </c>
      <c r="AT263" s="186" t="s">
        <v>141</v>
      </c>
      <c r="AU263" s="186" t="s">
        <v>83</v>
      </c>
      <c r="AY263" s="19" t="s">
        <v>139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81</v>
      </c>
      <c r="BK263" s="187">
        <f>ROUND(I263*H263,2)</f>
        <v>0</v>
      </c>
      <c r="BL263" s="19" t="s">
        <v>424</v>
      </c>
      <c r="BM263" s="186" t="s">
        <v>473</v>
      </c>
    </row>
    <row r="264" spans="1:65" s="2" customFormat="1" ht="16.5" customHeight="1">
      <c r="A264" s="38"/>
      <c r="B264" s="173"/>
      <c r="C264" s="220" t="s">
        <v>474</v>
      </c>
      <c r="D264" s="220" t="s">
        <v>281</v>
      </c>
      <c r="E264" s="221" t="s">
        <v>475</v>
      </c>
      <c r="F264" s="222" t="s">
        <v>476</v>
      </c>
      <c r="G264" s="223" t="s">
        <v>444</v>
      </c>
      <c r="H264" s="224">
        <v>2</v>
      </c>
      <c r="I264" s="225"/>
      <c r="J264" s="226">
        <f>ROUND(I264*H264,2)</f>
        <v>0</v>
      </c>
      <c r="K264" s="227"/>
      <c r="L264" s="228"/>
      <c r="M264" s="229" t="s">
        <v>1</v>
      </c>
      <c r="N264" s="230" t="s">
        <v>38</v>
      </c>
      <c r="O264" s="77"/>
      <c r="P264" s="184">
        <f>O264*H264</f>
        <v>0</v>
      </c>
      <c r="Q264" s="184">
        <v>0</v>
      </c>
      <c r="R264" s="184">
        <f>Q264*H264</f>
        <v>0</v>
      </c>
      <c r="S264" s="184">
        <v>0</v>
      </c>
      <c r="T264" s="18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86" t="s">
        <v>449</v>
      </c>
      <c r="AT264" s="186" t="s">
        <v>281</v>
      </c>
      <c r="AU264" s="186" t="s">
        <v>83</v>
      </c>
      <c r="AY264" s="19" t="s">
        <v>139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9" t="s">
        <v>81</v>
      </c>
      <c r="BK264" s="187">
        <f>ROUND(I264*H264,2)</f>
        <v>0</v>
      </c>
      <c r="BL264" s="19" t="s">
        <v>424</v>
      </c>
      <c r="BM264" s="186" t="s">
        <v>477</v>
      </c>
    </row>
    <row r="265" spans="1:65" s="2" customFormat="1" ht="16.5" customHeight="1">
      <c r="A265" s="38"/>
      <c r="B265" s="173"/>
      <c r="C265" s="220" t="s">
        <v>478</v>
      </c>
      <c r="D265" s="220" t="s">
        <v>281</v>
      </c>
      <c r="E265" s="221" t="s">
        <v>479</v>
      </c>
      <c r="F265" s="222" t="s">
        <v>480</v>
      </c>
      <c r="G265" s="223" t="s">
        <v>444</v>
      </c>
      <c r="H265" s="224">
        <v>1</v>
      </c>
      <c r="I265" s="225"/>
      <c r="J265" s="226">
        <f>ROUND(I265*H265,2)</f>
        <v>0</v>
      </c>
      <c r="K265" s="227"/>
      <c r="L265" s="228"/>
      <c r="M265" s="229" t="s">
        <v>1</v>
      </c>
      <c r="N265" s="230" t="s">
        <v>38</v>
      </c>
      <c r="O265" s="77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86" t="s">
        <v>449</v>
      </c>
      <c r="AT265" s="186" t="s">
        <v>281</v>
      </c>
      <c r="AU265" s="186" t="s">
        <v>83</v>
      </c>
      <c r="AY265" s="19" t="s">
        <v>139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81</v>
      </c>
      <c r="BK265" s="187">
        <f>ROUND(I265*H265,2)</f>
        <v>0</v>
      </c>
      <c r="BL265" s="19" t="s">
        <v>424</v>
      </c>
      <c r="BM265" s="186" t="s">
        <v>481</v>
      </c>
    </row>
    <row r="266" spans="1:65" s="2" customFormat="1" ht="24.15" customHeight="1">
      <c r="A266" s="38"/>
      <c r="B266" s="173"/>
      <c r="C266" s="174" t="s">
        <v>482</v>
      </c>
      <c r="D266" s="174" t="s">
        <v>141</v>
      </c>
      <c r="E266" s="175" t="s">
        <v>483</v>
      </c>
      <c r="F266" s="176" t="s">
        <v>484</v>
      </c>
      <c r="G266" s="177" t="s">
        <v>485</v>
      </c>
      <c r="H266" s="178">
        <v>2</v>
      </c>
      <c r="I266" s="179"/>
      <c r="J266" s="180">
        <f>ROUND(I266*H266,2)</f>
        <v>0</v>
      </c>
      <c r="K266" s="181"/>
      <c r="L266" s="39"/>
      <c r="M266" s="182" t="s">
        <v>1</v>
      </c>
      <c r="N266" s="183" t="s">
        <v>38</v>
      </c>
      <c r="O266" s="77"/>
      <c r="P266" s="184">
        <f>O266*H266</f>
        <v>0</v>
      </c>
      <c r="Q266" s="184">
        <v>0</v>
      </c>
      <c r="R266" s="184">
        <f>Q266*H266</f>
        <v>0</v>
      </c>
      <c r="S266" s="184">
        <v>0</v>
      </c>
      <c r="T266" s="18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86" t="s">
        <v>424</v>
      </c>
      <c r="AT266" s="186" t="s">
        <v>141</v>
      </c>
      <c r="AU266" s="186" t="s">
        <v>83</v>
      </c>
      <c r="AY266" s="19" t="s">
        <v>139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81</v>
      </c>
      <c r="BK266" s="187">
        <f>ROUND(I266*H266,2)</f>
        <v>0</v>
      </c>
      <c r="BL266" s="19" t="s">
        <v>424</v>
      </c>
      <c r="BM266" s="186" t="s">
        <v>486</v>
      </c>
    </row>
    <row r="267" spans="1:65" s="2" customFormat="1" ht="24.15" customHeight="1">
      <c r="A267" s="38"/>
      <c r="B267" s="173"/>
      <c r="C267" s="174" t="s">
        <v>487</v>
      </c>
      <c r="D267" s="174" t="s">
        <v>141</v>
      </c>
      <c r="E267" s="175" t="s">
        <v>488</v>
      </c>
      <c r="F267" s="176" t="s">
        <v>489</v>
      </c>
      <c r="G267" s="177" t="s">
        <v>156</v>
      </c>
      <c r="H267" s="178">
        <v>190</v>
      </c>
      <c r="I267" s="179"/>
      <c r="J267" s="180">
        <f>ROUND(I267*H267,2)</f>
        <v>0</v>
      </c>
      <c r="K267" s="181"/>
      <c r="L267" s="39"/>
      <c r="M267" s="182" t="s">
        <v>1</v>
      </c>
      <c r="N267" s="183" t="s">
        <v>38</v>
      </c>
      <c r="O267" s="77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86" t="s">
        <v>424</v>
      </c>
      <c r="AT267" s="186" t="s">
        <v>141</v>
      </c>
      <c r="AU267" s="186" t="s">
        <v>83</v>
      </c>
      <c r="AY267" s="19" t="s">
        <v>139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81</v>
      </c>
      <c r="BK267" s="187">
        <f>ROUND(I267*H267,2)</f>
        <v>0</v>
      </c>
      <c r="BL267" s="19" t="s">
        <v>424</v>
      </c>
      <c r="BM267" s="186" t="s">
        <v>490</v>
      </c>
    </row>
    <row r="268" spans="1:65" s="2" customFormat="1" ht="24.15" customHeight="1">
      <c r="A268" s="38"/>
      <c r="B268" s="173"/>
      <c r="C268" s="174" t="s">
        <v>491</v>
      </c>
      <c r="D268" s="174" t="s">
        <v>141</v>
      </c>
      <c r="E268" s="175" t="s">
        <v>492</v>
      </c>
      <c r="F268" s="176" t="s">
        <v>493</v>
      </c>
      <c r="G268" s="177" t="s">
        <v>156</v>
      </c>
      <c r="H268" s="178">
        <v>190</v>
      </c>
      <c r="I268" s="179"/>
      <c r="J268" s="180">
        <f>ROUND(I268*H268,2)</f>
        <v>0</v>
      </c>
      <c r="K268" s="181"/>
      <c r="L268" s="39"/>
      <c r="M268" s="182" t="s">
        <v>1</v>
      </c>
      <c r="N268" s="183" t="s">
        <v>38</v>
      </c>
      <c r="O268" s="77"/>
      <c r="P268" s="184">
        <f>O268*H268</f>
        <v>0</v>
      </c>
      <c r="Q268" s="184">
        <v>1E-05</v>
      </c>
      <c r="R268" s="184">
        <f>Q268*H268</f>
        <v>0.0019000000000000002</v>
      </c>
      <c r="S268" s="184">
        <v>0</v>
      </c>
      <c r="T268" s="18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86" t="s">
        <v>424</v>
      </c>
      <c r="AT268" s="186" t="s">
        <v>141</v>
      </c>
      <c r="AU268" s="186" t="s">
        <v>83</v>
      </c>
      <c r="AY268" s="19" t="s">
        <v>139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81</v>
      </c>
      <c r="BK268" s="187">
        <f>ROUND(I268*H268,2)</f>
        <v>0</v>
      </c>
      <c r="BL268" s="19" t="s">
        <v>424</v>
      </c>
      <c r="BM268" s="186" t="s">
        <v>494</v>
      </c>
    </row>
    <row r="269" spans="1:65" s="2" customFormat="1" ht="16.5" customHeight="1">
      <c r="A269" s="38"/>
      <c r="B269" s="173"/>
      <c r="C269" s="174" t="s">
        <v>495</v>
      </c>
      <c r="D269" s="174" t="s">
        <v>141</v>
      </c>
      <c r="E269" s="175" t="s">
        <v>496</v>
      </c>
      <c r="F269" s="176" t="s">
        <v>497</v>
      </c>
      <c r="G269" s="177" t="s">
        <v>156</v>
      </c>
      <c r="H269" s="178">
        <v>190</v>
      </c>
      <c r="I269" s="179"/>
      <c r="J269" s="180">
        <f>ROUND(I269*H269,2)</f>
        <v>0</v>
      </c>
      <c r="K269" s="181"/>
      <c r="L269" s="39"/>
      <c r="M269" s="182" t="s">
        <v>1</v>
      </c>
      <c r="N269" s="183" t="s">
        <v>38</v>
      </c>
      <c r="O269" s="77"/>
      <c r="P269" s="184">
        <f>O269*H269</f>
        <v>0</v>
      </c>
      <c r="Q269" s="184">
        <v>0</v>
      </c>
      <c r="R269" s="184">
        <f>Q269*H269</f>
        <v>0</v>
      </c>
      <c r="S269" s="184">
        <v>0</v>
      </c>
      <c r="T269" s="185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186" t="s">
        <v>424</v>
      </c>
      <c r="AT269" s="186" t="s">
        <v>141</v>
      </c>
      <c r="AU269" s="186" t="s">
        <v>83</v>
      </c>
      <c r="AY269" s="19" t="s">
        <v>139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81</v>
      </c>
      <c r="BK269" s="187">
        <f>ROUND(I269*H269,2)</f>
        <v>0</v>
      </c>
      <c r="BL269" s="19" t="s">
        <v>424</v>
      </c>
      <c r="BM269" s="186" t="s">
        <v>498</v>
      </c>
    </row>
    <row r="270" spans="1:65" s="2" customFormat="1" ht="16.5" customHeight="1">
      <c r="A270" s="38"/>
      <c r="B270" s="173"/>
      <c r="C270" s="174" t="s">
        <v>499</v>
      </c>
      <c r="D270" s="174" t="s">
        <v>141</v>
      </c>
      <c r="E270" s="175" t="s">
        <v>500</v>
      </c>
      <c r="F270" s="176" t="s">
        <v>501</v>
      </c>
      <c r="G270" s="177" t="s">
        <v>444</v>
      </c>
      <c r="H270" s="178">
        <v>1</v>
      </c>
      <c r="I270" s="179"/>
      <c r="J270" s="180">
        <f>ROUND(I270*H270,2)</f>
        <v>0</v>
      </c>
      <c r="K270" s="181"/>
      <c r="L270" s="39"/>
      <c r="M270" s="182" t="s">
        <v>1</v>
      </c>
      <c r="N270" s="183" t="s">
        <v>38</v>
      </c>
      <c r="O270" s="77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186" t="s">
        <v>424</v>
      </c>
      <c r="AT270" s="186" t="s">
        <v>141</v>
      </c>
      <c r="AU270" s="186" t="s">
        <v>83</v>
      </c>
      <c r="AY270" s="19" t="s">
        <v>139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81</v>
      </c>
      <c r="BK270" s="187">
        <f>ROUND(I270*H270,2)</f>
        <v>0</v>
      </c>
      <c r="BL270" s="19" t="s">
        <v>424</v>
      </c>
      <c r="BM270" s="186" t="s">
        <v>502</v>
      </c>
    </row>
    <row r="271" spans="1:65" s="2" customFormat="1" ht="16.5" customHeight="1">
      <c r="A271" s="38"/>
      <c r="B271" s="173"/>
      <c r="C271" s="220" t="s">
        <v>503</v>
      </c>
      <c r="D271" s="220" t="s">
        <v>281</v>
      </c>
      <c r="E271" s="221" t="s">
        <v>504</v>
      </c>
      <c r="F271" s="222" t="s">
        <v>505</v>
      </c>
      <c r="G271" s="223" t="s">
        <v>506</v>
      </c>
      <c r="H271" s="224">
        <v>1</v>
      </c>
      <c r="I271" s="225"/>
      <c r="J271" s="226">
        <f>ROUND(I271*H271,2)</f>
        <v>0</v>
      </c>
      <c r="K271" s="227"/>
      <c r="L271" s="228"/>
      <c r="M271" s="229" t="s">
        <v>1</v>
      </c>
      <c r="N271" s="230" t="s">
        <v>38</v>
      </c>
      <c r="O271" s="77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186" t="s">
        <v>429</v>
      </c>
      <c r="AT271" s="186" t="s">
        <v>281</v>
      </c>
      <c r="AU271" s="186" t="s">
        <v>83</v>
      </c>
      <c r="AY271" s="19" t="s">
        <v>139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81</v>
      </c>
      <c r="BK271" s="187">
        <f>ROUND(I271*H271,2)</f>
        <v>0</v>
      </c>
      <c r="BL271" s="19" t="s">
        <v>429</v>
      </c>
      <c r="BM271" s="186" t="s">
        <v>507</v>
      </c>
    </row>
    <row r="272" spans="1:65" s="2" customFormat="1" ht="16.5" customHeight="1">
      <c r="A272" s="38"/>
      <c r="B272" s="173"/>
      <c r="C272" s="220" t="s">
        <v>508</v>
      </c>
      <c r="D272" s="220" t="s">
        <v>281</v>
      </c>
      <c r="E272" s="221" t="s">
        <v>509</v>
      </c>
      <c r="F272" s="222" t="s">
        <v>510</v>
      </c>
      <c r="G272" s="223" t="s">
        <v>506</v>
      </c>
      <c r="H272" s="224">
        <v>1</v>
      </c>
      <c r="I272" s="225"/>
      <c r="J272" s="226">
        <f>ROUND(I272*H272,2)</f>
        <v>0</v>
      </c>
      <c r="K272" s="227"/>
      <c r="L272" s="228"/>
      <c r="M272" s="229" t="s">
        <v>1</v>
      </c>
      <c r="N272" s="230" t="s">
        <v>38</v>
      </c>
      <c r="O272" s="77"/>
      <c r="P272" s="184">
        <f>O272*H272</f>
        <v>0</v>
      </c>
      <c r="Q272" s="184">
        <v>0</v>
      </c>
      <c r="R272" s="184">
        <f>Q272*H272</f>
        <v>0</v>
      </c>
      <c r="S272" s="184">
        <v>0</v>
      </c>
      <c r="T272" s="185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86" t="s">
        <v>429</v>
      </c>
      <c r="AT272" s="186" t="s">
        <v>281</v>
      </c>
      <c r="AU272" s="186" t="s">
        <v>83</v>
      </c>
      <c r="AY272" s="19" t="s">
        <v>139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9" t="s">
        <v>81</v>
      </c>
      <c r="BK272" s="187">
        <f>ROUND(I272*H272,2)</f>
        <v>0</v>
      </c>
      <c r="BL272" s="19" t="s">
        <v>429</v>
      </c>
      <c r="BM272" s="186" t="s">
        <v>511</v>
      </c>
    </row>
    <row r="273" spans="1:63" s="12" customFormat="1" ht="25.9" customHeight="1">
      <c r="A273" s="12"/>
      <c r="B273" s="160"/>
      <c r="C273" s="12"/>
      <c r="D273" s="161" t="s">
        <v>72</v>
      </c>
      <c r="E273" s="162" t="s">
        <v>512</v>
      </c>
      <c r="F273" s="162" t="s">
        <v>513</v>
      </c>
      <c r="G273" s="12"/>
      <c r="H273" s="12"/>
      <c r="I273" s="163"/>
      <c r="J273" s="164">
        <f>BK273</f>
        <v>0</v>
      </c>
      <c r="K273" s="12"/>
      <c r="L273" s="160"/>
      <c r="M273" s="165"/>
      <c r="N273" s="166"/>
      <c r="O273" s="166"/>
      <c r="P273" s="167">
        <f>SUM(P274:P276)</f>
        <v>0</v>
      </c>
      <c r="Q273" s="166"/>
      <c r="R273" s="167">
        <f>SUM(R274:R276)</f>
        <v>0</v>
      </c>
      <c r="S273" s="166"/>
      <c r="T273" s="168">
        <f>SUM(T274:T276)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61" t="s">
        <v>145</v>
      </c>
      <c r="AT273" s="169" t="s">
        <v>72</v>
      </c>
      <c r="AU273" s="169" t="s">
        <v>73</v>
      </c>
      <c r="AY273" s="161" t="s">
        <v>139</v>
      </c>
      <c r="BK273" s="170">
        <f>SUM(BK274:BK276)</f>
        <v>0</v>
      </c>
    </row>
    <row r="274" spans="1:65" s="2" customFormat="1" ht="24.15" customHeight="1">
      <c r="A274" s="38"/>
      <c r="B274" s="173"/>
      <c r="C274" s="174" t="s">
        <v>514</v>
      </c>
      <c r="D274" s="174" t="s">
        <v>141</v>
      </c>
      <c r="E274" s="175" t="s">
        <v>515</v>
      </c>
      <c r="F274" s="176" t="s">
        <v>516</v>
      </c>
      <c r="G274" s="177" t="s">
        <v>444</v>
      </c>
      <c r="H274" s="178">
        <v>1</v>
      </c>
      <c r="I274" s="179"/>
      <c r="J274" s="180">
        <f>ROUND(I274*H274,2)</f>
        <v>0</v>
      </c>
      <c r="K274" s="181"/>
      <c r="L274" s="39"/>
      <c r="M274" s="182" t="s">
        <v>1</v>
      </c>
      <c r="N274" s="183" t="s">
        <v>38</v>
      </c>
      <c r="O274" s="77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86" t="s">
        <v>517</v>
      </c>
      <c r="AT274" s="186" t="s">
        <v>141</v>
      </c>
      <c r="AU274" s="186" t="s">
        <v>81</v>
      </c>
      <c r="AY274" s="19" t="s">
        <v>139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81</v>
      </c>
      <c r="BK274" s="187">
        <f>ROUND(I274*H274,2)</f>
        <v>0</v>
      </c>
      <c r="BL274" s="19" t="s">
        <v>517</v>
      </c>
      <c r="BM274" s="186" t="s">
        <v>518</v>
      </c>
    </row>
    <row r="275" spans="1:65" s="2" customFormat="1" ht="24.15" customHeight="1">
      <c r="A275" s="38"/>
      <c r="B275" s="173"/>
      <c r="C275" s="174" t="s">
        <v>519</v>
      </c>
      <c r="D275" s="174" t="s">
        <v>141</v>
      </c>
      <c r="E275" s="175" t="s">
        <v>520</v>
      </c>
      <c r="F275" s="176" t="s">
        <v>521</v>
      </c>
      <c r="G275" s="177" t="s">
        <v>444</v>
      </c>
      <c r="H275" s="178">
        <v>1</v>
      </c>
      <c r="I275" s="179"/>
      <c r="J275" s="180">
        <f>ROUND(I275*H275,2)</f>
        <v>0</v>
      </c>
      <c r="K275" s="181"/>
      <c r="L275" s="39"/>
      <c r="M275" s="182" t="s">
        <v>1</v>
      </c>
      <c r="N275" s="183" t="s">
        <v>38</v>
      </c>
      <c r="O275" s="77"/>
      <c r="P275" s="184">
        <f>O275*H275</f>
        <v>0</v>
      </c>
      <c r="Q275" s="184">
        <v>0</v>
      </c>
      <c r="R275" s="184">
        <f>Q275*H275</f>
        <v>0</v>
      </c>
      <c r="S275" s="184">
        <v>0</v>
      </c>
      <c r="T275" s="18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86" t="s">
        <v>517</v>
      </c>
      <c r="AT275" s="186" t="s">
        <v>141</v>
      </c>
      <c r="AU275" s="186" t="s">
        <v>81</v>
      </c>
      <c r="AY275" s="19" t="s">
        <v>139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81</v>
      </c>
      <c r="BK275" s="187">
        <f>ROUND(I275*H275,2)</f>
        <v>0</v>
      </c>
      <c r="BL275" s="19" t="s">
        <v>517</v>
      </c>
      <c r="BM275" s="186" t="s">
        <v>522</v>
      </c>
    </row>
    <row r="276" spans="1:65" s="2" customFormat="1" ht="16.5" customHeight="1">
      <c r="A276" s="38"/>
      <c r="B276" s="173"/>
      <c r="C276" s="174" t="s">
        <v>523</v>
      </c>
      <c r="D276" s="174" t="s">
        <v>141</v>
      </c>
      <c r="E276" s="175" t="s">
        <v>524</v>
      </c>
      <c r="F276" s="176" t="s">
        <v>525</v>
      </c>
      <c r="G276" s="177" t="s">
        <v>324</v>
      </c>
      <c r="H276" s="178">
        <v>1</v>
      </c>
      <c r="I276" s="179"/>
      <c r="J276" s="180">
        <f>ROUND(I276*H276,2)</f>
        <v>0</v>
      </c>
      <c r="K276" s="181"/>
      <c r="L276" s="39"/>
      <c r="M276" s="231" t="s">
        <v>1</v>
      </c>
      <c r="N276" s="232" t="s">
        <v>38</v>
      </c>
      <c r="O276" s="233"/>
      <c r="P276" s="234">
        <f>O276*H276</f>
        <v>0</v>
      </c>
      <c r="Q276" s="234">
        <v>0</v>
      </c>
      <c r="R276" s="234">
        <f>Q276*H276</f>
        <v>0</v>
      </c>
      <c r="S276" s="234">
        <v>0</v>
      </c>
      <c r="T276" s="235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86" t="s">
        <v>517</v>
      </c>
      <c r="AT276" s="186" t="s">
        <v>141</v>
      </c>
      <c r="AU276" s="186" t="s">
        <v>81</v>
      </c>
      <c r="AY276" s="19" t="s">
        <v>139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81</v>
      </c>
      <c r="BK276" s="187">
        <f>ROUND(I276*H276,2)</f>
        <v>0</v>
      </c>
      <c r="BL276" s="19" t="s">
        <v>517</v>
      </c>
      <c r="BM276" s="186" t="s">
        <v>526</v>
      </c>
    </row>
    <row r="277" spans="1:31" s="2" customFormat="1" ht="6.95" customHeight="1">
      <c r="A277" s="38"/>
      <c r="B277" s="60"/>
      <c r="C277" s="61"/>
      <c r="D277" s="61"/>
      <c r="E277" s="61"/>
      <c r="F277" s="61"/>
      <c r="G277" s="61"/>
      <c r="H277" s="61"/>
      <c r="I277" s="61"/>
      <c r="J277" s="61"/>
      <c r="K277" s="61"/>
      <c r="L277" s="39"/>
      <c r="M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</row>
  </sheetData>
  <autoFilter ref="C126:K27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  <c r="AZ2" s="120" t="s">
        <v>92</v>
      </c>
      <c r="BA2" s="120" t="s">
        <v>93</v>
      </c>
      <c r="BB2" s="120" t="s">
        <v>1</v>
      </c>
      <c r="BC2" s="120" t="s">
        <v>527</v>
      </c>
      <c r="BD2" s="120" t="s">
        <v>83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83</v>
      </c>
      <c r="AZ3" s="120" t="s">
        <v>96</v>
      </c>
      <c r="BA3" s="120" t="s">
        <v>97</v>
      </c>
      <c r="BB3" s="120" t="s">
        <v>1</v>
      </c>
      <c r="BC3" s="120" t="s">
        <v>528</v>
      </c>
      <c r="BD3" s="120" t="s">
        <v>83</v>
      </c>
    </row>
    <row r="4" spans="2:46" s="1" customFormat="1" ht="24.95" customHeight="1">
      <c r="B4" s="22"/>
      <c r="D4" s="23" t="s">
        <v>95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Reko MS Turnov - Na Piavě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529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4. 7. 2022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3"/>
      <c r="B27" s="124"/>
      <c r="C27" s="123"/>
      <c r="D27" s="123"/>
      <c r="E27" s="36" t="s">
        <v>1</v>
      </c>
      <c r="F27" s="36"/>
      <c r="G27" s="36"/>
      <c r="H27" s="36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6" t="s">
        <v>33</v>
      </c>
      <c r="E30" s="38"/>
      <c r="F30" s="38"/>
      <c r="G30" s="38"/>
      <c r="H30" s="38"/>
      <c r="I30" s="38"/>
      <c r="J30" s="96">
        <f>ROUND(J127,2)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7" t="s">
        <v>37</v>
      </c>
      <c r="E33" s="32" t="s">
        <v>38</v>
      </c>
      <c r="F33" s="128">
        <f>ROUND((SUM(BE127:BE215)),2)</f>
        <v>0</v>
      </c>
      <c r="G33" s="38"/>
      <c r="H33" s="38"/>
      <c r="I33" s="129">
        <v>0.21</v>
      </c>
      <c r="J33" s="128">
        <f>ROUND(((SUM(BE127:BE215))*I33),2)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28">
        <f>ROUND((SUM(BF127:BF215)),2)</f>
        <v>0</v>
      </c>
      <c r="G34" s="38"/>
      <c r="H34" s="38"/>
      <c r="I34" s="129">
        <v>0.15</v>
      </c>
      <c r="J34" s="128">
        <f>ROUND(((SUM(BF127:BF215))*I34),2)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28">
        <f>ROUND((SUM(BG127:BG215)),2)</f>
        <v>0</v>
      </c>
      <c r="G35" s="38"/>
      <c r="H35" s="38"/>
      <c r="I35" s="129">
        <v>0.21</v>
      </c>
      <c r="J35" s="128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28">
        <f>ROUND((SUM(BH127:BH215)),2)</f>
        <v>0</v>
      </c>
      <c r="G36" s="38"/>
      <c r="H36" s="38"/>
      <c r="I36" s="129">
        <v>0.15</v>
      </c>
      <c r="J36" s="128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28">
        <f>ROUND((SUM(BI127:BI215)),2)</f>
        <v>0</v>
      </c>
      <c r="G37" s="38"/>
      <c r="H37" s="38"/>
      <c r="I37" s="129">
        <v>0</v>
      </c>
      <c r="J37" s="128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0"/>
      <c r="D39" s="131" t="s">
        <v>43</v>
      </c>
      <c r="E39" s="81"/>
      <c r="F39" s="81"/>
      <c r="G39" s="132" t="s">
        <v>44</v>
      </c>
      <c r="H39" s="133" t="s">
        <v>45</v>
      </c>
      <c r="I39" s="81"/>
      <c r="J39" s="134">
        <f>SUM(J30:J37)</f>
        <v>0</v>
      </c>
      <c r="K39" s="135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36" t="s">
        <v>49</v>
      </c>
      <c r="G61" s="58" t="s">
        <v>48</v>
      </c>
      <c r="H61" s="41"/>
      <c r="I61" s="41"/>
      <c r="J61" s="137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36" t="s">
        <v>49</v>
      </c>
      <c r="G76" s="58" t="s">
        <v>48</v>
      </c>
      <c r="H76" s="41"/>
      <c r="I76" s="41"/>
      <c r="J76" s="137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2" t="str">
        <f>E7</f>
        <v>Reko MS Turnov - Na Piavě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PS 02 - Přípojky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4. 7. 2022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8" t="s">
        <v>109</v>
      </c>
      <c r="D94" s="130"/>
      <c r="E94" s="130"/>
      <c r="F94" s="130"/>
      <c r="G94" s="130"/>
      <c r="H94" s="130"/>
      <c r="I94" s="130"/>
      <c r="J94" s="139" t="s">
        <v>110</v>
      </c>
      <c r="K94" s="130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0" t="s">
        <v>111</v>
      </c>
      <c r="D96" s="38"/>
      <c r="E96" s="38"/>
      <c r="F96" s="38"/>
      <c r="G96" s="38"/>
      <c r="H96" s="38"/>
      <c r="I96" s="38"/>
      <c r="J96" s="96">
        <f>J127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112</v>
      </c>
    </row>
    <row r="97" spans="1:31" s="9" customFormat="1" ht="24.95" customHeight="1">
      <c r="A97" s="9"/>
      <c r="B97" s="141"/>
      <c r="C97" s="9"/>
      <c r="D97" s="142" t="s">
        <v>113</v>
      </c>
      <c r="E97" s="143"/>
      <c r="F97" s="143"/>
      <c r="G97" s="143"/>
      <c r="H97" s="143"/>
      <c r="I97" s="143"/>
      <c r="J97" s="144">
        <f>J128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114</v>
      </c>
      <c r="E98" s="147"/>
      <c r="F98" s="147"/>
      <c r="G98" s="147"/>
      <c r="H98" s="147"/>
      <c r="I98" s="147"/>
      <c r="J98" s="148">
        <f>J129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530</v>
      </c>
      <c r="E99" s="147"/>
      <c r="F99" s="147"/>
      <c r="G99" s="147"/>
      <c r="H99" s="147"/>
      <c r="I99" s="147"/>
      <c r="J99" s="148">
        <f>J174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115</v>
      </c>
      <c r="E100" s="147"/>
      <c r="F100" s="147"/>
      <c r="G100" s="147"/>
      <c r="H100" s="147"/>
      <c r="I100" s="147"/>
      <c r="J100" s="148">
        <f>J178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5"/>
      <c r="C101" s="10"/>
      <c r="D101" s="146" t="s">
        <v>116</v>
      </c>
      <c r="E101" s="147"/>
      <c r="F101" s="147"/>
      <c r="G101" s="147"/>
      <c r="H101" s="147"/>
      <c r="I101" s="147"/>
      <c r="J101" s="148">
        <f>J182</f>
        <v>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5"/>
      <c r="C102" s="10"/>
      <c r="D102" s="146" t="s">
        <v>119</v>
      </c>
      <c r="E102" s="147"/>
      <c r="F102" s="147"/>
      <c r="G102" s="147"/>
      <c r="H102" s="147"/>
      <c r="I102" s="147"/>
      <c r="J102" s="148">
        <f>J184</f>
        <v>0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1"/>
      <c r="C103" s="9"/>
      <c r="D103" s="142" t="s">
        <v>120</v>
      </c>
      <c r="E103" s="143"/>
      <c r="F103" s="143"/>
      <c r="G103" s="143"/>
      <c r="H103" s="143"/>
      <c r="I103" s="143"/>
      <c r="J103" s="144">
        <f>J186</f>
        <v>0</v>
      </c>
      <c r="K103" s="9"/>
      <c r="L103" s="14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45"/>
      <c r="C104" s="10"/>
      <c r="D104" s="146" t="s">
        <v>121</v>
      </c>
      <c r="E104" s="147"/>
      <c r="F104" s="147"/>
      <c r="G104" s="147"/>
      <c r="H104" s="147"/>
      <c r="I104" s="147"/>
      <c r="J104" s="148">
        <f>J187</f>
        <v>0</v>
      </c>
      <c r="K104" s="10"/>
      <c r="L104" s="14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5"/>
      <c r="C105" s="10"/>
      <c r="D105" s="146" t="s">
        <v>122</v>
      </c>
      <c r="E105" s="147"/>
      <c r="F105" s="147"/>
      <c r="G105" s="147"/>
      <c r="H105" s="147"/>
      <c r="I105" s="147"/>
      <c r="J105" s="148">
        <f>J191</f>
        <v>0</v>
      </c>
      <c r="K105" s="10"/>
      <c r="L105" s="14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41"/>
      <c r="C106" s="9"/>
      <c r="D106" s="142" t="s">
        <v>531</v>
      </c>
      <c r="E106" s="143"/>
      <c r="F106" s="143"/>
      <c r="G106" s="143"/>
      <c r="H106" s="143"/>
      <c r="I106" s="143"/>
      <c r="J106" s="144">
        <f>J212</f>
        <v>0</v>
      </c>
      <c r="K106" s="9"/>
      <c r="L106" s="14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41"/>
      <c r="C107" s="9"/>
      <c r="D107" s="142" t="s">
        <v>123</v>
      </c>
      <c r="E107" s="143"/>
      <c r="F107" s="143"/>
      <c r="G107" s="143"/>
      <c r="H107" s="143"/>
      <c r="I107" s="143"/>
      <c r="J107" s="144">
        <f>J214</f>
        <v>0</v>
      </c>
      <c r="K107" s="9"/>
      <c r="L107" s="14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124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122" t="str">
        <f>E7</f>
        <v>Reko MS Turnov - Na Piavě</v>
      </c>
      <c r="F117" s="32"/>
      <c r="G117" s="32"/>
      <c r="H117" s="32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106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38"/>
      <c r="D119" s="38"/>
      <c r="E119" s="67" t="str">
        <f>E9</f>
        <v>PS 02 - Přípojky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38"/>
      <c r="E121" s="38"/>
      <c r="F121" s="27" t="str">
        <f>F12</f>
        <v xml:space="preserve"> </v>
      </c>
      <c r="G121" s="38"/>
      <c r="H121" s="38"/>
      <c r="I121" s="32" t="s">
        <v>22</v>
      </c>
      <c r="J121" s="69" t="str">
        <f>IF(J12="","",J12)</f>
        <v>4. 7. 2022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38"/>
      <c r="E123" s="38"/>
      <c r="F123" s="27" t="str">
        <f>E15</f>
        <v xml:space="preserve"> </v>
      </c>
      <c r="G123" s="38"/>
      <c r="H123" s="38"/>
      <c r="I123" s="32" t="s">
        <v>29</v>
      </c>
      <c r="J123" s="36" t="str">
        <f>E21</f>
        <v xml:space="preserve"> 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38"/>
      <c r="E124" s="38"/>
      <c r="F124" s="27" t="str">
        <f>IF(E18="","",E18)</f>
        <v>Vyplň údaj</v>
      </c>
      <c r="G124" s="38"/>
      <c r="H124" s="38"/>
      <c r="I124" s="32" t="s">
        <v>31</v>
      </c>
      <c r="J124" s="36" t="str">
        <f>E24</f>
        <v xml:space="preserve"> 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49"/>
      <c r="B126" s="150"/>
      <c r="C126" s="151" t="s">
        <v>125</v>
      </c>
      <c r="D126" s="152" t="s">
        <v>58</v>
      </c>
      <c r="E126" s="152" t="s">
        <v>54</v>
      </c>
      <c r="F126" s="152" t="s">
        <v>55</v>
      </c>
      <c r="G126" s="152" t="s">
        <v>126</v>
      </c>
      <c r="H126" s="152" t="s">
        <v>127</v>
      </c>
      <c r="I126" s="152" t="s">
        <v>128</v>
      </c>
      <c r="J126" s="153" t="s">
        <v>110</v>
      </c>
      <c r="K126" s="154" t="s">
        <v>129</v>
      </c>
      <c r="L126" s="155"/>
      <c r="M126" s="86" t="s">
        <v>1</v>
      </c>
      <c r="N126" s="87" t="s">
        <v>37</v>
      </c>
      <c r="O126" s="87" t="s">
        <v>130</v>
      </c>
      <c r="P126" s="87" t="s">
        <v>131</v>
      </c>
      <c r="Q126" s="87" t="s">
        <v>132</v>
      </c>
      <c r="R126" s="87" t="s">
        <v>133</v>
      </c>
      <c r="S126" s="87" t="s">
        <v>134</v>
      </c>
      <c r="T126" s="88" t="s">
        <v>135</v>
      </c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</row>
    <row r="127" spans="1:63" s="2" customFormat="1" ht="22.8" customHeight="1">
      <c r="A127" s="38"/>
      <c r="B127" s="39"/>
      <c r="C127" s="93" t="s">
        <v>136</v>
      </c>
      <c r="D127" s="38"/>
      <c r="E127" s="38"/>
      <c r="F127" s="38"/>
      <c r="G127" s="38"/>
      <c r="H127" s="38"/>
      <c r="I127" s="38"/>
      <c r="J127" s="156">
        <f>BK127</f>
        <v>0</v>
      </c>
      <c r="K127" s="38"/>
      <c r="L127" s="39"/>
      <c r="M127" s="89"/>
      <c r="N127" s="73"/>
      <c r="O127" s="90"/>
      <c r="P127" s="157">
        <f>P128+P186+P212+P214</f>
        <v>0</v>
      </c>
      <c r="Q127" s="90"/>
      <c r="R127" s="157">
        <f>R128+R186+R212+R214</f>
        <v>3.011904</v>
      </c>
      <c r="S127" s="90"/>
      <c r="T127" s="158">
        <f>T128+T186+T212+T214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72</v>
      </c>
      <c r="AU127" s="19" t="s">
        <v>112</v>
      </c>
      <c r="BK127" s="159">
        <f>BK128+BK186+BK212+BK214</f>
        <v>0</v>
      </c>
    </row>
    <row r="128" spans="1:63" s="12" customFormat="1" ht="25.9" customHeight="1">
      <c r="A128" s="12"/>
      <c r="B128" s="160"/>
      <c r="C128" s="12"/>
      <c r="D128" s="161" t="s">
        <v>72</v>
      </c>
      <c r="E128" s="162" t="s">
        <v>137</v>
      </c>
      <c r="F128" s="162" t="s">
        <v>138</v>
      </c>
      <c r="G128" s="12"/>
      <c r="H128" s="12"/>
      <c r="I128" s="163"/>
      <c r="J128" s="164">
        <f>BK128</f>
        <v>0</v>
      </c>
      <c r="K128" s="12"/>
      <c r="L128" s="160"/>
      <c r="M128" s="165"/>
      <c r="N128" s="166"/>
      <c r="O128" s="166"/>
      <c r="P128" s="167">
        <f>P129+P174+P178+P182+P184</f>
        <v>0</v>
      </c>
      <c r="Q128" s="166"/>
      <c r="R128" s="167">
        <f>R129+R174+R178+R182+R184</f>
        <v>2.883864</v>
      </c>
      <c r="S128" s="166"/>
      <c r="T128" s="168">
        <f>T129+T174+T178+T182+T184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1" t="s">
        <v>81</v>
      </c>
      <c r="AT128" s="169" t="s">
        <v>72</v>
      </c>
      <c r="AU128" s="169" t="s">
        <v>73</v>
      </c>
      <c r="AY128" s="161" t="s">
        <v>139</v>
      </c>
      <c r="BK128" s="170">
        <f>BK129+BK174+BK178+BK182+BK184</f>
        <v>0</v>
      </c>
    </row>
    <row r="129" spans="1:63" s="12" customFormat="1" ht="22.8" customHeight="1">
      <c r="A129" s="12"/>
      <c r="B129" s="160"/>
      <c r="C129" s="12"/>
      <c r="D129" s="161" t="s">
        <v>72</v>
      </c>
      <c r="E129" s="171" t="s">
        <v>81</v>
      </c>
      <c r="F129" s="171" t="s">
        <v>140</v>
      </c>
      <c r="G129" s="12"/>
      <c r="H129" s="12"/>
      <c r="I129" s="163"/>
      <c r="J129" s="172">
        <f>BK129</f>
        <v>0</v>
      </c>
      <c r="K129" s="12"/>
      <c r="L129" s="160"/>
      <c r="M129" s="165"/>
      <c r="N129" s="166"/>
      <c r="O129" s="166"/>
      <c r="P129" s="167">
        <f>SUM(P130:P173)</f>
        <v>0</v>
      </c>
      <c r="Q129" s="166"/>
      <c r="R129" s="167">
        <f>SUM(R130:R173)</f>
        <v>2.8758440000000003</v>
      </c>
      <c r="S129" s="166"/>
      <c r="T129" s="168">
        <f>SUM(T130:T173)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1" t="s">
        <v>81</v>
      </c>
      <c r="AT129" s="169" t="s">
        <v>72</v>
      </c>
      <c r="AU129" s="169" t="s">
        <v>81</v>
      </c>
      <c r="AY129" s="161" t="s">
        <v>139</v>
      </c>
      <c r="BK129" s="170">
        <f>SUM(BK130:BK173)</f>
        <v>0</v>
      </c>
    </row>
    <row r="130" spans="1:65" s="2" customFormat="1" ht="24.15" customHeight="1">
      <c r="A130" s="38"/>
      <c r="B130" s="173"/>
      <c r="C130" s="174" t="s">
        <v>81</v>
      </c>
      <c r="D130" s="174" t="s">
        <v>141</v>
      </c>
      <c r="E130" s="175" t="s">
        <v>159</v>
      </c>
      <c r="F130" s="176" t="s">
        <v>160</v>
      </c>
      <c r="G130" s="177" t="s">
        <v>156</v>
      </c>
      <c r="H130" s="178">
        <v>7</v>
      </c>
      <c r="I130" s="179"/>
      <c r="J130" s="180">
        <f>ROUND(I130*H130,2)</f>
        <v>0</v>
      </c>
      <c r="K130" s="181"/>
      <c r="L130" s="39"/>
      <c r="M130" s="182" t="s">
        <v>1</v>
      </c>
      <c r="N130" s="183" t="s">
        <v>38</v>
      </c>
      <c r="O130" s="77"/>
      <c r="P130" s="184">
        <f>O130*H130</f>
        <v>0</v>
      </c>
      <c r="Q130" s="184">
        <v>0.00868</v>
      </c>
      <c r="R130" s="184">
        <f>Q130*H130</f>
        <v>0.06076</v>
      </c>
      <c r="S130" s="184">
        <v>0</v>
      </c>
      <c r="T130" s="18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86" t="s">
        <v>145</v>
      </c>
      <c r="AT130" s="186" t="s">
        <v>141</v>
      </c>
      <c r="AU130" s="186" t="s">
        <v>83</v>
      </c>
      <c r="AY130" s="19" t="s">
        <v>139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81</v>
      </c>
      <c r="BK130" s="187">
        <f>ROUND(I130*H130,2)</f>
        <v>0</v>
      </c>
      <c r="BL130" s="19" t="s">
        <v>145</v>
      </c>
      <c r="BM130" s="186" t="s">
        <v>532</v>
      </c>
    </row>
    <row r="131" spans="1:65" s="2" customFormat="1" ht="24.15" customHeight="1">
      <c r="A131" s="38"/>
      <c r="B131" s="173"/>
      <c r="C131" s="174" t="s">
        <v>83</v>
      </c>
      <c r="D131" s="174" t="s">
        <v>141</v>
      </c>
      <c r="E131" s="175" t="s">
        <v>163</v>
      </c>
      <c r="F131" s="176" t="s">
        <v>164</v>
      </c>
      <c r="G131" s="177" t="s">
        <v>156</v>
      </c>
      <c r="H131" s="178">
        <v>7</v>
      </c>
      <c r="I131" s="179"/>
      <c r="J131" s="180">
        <f>ROUND(I131*H131,2)</f>
        <v>0</v>
      </c>
      <c r="K131" s="181"/>
      <c r="L131" s="39"/>
      <c r="M131" s="182" t="s">
        <v>1</v>
      </c>
      <c r="N131" s="183" t="s">
        <v>38</v>
      </c>
      <c r="O131" s="77"/>
      <c r="P131" s="184">
        <f>O131*H131</f>
        <v>0</v>
      </c>
      <c r="Q131" s="184">
        <v>0.01068</v>
      </c>
      <c r="R131" s="184">
        <f>Q131*H131</f>
        <v>0.07476000000000001</v>
      </c>
      <c r="S131" s="184">
        <v>0</v>
      </c>
      <c r="T131" s="18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6" t="s">
        <v>145</v>
      </c>
      <c r="AT131" s="186" t="s">
        <v>141</v>
      </c>
      <c r="AU131" s="186" t="s">
        <v>83</v>
      </c>
      <c r="AY131" s="19" t="s">
        <v>139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81</v>
      </c>
      <c r="BK131" s="187">
        <f>ROUND(I131*H131,2)</f>
        <v>0</v>
      </c>
      <c r="BL131" s="19" t="s">
        <v>145</v>
      </c>
      <c r="BM131" s="186" t="s">
        <v>533</v>
      </c>
    </row>
    <row r="132" spans="1:65" s="2" customFormat="1" ht="24.15" customHeight="1">
      <c r="A132" s="38"/>
      <c r="B132" s="173"/>
      <c r="C132" s="174" t="s">
        <v>150</v>
      </c>
      <c r="D132" s="174" t="s">
        <v>141</v>
      </c>
      <c r="E132" s="175" t="s">
        <v>167</v>
      </c>
      <c r="F132" s="176" t="s">
        <v>168</v>
      </c>
      <c r="G132" s="177" t="s">
        <v>156</v>
      </c>
      <c r="H132" s="178">
        <v>44</v>
      </c>
      <c r="I132" s="179"/>
      <c r="J132" s="180">
        <f>ROUND(I132*H132,2)</f>
        <v>0</v>
      </c>
      <c r="K132" s="181"/>
      <c r="L132" s="39"/>
      <c r="M132" s="182" t="s">
        <v>1</v>
      </c>
      <c r="N132" s="183" t="s">
        <v>38</v>
      </c>
      <c r="O132" s="77"/>
      <c r="P132" s="184">
        <f>O132*H132</f>
        <v>0</v>
      </c>
      <c r="Q132" s="184">
        <v>0.06053</v>
      </c>
      <c r="R132" s="184">
        <f>Q132*H132</f>
        <v>2.66332</v>
      </c>
      <c r="S132" s="184">
        <v>0</v>
      </c>
      <c r="T132" s="18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6" t="s">
        <v>145</v>
      </c>
      <c r="AT132" s="186" t="s">
        <v>141</v>
      </c>
      <c r="AU132" s="186" t="s">
        <v>83</v>
      </c>
      <c r="AY132" s="19" t="s">
        <v>139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81</v>
      </c>
      <c r="BK132" s="187">
        <f>ROUND(I132*H132,2)</f>
        <v>0</v>
      </c>
      <c r="BL132" s="19" t="s">
        <v>145</v>
      </c>
      <c r="BM132" s="186" t="s">
        <v>534</v>
      </c>
    </row>
    <row r="133" spans="1:65" s="2" customFormat="1" ht="24.15" customHeight="1">
      <c r="A133" s="38"/>
      <c r="B133" s="173"/>
      <c r="C133" s="174" t="s">
        <v>145</v>
      </c>
      <c r="D133" s="174" t="s">
        <v>141</v>
      </c>
      <c r="E133" s="175" t="s">
        <v>535</v>
      </c>
      <c r="F133" s="176" t="s">
        <v>536</v>
      </c>
      <c r="G133" s="177" t="s">
        <v>144</v>
      </c>
      <c r="H133" s="178">
        <v>55.2</v>
      </c>
      <c r="I133" s="179"/>
      <c r="J133" s="180">
        <f>ROUND(I133*H133,2)</f>
        <v>0</v>
      </c>
      <c r="K133" s="181"/>
      <c r="L133" s="39"/>
      <c r="M133" s="182" t="s">
        <v>1</v>
      </c>
      <c r="N133" s="183" t="s">
        <v>38</v>
      </c>
      <c r="O133" s="77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6" t="s">
        <v>145</v>
      </c>
      <c r="AT133" s="186" t="s">
        <v>141</v>
      </c>
      <c r="AU133" s="186" t="s">
        <v>83</v>
      </c>
      <c r="AY133" s="19" t="s">
        <v>139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81</v>
      </c>
      <c r="BK133" s="187">
        <f>ROUND(I133*H133,2)</f>
        <v>0</v>
      </c>
      <c r="BL133" s="19" t="s">
        <v>145</v>
      </c>
      <c r="BM133" s="186" t="s">
        <v>537</v>
      </c>
    </row>
    <row r="134" spans="1:65" s="2" customFormat="1" ht="24.15" customHeight="1">
      <c r="A134" s="38"/>
      <c r="B134" s="173"/>
      <c r="C134" s="174" t="s">
        <v>158</v>
      </c>
      <c r="D134" s="174" t="s">
        <v>141</v>
      </c>
      <c r="E134" s="175" t="s">
        <v>538</v>
      </c>
      <c r="F134" s="176" t="s">
        <v>539</v>
      </c>
      <c r="G134" s="177" t="s">
        <v>193</v>
      </c>
      <c r="H134" s="178">
        <v>6.6</v>
      </c>
      <c r="I134" s="179"/>
      <c r="J134" s="180">
        <f>ROUND(I134*H134,2)</f>
        <v>0</v>
      </c>
      <c r="K134" s="181"/>
      <c r="L134" s="39"/>
      <c r="M134" s="182" t="s">
        <v>1</v>
      </c>
      <c r="N134" s="183" t="s">
        <v>38</v>
      </c>
      <c r="O134" s="77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6" t="s">
        <v>145</v>
      </c>
      <c r="AT134" s="186" t="s">
        <v>141</v>
      </c>
      <c r="AU134" s="186" t="s">
        <v>83</v>
      </c>
      <c r="AY134" s="19" t="s">
        <v>139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81</v>
      </c>
      <c r="BK134" s="187">
        <f>ROUND(I134*H134,2)</f>
        <v>0</v>
      </c>
      <c r="BL134" s="19" t="s">
        <v>145</v>
      </c>
      <c r="BM134" s="186" t="s">
        <v>540</v>
      </c>
    </row>
    <row r="135" spans="1:51" s="13" customFormat="1" ht="12">
      <c r="A135" s="13"/>
      <c r="B135" s="188"/>
      <c r="C135" s="13"/>
      <c r="D135" s="189" t="s">
        <v>195</v>
      </c>
      <c r="E135" s="190" t="s">
        <v>1</v>
      </c>
      <c r="F135" s="191" t="s">
        <v>541</v>
      </c>
      <c r="G135" s="13"/>
      <c r="H135" s="190" t="s">
        <v>1</v>
      </c>
      <c r="I135" s="192"/>
      <c r="J135" s="13"/>
      <c r="K135" s="13"/>
      <c r="L135" s="188"/>
      <c r="M135" s="193"/>
      <c r="N135" s="194"/>
      <c r="O135" s="194"/>
      <c r="P135" s="194"/>
      <c r="Q135" s="194"/>
      <c r="R135" s="194"/>
      <c r="S135" s="194"/>
      <c r="T135" s="19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0" t="s">
        <v>195</v>
      </c>
      <c r="AU135" s="190" t="s">
        <v>83</v>
      </c>
      <c r="AV135" s="13" t="s">
        <v>81</v>
      </c>
      <c r="AW135" s="13" t="s">
        <v>30</v>
      </c>
      <c r="AX135" s="13" t="s">
        <v>73</v>
      </c>
      <c r="AY135" s="190" t="s">
        <v>139</v>
      </c>
    </row>
    <row r="136" spans="1:51" s="14" customFormat="1" ht="12">
      <c r="A136" s="14"/>
      <c r="B136" s="196"/>
      <c r="C136" s="14"/>
      <c r="D136" s="189" t="s">
        <v>195</v>
      </c>
      <c r="E136" s="197" t="s">
        <v>1</v>
      </c>
      <c r="F136" s="198" t="s">
        <v>542</v>
      </c>
      <c r="G136" s="14"/>
      <c r="H136" s="199">
        <v>6.6</v>
      </c>
      <c r="I136" s="200"/>
      <c r="J136" s="14"/>
      <c r="K136" s="14"/>
      <c r="L136" s="196"/>
      <c r="M136" s="201"/>
      <c r="N136" s="202"/>
      <c r="O136" s="202"/>
      <c r="P136" s="202"/>
      <c r="Q136" s="202"/>
      <c r="R136" s="202"/>
      <c r="S136" s="202"/>
      <c r="T136" s="20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7" t="s">
        <v>195</v>
      </c>
      <c r="AU136" s="197" t="s">
        <v>83</v>
      </c>
      <c r="AV136" s="14" t="s">
        <v>83</v>
      </c>
      <c r="AW136" s="14" t="s">
        <v>30</v>
      </c>
      <c r="AX136" s="14" t="s">
        <v>73</v>
      </c>
      <c r="AY136" s="197" t="s">
        <v>139</v>
      </c>
    </row>
    <row r="137" spans="1:51" s="16" customFormat="1" ht="12">
      <c r="A137" s="16"/>
      <c r="B137" s="212"/>
      <c r="C137" s="16"/>
      <c r="D137" s="189" t="s">
        <v>195</v>
      </c>
      <c r="E137" s="213" t="s">
        <v>89</v>
      </c>
      <c r="F137" s="214" t="s">
        <v>240</v>
      </c>
      <c r="G137" s="16"/>
      <c r="H137" s="215">
        <v>6.6</v>
      </c>
      <c r="I137" s="216"/>
      <c r="J137" s="16"/>
      <c r="K137" s="16"/>
      <c r="L137" s="212"/>
      <c r="M137" s="217"/>
      <c r="N137" s="218"/>
      <c r="O137" s="218"/>
      <c r="P137" s="218"/>
      <c r="Q137" s="218"/>
      <c r="R137" s="218"/>
      <c r="S137" s="218"/>
      <c r="T137" s="219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13" t="s">
        <v>195</v>
      </c>
      <c r="AU137" s="213" t="s">
        <v>83</v>
      </c>
      <c r="AV137" s="16" t="s">
        <v>145</v>
      </c>
      <c r="AW137" s="16" t="s">
        <v>30</v>
      </c>
      <c r="AX137" s="16" t="s">
        <v>81</v>
      </c>
      <c r="AY137" s="213" t="s">
        <v>139</v>
      </c>
    </row>
    <row r="138" spans="1:65" s="2" customFormat="1" ht="37.8" customHeight="1">
      <c r="A138" s="38"/>
      <c r="B138" s="173"/>
      <c r="C138" s="174" t="s">
        <v>162</v>
      </c>
      <c r="D138" s="174" t="s">
        <v>141</v>
      </c>
      <c r="E138" s="175" t="s">
        <v>543</v>
      </c>
      <c r="F138" s="176" t="s">
        <v>544</v>
      </c>
      <c r="G138" s="177" t="s">
        <v>193</v>
      </c>
      <c r="H138" s="178">
        <v>19.044</v>
      </c>
      <c r="I138" s="179"/>
      <c r="J138" s="180">
        <f>ROUND(I138*H138,2)</f>
        <v>0</v>
      </c>
      <c r="K138" s="181"/>
      <c r="L138" s="39"/>
      <c r="M138" s="182" t="s">
        <v>1</v>
      </c>
      <c r="N138" s="183" t="s">
        <v>38</v>
      </c>
      <c r="O138" s="77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6" t="s">
        <v>145</v>
      </c>
      <c r="AT138" s="186" t="s">
        <v>141</v>
      </c>
      <c r="AU138" s="186" t="s">
        <v>83</v>
      </c>
      <c r="AY138" s="19" t="s">
        <v>139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81</v>
      </c>
      <c r="BK138" s="187">
        <f>ROUND(I138*H138,2)</f>
        <v>0</v>
      </c>
      <c r="BL138" s="19" t="s">
        <v>145</v>
      </c>
      <c r="BM138" s="186" t="s">
        <v>545</v>
      </c>
    </row>
    <row r="139" spans="1:51" s="13" customFormat="1" ht="12">
      <c r="A139" s="13"/>
      <c r="B139" s="188"/>
      <c r="C139" s="13"/>
      <c r="D139" s="189" t="s">
        <v>195</v>
      </c>
      <c r="E139" s="190" t="s">
        <v>1</v>
      </c>
      <c r="F139" s="191" t="s">
        <v>212</v>
      </c>
      <c r="G139" s="13"/>
      <c r="H139" s="190" t="s">
        <v>1</v>
      </c>
      <c r="I139" s="192"/>
      <c r="J139" s="13"/>
      <c r="K139" s="13"/>
      <c r="L139" s="188"/>
      <c r="M139" s="193"/>
      <c r="N139" s="194"/>
      <c r="O139" s="194"/>
      <c r="P139" s="194"/>
      <c r="Q139" s="194"/>
      <c r="R139" s="194"/>
      <c r="S139" s="194"/>
      <c r="T139" s="19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0" t="s">
        <v>195</v>
      </c>
      <c r="AU139" s="190" t="s">
        <v>83</v>
      </c>
      <c r="AV139" s="13" t="s">
        <v>81</v>
      </c>
      <c r="AW139" s="13" t="s">
        <v>30</v>
      </c>
      <c r="AX139" s="13" t="s">
        <v>73</v>
      </c>
      <c r="AY139" s="190" t="s">
        <v>139</v>
      </c>
    </row>
    <row r="140" spans="1:51" s="14" customFormat="1" ht="12">
      <c r="A140" s="14"/>
      <c r="B140" s="196"/>
      <c r="C140" s="14"/>
      <c r="D140" s="189" t="s">
        <v>195</v>
      </c>
      <c r="E140" s="197" t="s">
        <v>1</v>
      </c>
      <c r="F140" s="198" t="s">
        <v>546</v>
      </c>
      <c r="G140" s="14"/>
      <c r="H140" s="199">
        <v>63.48</v>
      </c>
      <c r="I140" s="200"/>
      <c r="J140" s="14"/>
      <c r="K140" s="14"/>
      <c r="L140" s="196"/>
      <c r="M140" s="201"/>
      <c r="N140" s="202"/>
      <c r="O140" s="202"/>
      <c r="P140" s="202"/>
      <c r="Q140" s="202"/>
      <c r="R140" s="202"/>
      <c r="S140" s="202"/>
      <c r="T140" s="20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97" t="s">
        <v>195</v>
      </c>
      <c r="AU140" s="197" t="s">
        <v>83</v>
      </c>
      <c r="AV140" s="14" t="s">
        <v>83</v>
      </c>
      <c r="AW140" s="14" t="s">
        <v>30</v>
      </c>
      <c r="AX140" s="14" t="s">
        <v>73</v>
      </c>
      <c r="AY140" s="197" t="s">
        <v>139</v>
      </c>
    </row>
    <row r="141" spans="1:51" s="15" customFormat="1" ht="12">
      <c r="A141" s="15"/>
      <c r="B141" s="204"/>
      <c r="C141" s="15"/>
      <c r="D141" s="189" t="s">
        <v>195</v>
      </c>
      <c r="E141" s="205" t="s">
        <v>92</v>
      </c>
      <c r="F141" s="206" t="s">
        <v>198</v>
      </c>
      <c r="G141" s="15"/>
      <c r="H141" s="207">
        <v>63.48</v>
      </c>
      <c r="I141" s="208"/>
      <c r="J141" s="15"/>
      <c r="K141" s="15"/>
      <c r="L141" s="204"/>
      <c r="M141" s="209"/>
      <c r="N141" s="210"/>
      <c r="O141" s="210"/>
      <c r="P141" s="210"/>
      <c r="Q141" s="210"/>
      <c r="R141" s="210"/>
      <c r="S141" s="210"/>
      <c r="T141" s="21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05" t="s">
        <v>195</v>
      </c>
      <c r="AU141" s="205" t="s">
        <v>83</v>
      </c>
      <c r="AV141" s="15" t="s">
        <v>150</v>
      </c>
      <c r="AW141" s="15" t="s">
        <v>30</v>
      </c>
      <c r="AX141" s="15" t="s">
        <v>73</v>
      </c>
      <c r="AY141" s="205" t="s">
        <v>139</v>
      </c>
    </row>
    <row r="142" spans="1:51" s="13" customFormat="1" ht="12">
      <c r="A142" s="13"/>
      <c r="B142" s="188"/>
      <c r="C142" s="13"/>
      <c r="D142" s="189" t="s">
        <v>195</v>
      </c>
      <c r="E142" s="190" t="s">
        <v>1</v>
      </c>
      <c r="F142" s="191" t="s">
        <v>547</v>
      </c>
      <c r="G142" s="13"/>
      <c r="H142" s="190" t="s">
        <v>1</v>
      </c>
      <c r="I142" s="192"/>
      <c r="J142" s="13"/>
      <c r="K142" s="13"/>
      <c r="L142" s="188"/>
      <c r="M142" s="193"/>
      <c r="N142" s="194"/>
      <c r="O142" s="194"/>
      <c r="P142" s="194"/>
      <c r="Q142" s="194"/>
      <c r="R142" s="194"/>
      <c r="S142" s="194"/>
      <c r="T142" s="19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0" t="s">
        <v>195</v>
      </c>
      <c r="AU142" s="190" t="s">
        <v>83</v>
      </c>
      <c r="AV142" s="13" t="s">
        <v>81</v>
      </c>
      <c r="AW142" s="13" t="s">
        <v>30</v>
      </c>
      <c r="AX142" s="13" t="s">
        <v>73</v>
      </c>
      <c r="AY142" s="190" t="s">
        <v>139</v>
      </c>
    </row>
    <row r="143" spans="1:51" s="14" customFormat="1" ht="12">
      <c r="A143" s="14"/>
      <c r="B143" s="196"/>
      <c r="C143" s="14"/>
      <c r="D143" s="189" t="s">
        <v>195</v>
      </c>
      <c r="E143" s="197" t="s">
        <v>1</v>
      </c>
      <c r="F143" s="198" t="s">
        <v>215</v>
      </c>
      <c r="G143" s="14"/>
      <c r="H143" s="199">
        <v>19.044</v>
      </c>
      <c r="I143" s="200"/>
      <c r="J143" s="14"/>
      <c r="K143" s="14"/>
      <c r="L143" s="196"/>
      <c r="M143" s="201"/>
      <c r="N143" s="202"/>
      <c r="O143" s="202"/>
      <c r="P143" s="202"/>
      <c r="Q143" s="202"/>
      <c r="R143" s="202"/>
      <c r="S143" s="202"/>
      <c r="T143" s="20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7" t="s">
        <v>195</v>
      </c>
      <c r="AU143" s="197" t="s">
        <v>83</v>
      </c>
      <c r="AV143" s="14" t="s">
        <v>83</v>
      </c>
      <c r="AW143" s="14" t="s">
        <v>30</v>
      </c>
      <c r="AX143" s="14" t="s">
        <v>81</v>
      </c>
      <c r="AY143" s="197" t="s">
        <v>139</v>
      </c>
    </row>
    <row r="144" spans="1:65" s="2" customFormat="1" ht="33" customHeight="1">
      <c r="A144" s="38"/>
      <c r="B144" s="173"/>
      <c r="C144" s="174" t="s">
        <v>166</v>
      </c>
      <c r="D144" s="174" t="s">
        <v>141</v>
      </c>
      <c r="E144" s="175" t="s">
        <v>548</v>
      </c>
      <c r="F144" s="176" t="s">
        <v>549</v>
      </c>
      <c r="G144" s="177" t="s">
        <v>193</v>
      </c>
      <c r="H144" s="178">
        <v>44.436</v>
      </c>
      <c r="I144" s="179"/>
      <c r="J144" s="180">
        <f>ROUND(I144*H144,2)</f>
        <v>0</v>
      </c>
      <c r="K144" s="181"/>
      <c r="L144" s="39"/>
      <c r="M144" s="182" t="s">
        <v>1</v>
      </c>
      <c r="N144" s="183" t="s">
        <v>38</v>
      </c>
      <c r="O144" s="77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6" t="s">
        <v>145</v>
      </c>
      <c r="AT144" s="186" t="s">
        <v>141</v>
      </c>
      <c r="AU144" s="186" t="s">
        <v>83</v>
      </c>
      <c r="AY144" s="19" t="s">
        <v>139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81</v>
      </c>
      <c r="BK144" s="187">
        <f>ROUND(I144*H144,2)</f>
        <v>0</v>
      </c>
      <c r="BL144" s="19" t="s">
        <v>145</v>
      </c>
      <c r="BM144" s="186" t="s">
        <v>550</v>
      </c>
    </row>
    <row r="145" spans="1:51" s="13" customFormat="1" ht="12">
      <c r="A145" s="13"/>
      <c r="B145" s="188"/>
      <c r="C145" s="13"/>
      <c r="D145" s="189" t="s">
        <v>195</v>
      </c>
      <c r="E145" s="190" t="s">
        <v>1</v>
      </c>
      <c r="F145" s="191" t="s">
        <v>551</v>
      </c>
      <c r="G145" s="13"/>
      <c r="H145" s="190" t="s">
        <v>1</v>
      </c>
      <c r="I145" s="192"/>
      <c r="J145" s="13"/>
      <c r="K145" s="13"/>
      <c r="L145" s="188"/>
      <c r="M145" s="193"/>
      <c r="N145" s="194"/>
      <c r="O145" s="194"/>
      <c r="P145" s="194"/>
      <c r="Q145" s="194"/>
      <c r="R145" s="194"/>
      <c r="S145" s="194"/>
      <c r="T145" s="19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0" t="s">
        <v>195</v>
      </c>
      <c r="AU145" s="190" t="s">
        <v>83</v>
      </c>
      <c r="AV145" s="13" t="s">
        <v>81</v>
      </c>
      <c r="AW145" s="13" t="s">
        <v>30</v>
      </c>
      <c r="AX145" s="13" t="s">
        <v>73</v>
      </c>
      <c r="AY145" s="190" t="s">
        <v>139</v>
      </c>
    </row>
    <row r="146" spans="1:51" s="14" customFormat="1" ht="12">
      <c r="A146" s="14"/>
      <c r="B146" s="196"/>
      <c r="C146" s="14"/>
      <c r="D146" s="189" t="s">
        <v>195</v>
      </c>
      <c r="E146" s="197" t="s">
        <v>1</v>
      </c>
      <c r="F146" s="198" t="s">
        <v>221</v>
      </c>
      <c r="G146" s="14"/>
      <c r="H146" s="199">
        <v>44.436</v>
      </c>
      <c r="I146" s="200"/>
      <c r="J146" s="14"/>
      <c r="K146" s="14"/>
      <c r="L146" s="196"/>
      <c r="M146" s="201"/>
      <c r="N146" s="202"/>
      <c r="O146" s="202"/>
      <c r="P146" s="202"/>
      <c r="Q146" s="202"/>
      <c r="R146" s="202"/>
      <c r="S146" s="202"/>
      <c r="T146" s="20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7" t="s">
        <v>195</v>
      </c>
      <c r="AU146" s="197" t="s">
        <v>83</v>
      </c>
      <c r="AV146" s="14" t="s">
        <v>83</v>
      </c>
      <c r="AW146" s="14" t="s">
        <v>30</v>
      </c>
      <c r="AX146" s="14" t="s">
        <v>81</v>
      </c>
      <c r="AY146" s="197" t="s">
        <v>139</v>
      </c>
    </row>
    <row r="147" spans="1:65" s="2" customFormat="1" ht="24.15" customHeight="1">
      <c r="A147" s="38"/>
      <c r="B147" s="173"/>
      <c r="C147" s="174" t="s">
        <v>170</v>
      </c>
      <c r="D147" s="174" t="s">
        <v>141</v>
      </c>
      <c r="E147" s="175" t="s">
        <v>223</v>
      </c>
      <c r="F147" s="176" t="s">
        <v>224</v>
      </c>
      <c r="G147" s="177" t="s">
        <v>193</v>
      </c>
      <c r="H147" s="178">
        <v>37.12</v>
      </c>
      <c r="I147" s="179"/>
      <c r="J147" s="180">
        <f>ROUND(I147*H147,2)</f>
        <v>0</v>
      </c>
      <c r="K147" s="181"/>
      <c r="L147" s="39"/>
      <c r="M147" s="182" t="s">
        <v>1</v>
      </c>
      <c r="N147" s="183" t="s">
        <v>38</v>
      </c>
      <c r="O147" s="77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6" t="s">
        <v>145</v>
      </c>
      <c r="AT147" s="186" t="s">
        <v>141</v>
      </c>
      <c r="AU147" s="186" t="s">
        <v>83</v>
      </c>
      <c r="AY147" s="19" t="s">
        <v>139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81</v>
      </c>
      <c r="BK147" s="187">
        <f>ROUND(I147*H147,2)</f>
        <v>0</v>
      </c>
      <c r="BL147" s="19" t="s">
        <v>145</v>
      </c>
      <c r="BM147" s="186" t="s">
        <v>552</v>
      </c>
    </row>
    <row r="148" spans="1:51" s="14" customFormat="1" ht="12">
      <c r="A148" s="14"/>
      <c r="B148" s="196"/>
      <c r="C148" s="14"/>
      <c r="D148" s="189" t="s">
        <v>195</v>
      </c>
      <c r="E148" s="197" t="s">
        <v>1</v>
      </c>
      <c r="F148" s="198" t="s">
        <v>553</v>
      </c>
      <c r="G148" s="14"/>
      <c r="H148" s="199">
        <v>37.12</v>
      </c>
      <c r="I148" s="200"/>
      <c r="J148" s="14"/>
      <c r="K148" s="14"/>
      <c r="L148" s="196"/>
      <c r="M148" s="201"/>
      <c r="N148" s="202"/>
      <c r="O148" s="202"/>
      <c r="P148" s="202"/>
      <c r="Q148" s="202"/>
      <c r="R148" s="202"/>
      <c r="S148" s="202"/>
      <c r="T148" s="20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7" t="s">
        <v>195</v>
      </c>
      <c r="AU148" s="197" t="s">
        <v>83</v>
      </c>
      <c r="AV148" s="14" t="s">
        <v>83</v>
      </c>
      <c r="AW148" s="14" t="s">
        <v>30</v>
      </c>
      <c r="AX148" s="14" t="s">
        <v>81</v>
      </c>
      <c r="AY148" s="197" t="s">
        <v>139</v>
      </c>
    </row>
    <row r="149" spans="1:65" s="2" customFormat="1" ht="21.75" customHeight="1">
      <c r="A149" s="38"/>
      <c r="B149" s="173"/>
      <c r="C149" s="174" t="s">
        <v>174</v>
      </c>
      <c r="D149" s="174" t="s">
        <v>141</v>
      </c>
      <c r="E149" s="175" t="s">
        <v>228</v>
      </c>
      <c r="F149" s="176" t="s">
        <v>229</v>
      </c>
      <c r="G149" s="177" t="s">
        <v>144</v>
      </c>
      <c r="H149" s="178">
        <v>89.7</v>
      </c>
      <c r="I149" s="179"/>
      <c r="J149" s="180">
        <f>ROUND(I149*H149,2)</f>
        <v>0</v>
      </c>
      <c r="K149" s="181"/>
      <c r="L149" s="39"/>
      <c r="M149" s="182" t="s">
        <v>1</v>
      </c>
      <c r="N149" s="183" t="s">
        <v>38</v>
      </c>
      <c r="O149" s="77"/>
      <c r="P149" s="184">
        <f>O149*H149</f>
        <v>0</v>
      </c>
      <c r="Q149" s="184">
        <v>0.00084</v>
      </c>
      <c r="R149" s="184">
        <f>Q149*H149</f>
        <v>0.07534800000000001</v>
      </c>
      <c r="S149" s="184">
        <v>0</v>
      </c>
      <c r="T149" s="18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6" t="s">
        <v>145</v>
      </c>
      <c r="AT149" s="186" t="s">
        <v>141</v>
      </c>
      <c r="AU149" s="186" t="s">
        <v>83</v>
      </c>
      <c r="AY149" s="19" t="s">
        <v>139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9" t="s">
        <v>81</v>
      </c>
      <c r="BK149" s="187">
        <f>ROUND(I149*H149,2)</f>
        <v>0</v>
      </c>
      <c r="BL149" s="19" t="s">
        <v>145</v>
      </c>
      <c r="BM149" s="186" t="s">
        <v>554</v>
      </c>
    </row>
    <row r="150" spans="1:65" s="2" customFormat="1" ht="24.15" customHeight="1">
      <c r="A150" s="38"/>
      <c r="B150" s="173"/>
      <c r="C150" s="174" t="s">
        <v>178</v>
      </c>
      <c r="D150" s="174" t="s">
        <v>141</v>
      </c>
      <c r="E150" s="175" t="s">
        <v>232</v>
      </c>
      <c r="F150" s="176" t="s">
        <v>233</v>
      </c>
      <c r="G150" s="177" t="s">
        <v>144</v>
      </c>
      <c r="H150" s="178">
        <v>89.7</v>
      </c>
      <c r="I150" s="179"/>
      <c r="J150" s="180">
        <f>ROUND(I150*H150,2)</f>
        <v>0</v>
      </c>
      <c r="K150" s="181"/>
      <c r="L150" s="39"/>
      <c r="M150" s="182" t="s">
        <v>1</v>
      </c>
      <c r="N150" s="183" t="s">
        <v>38</v>
      </c>
      <c r="O150" s="77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6" t="s">
        <v>145</v>
      </c>
      <c r="AT150" s="186" t="s">
        <v>141</v>
      </c>
      <c r="AU150" s="186" t="s">
        <v>83</v>
      </c>
      <c r="AY150" s="19" t="s">
        <v>139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81</v>
      </c>
      <c r="BK150" s="187">
        <f>ROUND(I150*H150,2)</f>
        <v>0</v>
      </c>
      <c r="BL150" s="19" t="s">
        <v>145</v>
      </c>
      <c r="BM150" s="186" t="s">
        <v>555</v>
      </c>
    </row>
    <row r="151" spans="1:65" s="2" customFormat="1" ht="33" customHeight="1">
      <c r="A151" s="38"/>
      <c r="B151" s="173"/>
      <c r="C151" s="174" t="s">
        <v>182</v>
      </c>
      <c r="D151" s="174" t="s">
        <v>141</v>
      </c>
      <c r="E151" s="175" t="s">
        <v>556</v>
      </c>
      <c r="F151" s="176" t="s">
        <v>557</v>
      </c>
      <c r="G151" s="177" t="s">
        <v>193</v>
      </c>
      <c r="H151" s="178">
        <v>63.48</v>
      </c>
      <c r="I151" s="179"/>
      <c r="J151" s="180">
        <f>ROUND(I151*H151,2)</f>
        <v>0</v>
      </c>
      <c r="K151" s="181"/>
      <c r="L151" s="39"/>
      <c r="M151" s="182" t="s">
        <v>1</v>
      </c>
      <c r="N151" s="183" t="s">
        <v>38</v>
      </c>
      <c r="O151" s="77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6" t="s">
        <v>145</v>
      </c>
      <c r="AT151" s="186" t="s">
        <v>141</v>
      </c>
      <c r="AU151" s="186" t="s">
        <v>83</v>
      </c>
      <c r="AY151" s="19" t="s">
        <v>139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81</v>
      </c>
      <c r="BK151" s="187">
        <f>ROUND(I151*H151,2)</f>
        <v>0</v>
      </c>
      <c r="BL151" s="19" t="s">
        <v>145</v>
      </c>
      <c r="BM151" s="186" t="s">
        <v>558</v>
      </c>
    </row>
    <row r="152" spans="1:51" s="14" customFormat="1" ht="12">
      <c r="A152" s="14"/>
      <c r="B152" s="196"/>
      <c r="C152" s="14"/>
      <c r="D152" s="189" t="s">
        <v>195</v>
      </c>
      <c r="E152" s="197" t="s">
        <v>1</v>
      </c>
      <c r="F152" s="198" t="s">
        <v>92</v>
      </c>
      <c r="G152" s="14"/>
      <c r="H152" s="199">
        <v>63.48</v>
      </c>
      <c r="I152" s="200"/>
      <c r="J152" s="14"/>
      <c r="K152" s="14"/>
      <c r="L152" s="196"/>
      <c r="M152" s="201"/>
      <c r="N152" s="202"/>
      <c r="O152" s="202"/>
      <c r="P152" s="202"/>
      <c r="Q152" s="202"/>
      <c r="R152" s="202"/>
      <c r="S152" s="202"/>
      <c r="T152" s="20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7" t="s">
        <v>195</v>
      </c>
      <c r="AU152" s="197" t="s">
        <v>83</v>
      </c>
      <c r="AV152" s="14" t="s">
        <v>83</v>
      </c>
      <c r="AW152" s="14" t="s">
        <v>30</v>
      </c>
      <c r="AX152" s="14" t="s">
        <v>81</v>
      </c>
      <c r="AY152" s="197" t="s">
        <v>139</v>
      </c>
    </row>
    <row r="153" spans="1:65" s="2" customFormat="1" ht="33" customHeight="1">
      <c r="A153" s="38"/>
      <c r="B153" s="173"/>
      <c r="C153" s="174" t="s">
        <v>186</v>
      </c>
      <c r="D153" s="174" t="s">
        <v>141</v>
      </c>
      <c r="E153" s="175" t="s">
        <v>559</v>
      </c>
      <c r="F153" s="176" t="s">
        <v>560</v>
      </c>
      <c r="G153" s="177" t="s">
        <v>193</v>
      </c>
      <c r="H153" s="178">
        <v>63.48</v>
      </c>
      <c r="I153" s="179"/>
      <c r="J153" s="180">
        <f>ROUND(I153*H153,2)</f>
        <v>0</v>
      </c>
      <c r="K153" s="181"/>
      <c r="L153" s="39"/>
      <c r="M153" s="182" t="s">
        <v>1</v>
      </c>
      <c r="N153" s="183" t="s">
        <v>38</v>
      </c>
      <c r="O153" s="77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86" t="s">
        <v>145</v>
      </c>
      <c r="AT153" s="186" t="s">
        <v>141</v>
      </c>
      <c r="AU153" s="186" t="s">
        <v>83</v>
      </c>
      <c r="AY153" s="19" t="s">
        <v>139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81</v>
      </c>
      <c r="BK153" s="187">
        <f>ROUND(I153*H153,2)</f>
        <v>0</v>
      </c>
      <c r="BL153" s="19" t="s">
        <v>145</v>
      </c>
      <c r="BM153" s="186" t="s">
        <v>561</v>
      </c>
    </row>
    <row r="154" spans="1:51" s="14" customFormat="1" ht="12">
      <c r="A154" s="14"/>
      <c r="B154" s="196"/>
      <c r="C154" s="14"/>
      <c r="D154" s="189" t="s">
        <v>195</v>
      </c>
      <c r="E154" s="197" t="s">
        <v>1</v>
      </c>
      <c r="F154" s="198" t="s">
        <v>92</v>
      </c>
      <c r="G154" s="14"/>
      <c r="H154" s="199">
        <v>63.48</v>
      </c>
      <c r="I154" s="200"/>
      <c r="J154" s="14"/>
      <c r="K154" s="14"/>
      <c r="L154" s="196"/>
      <c r="M154" s="201"/>
      <c r="N154" s="202"/>
      <c r="O154" s="202"/>
      <c r="P154" s="202"/>
      <c r="Q154" s="202"/>
      <c r="R154" s="202"/>
      <c r="S154" s="202"/>
      <c r="T154" s="20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7" t="s">
        <v>195</v>
      </c>
      <c r="AU154" s="197" t="s">
        <v>83</v>
      </c>
      <c r="AV154" s="14" t="s">
        <v>83</v>
      </c>
      <c r="AW154" s="14" t="s">
        <v>30</v>
      </c>
      <c r="AX154" s="14" t="s">
        <v>81</v>
      </c>
      <c r="AY154" s="197" t="s">
        <v>139</v>
      </c>
    </row>
    <row r="155" spans="1:65" s="2" customFormat="1" ht="37.8" customHeight="1">
      <c r="A155" s="38"/>
      <c r="B155" s="173"/>
      <c r="C155" s="174" t="s">
        <v>190</v>
      </c>
      <c r="D155" s="174" t="s">
        <v>141</v>
      </c>
      <c r="E155" s="175" t="s">
        <v>562</v>
      </c>
      <c r="F155" s="176" t="s">
        <v>563</v>
      </c>
      <c r="G155" s="177" t="s">
        <v>193</v>
      </c>
      <c r="H155" s="178">
        <v>952.2</v>
      </c>
      <c r="I155" s="179"/>
      <c r="J155" s="180">
        <f>ROUND(I155*H155,2)</f>
        <v>0</v>
      </c>
      <c r="K155" s="181"/>
      <c r="L155" s="39"/>
      <c r="M155" s="182" t="s">
        <v>1</v>
      </c>
      <c r="N155" s="183" t="s">
        <v>38</v>
      </c>
      <c r="O155" s="77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86" t="s">
        <v>145</v>
      </c>
      <c r="AT155" s="186" t="s">
        <v>141</v>
      </c>
      <c r="AU155" s="186" t="s">
        <v>83</v>
      </c>
      <c r="AY155" s="19" t="s">
        <v>139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81</v>
      </c>
      <c r="BK155" s="187">
        <f>ROUND(I155*H155,2)</f>
        <v>0</v>
      </c>
      <c r="BL155" s="19" t="s">
        <v>145</v>
      </c>
      <c r="BM155" s="186" t="s">
        <v>564</v>
      </c>
    </row>
    <row r="156" spans="1:51" s="14" customFormat="1" ht="12">
      <c r="A156" s="14"/>
      <c r="B156" s="196"/>
      <c r="C156" s="14"/>
      <c r="D156" s="189" t="s">
        <v>195</v>
      </c>
      <c r="E156" s="197" t="s">
        <v>1</v>
      </c>
      <c r="F156" s="198" t="s">
        <v>565</v>
      </c>
      <c r="G156" s="14"/>
      <c r="H156" s="199">
        <v>952.2</v>
      </c>
      <c r="I156" s="200"/>
      <c r="J156" s="14"/>
      <c r="K156" s="14"/>
      <c r="L156" s="196"/>
      <c r="M156" s="201"/>
      <c r="N156" s="202"/>
      <c r="O156" s="202"/>
      <c r="P156" s="202"/>
      <c r="Q156" s="202"/>
      <c r="R156" s="202"/>
      <c r="S156" s="202"/>
      <c r="T156" s="20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197" t="s">
        <v>195</v>
      </c>
      <c r="AU156" s="197" t="s">
        <v>83</v>
      </c>
      <c r="AV156" s="14" t="s">
        <v>83</v>
      </c>
      <c r="AW156" s="14" t="s">
        <v>30</v>
      </c>
      <c r="AX156" s="14" t="s">
        <v>81</v>
      </c>
      <c r="AY156" s="197" t="s">
        <v>139</v>
      </c>
    </row>
    <row r="157" spans="1:65" s="2" customFormat="1" ht="24.15" customHeight="1">
      <c r="A157" s="38"/>
      <c r="B157" s="173"/>
      <c r="C157" s="174" t="s">
        <v>201</v>
      </c>
      <c r="D157" s="174" t="s">
        <v>141</v>
      </c>
      <c r="E157" s="175" t="s">
        <v>268</v>
      </c>
      <c r="F157" s="176" t="s">
        <v>566</v>
      </c>
      <c r="G157" s="177" t="s">
        <v>270</v>
      </c>
      <c r="H157" s="178">
        <v>106.012</v>
      </c>
      <c r="I157" s="179"/>
      <c r="J157" s="180">
        <f>ROUND(I157*H157,2)</f>
        <v>0</v>
      </c>
      <c r="K157" s="181"/>
      <c r="L157" s="39"/>
      <c r="M157" s="182" t="s">
        <v>1</v>
      </c>
      <c r="N157" s="183" t="s">
        <v>38</v>
      </c>
      <c r="O157" s="77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6" t="s">
        <v>145</v>
      </c>
      <c r="AT157" s="186" t="s">
        <v>141</v>
      </c>
      <c r="AU157" s="186" t="s">
        <v>83</v>
      </c>
      <c r="AY157" s="19" t="s">
        <v>139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81</v>
      </c>
      <c r="BK157" s="187">
        <f>ROUND(I157*H157,2)</f>
        <v>0</v>
      </c>
      <c r="BL157" s="19" t="s">
        <v>145</v>
      </c>
      <c r="BM157" s="186" t="s">
        <v>567</v>
      </c>
    </row>
    <row r="158" spans="1:51" s="14" customFormat="1" ht="12">
      <c r="A158" s="14"/>
      <c r="B158" s="196"/>
      <c r="C158" s="14"/>
      <c r="D158" s="189" t="s">
        <v>195</v>
      </c>
      <c r="E158" s="197" t="s">
        <v>1</v>
      </c>
      <c r="F158" s="198" t="s">
        <v>568</v>
      </c>
      <c r="G158" s="14"/>
      <c r="H158" s="199">
        <v>106.012</v>
      </c>
      <c r="I158" s="200"/>
      <c r="J158" s="14"/>
      <c r="K158" s="14"/>
      <c r="L158" s="196"/>
      <c r="M158" s="201"/>
      <c r="N158" s="202"/>
      <c r="O158" s="202"/>
      <c r="P158" s="202"/>
      <c r="Q158" s="202"/>
      <c r="R158" s="202"/>
      <c r="S158" s="202"/>
      <c r="T158" s="20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7" t="s">
        <v>195</v>
      </c>
      <c r="AU158" s="197" t="s">
        <v>83</v>
      </c>
      <c r="AV158" s="14" t="s">
        <v>83</v>
      </c>
      <c r="AW158" s="14" t="s">
        <v>30</v>
      </c>
      <c r="AX158" s="14" t="s">
        <v>81</v>
      </c>
      <c r="AY158" s="197" t="s">
        <v>139</v>
      </c>
    </row>
    <row r="159" spans="1:65" s="2" customFormat="1" ht="24.15" customHeight="1">
      <c r="A159" s="38"/>
      <c r="B159" s="173"/>
      <c r="C159" s="174" t="s">
        <v>8</v>
      </c>
      <c r="D159" s="174" t="s">
        <v>141</v>
      </c>
      <c r="E159" s="175" t="s">
        <v>274</v>
      </c>
      <c r="F159" s="176" t="s">
        <v>275</v>
      </c>
      <c r="G159" s="177" t="s">
        <v>193</v>
      </c>
      <c r="H159" s="178">
        <v>41.4</v>
      </c>
      <c r="I159" s="179"/>
      <c r="J159" s="180">
        <f>ROUND(I159*H159,2)</f>
        <v>0</v>
      </c>
      <c r="K159" s="181"/>
      <c r="L159" s="39"/>
      <c r="M159" s="182" t="s">
        <v>1</v>
      </c>
      <c r="N159" s="183" t="s">
        <v>38</v>
      </c>
      <c r="O159" s="77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6" t="s">
        <v>145</v>
      </c>
      <c r="AT159" s="186" t="s">
        <v>141</v>
      </c>
      <c r="AU159" s="186" t="s">
        <v>83</v>
      </c>
      <c r="AY159" s="19" t="s">
        <v>139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81</v>
      </c>
      <c r="BK159" s="187">
        <f>ROUND(I159*H159,2)</f>
        <v>0</v>
      </c>
      <c r="BL159" s="19" t="s">
        <v>145</v>
      </c>
      <c r="BM159" s="186" t="s">
        <v>569</v>
      </c>
    </row>
    <row r="160" spans="1:51" s="13" customFormat="1" ht="12">
      <c r="A160" s="13"/>
      <c r="B160" s="188"/>
      <c r="C160" s="13"/>
      <c r="D160" s="189" t="s">
        <v>195</v>
      </c>
      <c r="E160" s="190" t="s">
        <v>1</v>
      </c>
      <c r="F160" s="191" t="s">
        <v>212</v>
      </c>
      <c r="G160" s="13"/>
      <c r="H160" s="190" t="s">
        <v>1</v>
      </c>
      <c r="I160" s="192"/>
      <c r="J160" s="13"/>
      <c r="K160" s="13"/>
      <c r="L160" s="188"/>
      <c r="M160" s="193"/>
      <c r="N160" s="194"/>
      <c r="O160" s="194"/>
      <c r="P160" s="194"/>
      <c r="Q160" s="194"/>
      <c r="R160" s="194"/>
      <c r="S160" s="194"/>
      <c r="T160" s="19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195</v>
      </c>
      <c r="AU160" s="190" t="s">
        <v>83</v>
      </c>
      <c r="AV160" s="13" t="s">
        <v>81</v>
      </c>
      <c r="AW160" s="13" t="s">
        <v>30</v>
      </c>
      <c r="AX160" s="13" t="s">
        <v>73</v>
      </c>
      <c r="AY160" s="190" t="s">
        <v>139</v>
      </c>
    </row>
    <row r="161" spans="1:51" s="14" customFormat="1" ht="12">
      <c r="A161" s="14"/>
      <c r="B161" s="196"/>
      <c r="C161" s="14"/>
      <c r="D161" s="189" t="s">
        <v>195</v>
      </c>
      <c r="E161" s="197" t="s">
        <v>1</v>
      </c>
      <c r="F161" s="198" t="s">
        <v>570</v>
      </c>
      <c r="G161" s="14"/>
      <c r="H161" s="199">
        <v>41.4</v>
      </c>
      <c r="I161" s="200"/>
      <c r="J161" s="14"/>
      <c r="K161" s="14"/>
      <c r="L161" s="196"/>
      <c r="M161" s="201"/>
      <c r="N161" s="202"/>
      <c r="O161" s="202"/>
      <c r="P161" s="202"/>
      <c r="Q161" s="202"/>
      <c r="R161" s="202"/>
      <c r="S161" s="202"/>
      <c r="T161" s="20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7" t="s">
        <v>195</v>
      </c>
      <c r="AU161" s="197" t="s">
        <v>83</v>
      </c>
      <c r="AV161" s="14" t="s">
        <v>83</v>
      </c>
      <c r="AW161" s="14" t="s">
        <v>30</v>
      </c>
      <c r="AX161" s="14" t="s">
        <v>73</v>
      </c>
      <c r="AY161" s="197" t="s">
        <v>139</v>
      </c>
    </row>
    <row r="162" spans="1:51" s="16" customFormat="1" ht="12">
      <c r="A162" s="16"/>
      <c r="B162" s="212"/>
      <c r="C162" s="16"/>
      <c r="D162" s="189" t="s">
        <v>195</v>
      </c>
      <c r="E162" s="213" t="s">
        <v>99</v>
      </c>
      <c r="F162" s="214" t="s">
        <v>240</v>
      </c>
      <c r="G162" s="16"/>
      <c r="H162" s="215">
        <v>41.4</v>
      </c>
      <c r="I162" s="216"/>
      <c r="J162" s="16"/>
      <c r="K162" s="16"/>
      <c r="L162" s="212"/>
      <c r="M162" s="217"/>
      <c r="N162" s="218"/>
      <c r="O162" s="218"/>
      <c r="P162" s="218"/>
      <c r="Q162" s="218"/>
      <c r="R162" s="218"/>
      <c r="S162" s="218"/>
      <c r="T162" s="219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13" t="s">
        <v>195</v>
      </c>
      <c r="AU162" s="213" t="s">
        <v>83</v>
      </c>
      <c r="AV162" s="16" t="s">
        <v>145</v>
      </c>
      <c r="AW162" s="16" t="s">
        <v>30</v>
      </c>
      <c r="AX162" s="16" t="s">
        <v>81</v>
      </c>
      <c r="AY162" s="213" t="s">
        <v>139</v>
      </c>
    </row>
    <row r="163" spans="1:65" s="2" customFormat="1" ht="24.15" customHeight="1">
      <c r="A163" s="38"/>
      <c r="B163" s="173"/>
      <c r="C163" s="174" t="s">
        <v>216</v>
      </c>
      <c r="D163" s="174" t="s">
        <v>141</v>
      </c>
      <c r="E163" s="175" t="s">
        <v>287</v>
      </c>
      <c r="F163" s="176" t="s">
        <v>288</v>
      </c>
      <c r="G163" s="177" t="s">
        <v>193</v>
      </c>
      <c r="H163" s="178">
        <v>22.08</v>
      </c>
      <c r="I163" s="179"/>
      <c r="J163" s="180">
        <f>ROUND(I163*H163,2)</f>
        <v>0</v>
      </c>
      <c r="K163" s="181"/>
      <c r="L163" s="39"/>
      <c r="M163" s="182" t="s">
        <v>1</v>
      </c>
      <c r="N163" s="183" t="s">
        <v>38</v>
      </c>
      <c r="O163" s="77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86" t="s">
        <v>145</v>
      </c>
      <c r="AT163" s="186" t="s">
        <v>141</v>
      </c>
      <c r="AU163" s="186" t="s">
        <v>83</v>
      </c>
      <c r="AY163" s="19" t="s">
        <v>139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81</v>
      </c>
      <c r="BK163" s="187">
        <f>ROUND(I163*H163,2)</f>
        <v>0</v>
      </c>
      <c r="BL163" s="19" t="s">
        <v>145</v>
      </c>
      <c r="BM163" s="186" t="s">
        <v>571</v>
      </c>
    </row>
    <row r="164" spans="1:51" s="13" customFormat="1" ht="12">
      <c r="A164" s="13"/>
      <c r="B164" s="188"/>
      <c r="C164" s="13"/>
      <c r="D164" s="189" t="s">
        <v>195</v>
      </c>
      <c r="E164" s="190" t="s">
        <v>1</v>
      </c>
      <c r="F164" s="191" t="s">
        <v>212</v>
      </c>
      <c r="G164" s="13"/>
      <c r="H164" s="190" t="s">
        <v>1</v>
      </c>
      <c r="I164" s="192"/>
      <c r="J164" s="13"/>
      <c r="K164" s="13"/>
      <c r="L164" s="188"/>
      <c r="M164" s="193"/>
      <c r="N164" s="194"/>
      <c r="O164" s="194"/>
      <c r="P164" s="194"/>
      <c r="Q164" s="194"/>
      <c r="R164" s="194"/>
      <c r="S164" s="194"/>
      <c r="T164" s="19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0" t="s">
        <v>195</v>
      </c>
      <c r="AU164" s="190" t="s">
        <v>83</v>
      </c>
      <c r="AV164" s="13" t="s">
        <v>81</v>
      </c>
      <c r="AW164" s="13" t="s">
        <v>30</v>
      </c>
      <c r="AX164" s="13" t="s">
        <v>73</v>
      </c>
      <c r="AY164" s="190" t="s">
        <v>139</v>
      </c>
    </row>
    <row r="165" spans="1:51" s="14" customFormat="1" ht="12">
      <c r="A165" s="14"/>
      <c r="B165" s="196"/>
      <c r="C165" s="14"/>
      <c r="D165" s="189" t="s">
        <v>195</v>
      </c>
      <c r="E165" s="197" t="s">
        <v>1</v>
      </c>
      <c r="F165" s="198" t="s">
        <v>572</v>
      </c>
      <c r="G165" s="14"/>
      <c r="H165" s="199">
        <v>22.08</v>
      </c>
      <c r="I165" s="200"/>
      <c r="J165" s="14"/>
      <c r="K165" s="14"/>
      <c r="L165" s="196"/>
      <c r="M165" s="201"/>
      <c r="N165" s="202"/>
      <c r="O165" s="202"/>
      <c r="P165" s="202"/>
      <c r="Q165" s="202"/>
      <c r="R165" s="202"/>
      <c r="S165" s="202"/>
      <c r="T165" s="20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7" t="s">
        <v>195</v>
      </c>
      <c r="AU165" s="197" t="s">
        <v>83</v>
      </c>
      <c r="AV165" s="14" t="s">
        <v>83</v>
      </c>
      <c r="AW165" s="14" t="s">
        <v>30</v>
      </c>
      <c r="AX165" s="14" t="s">
        <v>73</v>
      </c>
      <c r="AY165" s="197" t="s">
        <v>139</v>
      </c>
    </row>
    <row r="166" spans="1:51" s="16" customFormat="1" ht="12">
      <c r="A166" s="16"/>
      <c r="B166" s="212"/>
      <c r="C166" s="16"/>
      <c r="D166" s="189" t="s">
        <v>195</v>
      </c>
      <c r="E166" s="213" t="s">
        <v>96</v>
      </c>
      <c r="F166" s="214" t="s">
        <v>240</v>
      </c>
      <c r="G166" s="16"/>
      <c r="H166" s="215">
        <v>22.08</v>
      </c>
      <c r="I166" s="216"/>
      <c r="J166" s="16"/>
      <c r="K166" s="16"/>
      <c r="L166" s="212"/>
      <c r="M166" s="217"/>
      <c r="N166" s="218"/>
      <c r="O166" s="218"/>
      <c r="P166" s="218"/>
      <c r="Q166" s="218"/>
      <c r="R166" s="218"/>
      <c r="S166" s="218"/>
      <c r="T166" s="219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13" t="s">
        <v>195</v>
      </c>
      <c r="AU166" s="213" t="s">
        <v>83</v>
      </c>
      <c r="AV166" s="16" t="s">
        <v>145</v>
      </c>
      <c r="AW166" s="16" t="s">
        <v>30</v>
      </c>
      <c r="AX166" s="16" t="s">
        <v>81</v>
      </c>
      <c r="AY166" s="213" t="s">
        <v>139</v>
      </c>
    </row>
    <row r="167" spans="1:65" s="2" customFormat="1" ht="16.5" customHeight="1">
      <c r="A167" s="38"/>
      <c r="B167" s="173"/>
      <c r="C167" s="220" t="s">
        <v>222</v>
      </c>
      <c r="D167" s="220" t="s">
        <v>281</v>
      </c>
      <c r="E167" s="221" t="s">
        <v>299</v>
      </c>
      <c r="F167" s="222" t="s">
        <v>300</v>
      </c>
      <c r="G167" s="223" t="s">
        <v>270</v>
      </c>
      <c r="H167" s="224">
        <v>37.911</v>
      </c>
      <c r="I167" s="225"/>
      <c r="J167" s="226">
        <f>ROUND(I167*H167,2)</f>
        <v>0</v>
      </c>
      <c r="K167" s="227"/>
      <c r="L167" s="228"/>
      <c r="M167" s="229" t="s">
        <v>1</v>
      </c>
      <c r="N167" s="230" t="s">
        <v>38</v>
      </c>
      <c r="O167" s="77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86" t="s">
        <v>170</v>
      </c>
      <c r="AT167" s="186" t="s">
        <v>281</v>
      </c>
      <c r="AU167" s="186" t="s">
        <v>83</v>
      </c>
      <c r="AY167" s="19" t="s">
        <v>139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81</v>
      </c>
      <c r="BK167" s="187">
        <f>ROUND(I167*H167,2)</f>
        <v>0</v>
      </c>
      <c r="BL167" s="19" t="s">
        <v>145</v>
      </c>
      <c r="BM167" s="186" t="s">
        <v>573</v>
      </c>
    </row>
    <row r="168" spans="1:51" s="14" customFormat="1" ht="12">
      <c r="A168" s="14"/>
      <c r="B168" s="196"/>
      <c r="C168" s="14"/>
      <c r="D168" s="189" t="s">
        <v>195</v>
      </c>
      <c r="E168" s="197" t="s">
        <v>1</v>
      </c>
      <c r="F168" s="198" t="s">
        <v>302</v>
      </c>
      <c r="G168" s="14"/>
      <c r="H168" s="199">
        <v>37.911</v>
      </c>
      <c r="I168" s="200"/>
      <c r="J168" s="14"/>
      <c r="K168" s="14"/>
      <c r="L168" s="196"/>
      <c r="M168" s="201"/>
      <c r="N168" s="202"/>
      <c r="O168" s="202"/>
      <c r="P168" s="202"/>
      <c r="Q168" s="202"/>
      <c r="R168" s="202"/>
      <c r="S168" s="202"/>
      <c r="T168" s="20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7" t="s">
        <v>195</v>
      </c>
      <c r="AU168" s="197" t="s">
        <v>83</v>
      </c>
      <c r="AV168" s="14" t="s">
        <v>83</v>
      </c>
      <c r="AW168" s="14" t="s">
        <v>30</v>
      </c>
      <c r="AX168" s="14" t="s">
        <v>81</v>
      </c>
      <c r="AY168" s="197" t="s">
        <v>139</v>
      </c>
    </row>
    <row r="169" spans="1:65" s="2" customFormat="1" ht="24.15" customHeight="1">
      <c r="A169" s="38"/>
      <c r="B169" s="173"/>
      <c r="C169" s="174" t="s">
        <v>227</v>
      </c>
      <c r="D169" s="174" t="s">
        <v>141</v>
      </c>
      <c r="E169" s="175" t="s">
        <v>304</v>
      </c>
      <c r="F169" s="176" t="s">
        <v>305</v>
      </c>
      <c r="G169" s="177" t="s">
        <v>144</v>
      </c>
      <c r="H169" s="178">
        <v>55.2</v>
      </c>
      <c r="I169" s="179"/>
      <c r="J169" s="180">
        <f>ROUND(I169*H169,2)</f>
        <v>0</v>
      </c>
      <c r="K169" s="181"/>
      <c r="L169" s="39"/>
      <c r="M169" s="182" t="s">
        <v>1</v>
      </c>
      <c r="N169" s="183" t="s">
        <v>38</v>
      </c>
      <c r="O169" s="77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86" t="s">
        <v>145</v>
      </c>
      <c r="AT169" s="186" t="s">
        <v>141</v>
      </c>
      <c r="AU169" s="186" t="s">
        <v>83</v>
      </c>
      <c r="AY169" s="19" t="s">
        <v>139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81</v>
      </c>
      <c r="BK169" s="187">
        <f>ROUND(I169*H169,2)</f>
        <v>0</v>
      </c>
      <c r="BL169" s="19" t="s">
        <v>145</v>
      </c>
      <c r="BM169" s="186" t="s">
        <v>574</v>
      </c>
    </row>
    <row r="170" spans="1:65" s="2" customFormat="1" ht="24.15" customHeight="1">
      <c r="A170" s="38"/>
      <c r="B170" s="173"/>
      <c r="C170" s="174" t="s">
        <v>231</v>
      </c>
      <c r="D170" s="174" t="s">
        <v>141</v>
      </c>
      <c r="E170" s="175" t="s">
        <v>308</v>
      </c>
      <c r="F170" s="176" t="s">
        <v>309</v>
      </c>
      <c r="G170" s="177" t="s">
        <v>144</v>
      </c>
      <c r="H170" s="178">
        <v>55.2</v>
      </c>
      <c r="I170" s="179"/>
      <c r="J170" s="180">
        <f>ROUND(I170*H170,2)</f>
        <v>0</v>
      </c>
      <c r="K170" s="181"/>
      <c r="L170" s="39"/>
      <c r="M170" s="182" t="s">
        <v>1</v>
      </c>
      <c r="N170" s="183" t="s">
        <v>38</v>
      </c>
      <c r="O170" s="77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6" t="s">
        <v>145</v>
      </c>
      <c r="AT170" s="186" t="s">
        <v>141</v>
      </c>
      <c r="AU170" s="186" t="s">
        <v>83</v>
      </c>
      <c r="AY170" s="19" t="s">
        <v>139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81</v>
      </c>
      <c r="BK170" s="187">
        <f>ROUND(I170*H170,2)</f>
        <v>0</v>
      </c>
      <c r="BL170" s="19" t="s">
        <v>145</v>
      </c>
      <c r="BM170" s="186" t="s">
        <v>575</v>
      </c>
    </row>
    <row r="171" spans="1:65" s="2" customFormat="1" ht="16.5" customHeight="1">
      <c r="A171" s="38"/>
      <c r="B171" s="173"/>
      <c r="C171" s="220" t="s">
        <v>235</v>
      </c>
      <c r="D171" s="220" t="s">
        <v>281</v>
      </c>
      <c r="E171" s="221" t="s">
        <v>312</v>
      </c>
      <c r="F171" s="222" t="s">
        <v>313</v>
      </c>
      <c r="G171" s="223" t="s">
        <v>314</v>
      </c>
      <c r="H171" s="224">
        <v>1.656</v>
      </c>
      <c r="I171" s="225"/>
      <c r="J171" s="226">
        <f>ROUND(I171*H171,2)</f>
        <v>0</v>
      </c>
      <c r="K171" s="227"/>
      <c r="L171" s="228"/>
      <c r="M171" s="229" t="s">
        <v>1</v>
      </c>
      <c r="N171" s="230" t="s">
        <v>38</v>
      </c>
      <c r="O171" s="77"/>
      <c r="P171" s="184">
        <f>O171*H171</f>
        <v>0</v>
      </c>
      <c r="Q171" s="184">
        <v>0.001</v>
      </c>
      <c r="R171" s="184">
        <f>Q171*H171</f>
        <v>0.001656</v>
      </c>
      <c r="S171" s="184">
        <v>0</v>
      </c>
      <c r="T171" s="18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86" t="s">
        <v>170</v>
      </c>
      <c r="AT171" s="186" t="s">
        <v>281</v>
      </c>
      <c r="AU171" s="186" t="s">
        <v>83</v>
      </c>
      <c r="AY171" s="19" t="s">
        <v>139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81</v>
      </c>
      <c r="BK171" s="187">
        <f>ROUND(I171*H171,2)</f>
        <v>0</v>
      </c>
      <c r="BL171" s="19" t="s">
        <v>145</v>
      </c>
      <c r="BM171" s="186" t="s">
        <v>576</v>
      </c>
    </row>
    <row r="172" spans="1:51" s="14" customFormat="1" ht="12">
      <c r="A172" s="14"/>
      <c r="B172" s="196"/>
      <c r="C172" s="14"/>
      <c r="D172" s="189" t="s">
        <v>195</v>
      </c>
      <c r="E172" s="197" t="s">
        <v>1</v>
      </c>
      <c r="F172" s="198" t="s">
        <v>577</v>
      </c>
      <c r="G172" s="14"/>
      <c r="H172" s="199">
        <v>1.656</v>
      </c>
      <c r="I172" s="200"/>
      <c r="J172" s="14"/>
      <c r="K172" s="14"/>
      <c r="L172" s="196"/>
      <c r="M172" s="201"/>
      <c r="N172" s="202"/>
      <c r="O172" s="202"/>
      <c r="P172" s="202"/>
      <c r="Q172" s="202"/>
      <c r="R172" s="202"/>
      <c r="S172" s="202"/>
      <c r="T172" s="20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197" t="s">
        <v>195</v>
      </c>
      <c r="AU172" s="197" t="s">
        <v>83</v>
      </c>
      <c r="AV172" s="14" t="s">
        <v>83</v>
      </c>
      <c r="AW172" s="14" t="s">
        <v>30</v>
      </c>
      <c r="AX172" s="14" t="s">
        <v>81</v>
      </c>
      <c r="AY172" s="197" t="s">
        <v>139</v>
      </c>
    </row>
    <row r="173" spans="1:65" s="2" customFormat="1" ht="21.75" customHeight="1">
      <c r="A173" s="38"/>
      <c r="B173" s="173"/>
      <c r="C173" s="174" t="s">
        <v>7</v>
      </c>
      <c r="D173" s="174" t="s">
        <v>141</v>
      </c>
      <c r="E173" s="175" t="s">
        <v>318</v>
      </c>
      <c r="F173" s="176" t="s">
        <v>319</v>
      </c>
      <c r="G173" s="177" t="s">
        <v>144</v>
      </c>
      <c r="H173" s="178">
        <v>55.2</v>
      </c>
      <c r="I173" s="179"/>
      <c r="J173" s="180">
        <f>ROUND(I173*H173,2)</f>
        <v>0</v>
      </c>
      <c r="K173" s="181"/>
      <c r="L173" s="39"/>
      <c r="M173" s="182" t="s">
        <v>1</v>
      </c>
      <c r="N173" s="183" t="s">
        <v>38</v>
      </c>
      <c r="O173" s="77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86" t="s">
        <v>145</v>
      </c>
      <c r="AT173" s="186" t="s">
        <v>141</v>
      </c>
      <c r="AU173" s="186" t="s">
        <v>83</v>
      </c>
      <c r="AY173" s="19" t="s">
        <v>139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81</v>
      </c>
      <c r="BK173" s="187">
        <f>ROUND(I173*H173,2)</f>
        <v>0</v>
      </c>
      <c r="BL173" s="19" t="s">
        <v>145</v>
      </c>
      <c r="BM173" s="186" t="s">
        <v>578</v>
      </c>
    </row>
    <row r="174" spans="1:63" s="12" customFormat="1" ht="22.8" customHeight="1">
      <c r="A174" s="12"/>
      <c r="B174" s="160"/>
      <c r="C174" s="12"/>
      <c r="D174" s="161" t="s">
        <v>72</v>
      </c>
      <c r="E174" s="171" t="s">
        <v>150</v>
      </c>
      <c r="F174" s="171" t="s">
        <v>579</v>
      </c>
      <c r="G174" s="12"/>
      <c r="H174" s="12"/>
      <c r="I174" s="163"/>
      <c r="J174" s="172">
        <f>BK174</f>
        <v>0</v>
      </c>
      <c r="K174" s="12"/>
      <c r="L174" s="160"/>
      <c r="M174" s="165"/>
      <c r="N174" s="166"/>
      <c r="O174" s="166"/>
      <c r="P174" s="167">
        <f>SUM(P175:P177)</f>
        <v>0</v>
      </c>
      <c r="Q174" s="166"/>
      <c r="R174" s="167">
        <f>SUM(R175:R177)</f>
        <v>0.0024200000000000003</v>
      </c>
      <c r="S174" s="166"/>
      <c r="T174" s="168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61" t="s">
        <v>81</v>
      </c>
      <c r="AT174" s="169" t="s">
        <v>72</v>
      </c>
      <c r="AU174" s="169" t="s">
        <v>81</v>
      </c>
      <c r="AY174" s="161" t="s">
        <v>139</v>
      </c>
      <c r="BK174" s="170">
        <f>SUM(BK175:BK177)</f>
        <v>0</v>
      </c>
    </row>
    <row r="175" spans="1:65" s="2" customFormat="1" ht="24.15" customHeight="1">
      <c r="A175" s="38"/>
      <c r="B175" s="173"/>
      <c r="C175" s="174" t="s">
        <v>244</v>
      </c>
      <c r="D175" s="174" t="s">
        <v>141</v>
      </c>
      <c r="E175" s="175" t="s">
        <v>580</v>
      </c>
      <c r="F175" s="176" t="s">
        <v>581</v>
      </c>
      <c r="G175" s="177" t="s">
        <v>444</v>
      </c>
      <c r="H175" s="178">
        <v>11</v>
      </c>
      <c r="I175" s="179"/>
      <c r="J175" s="180">
        <f>ROUND(I175*H175,2)</f>
        <v>0</v>
      </c>
      <c r="K175" s="181"/>
      <c r="L175" s="39"/>
      <c r="M175" s="182" t="s">
        <v>1</v>
      </c>
      <c r="N175" s="183" t="s">
        <v>38</v>
      </c>
      <c r="O175" s="77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86" t="s">
        <v>145</v>
      </c>
      <c r="AT175" s="186" t="s">
        <v>141</v>
      </c>
      <c r="AU175" s="186" t="s">
        <v>83</v>
      </c>
      <c r="AY175" s="19" t="s">
        <v>139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81</v>
      </c>
      <c r="BK175" s="187">
        <f>ROUND(I175*H175,2)</f>
        <v>0</v>
      </c>
      <c r="BL175" s="19" t="s">
        <v>145</v>
      </c>
      <c r="BM175" s="186" t="s">
        <v>582</v>
      </c>
    </row>
    <row r="176" spans="1:65" s="2" customFormat="1" ht="24.9" customHeight="1">
      <c r="A176" s="38"/>
      <c r="B176" s="173"/>
      <c r="C176" s="220" t="s">
        <v>249</v>
      </c>
      <c r="D176" s="220" t="s">
        <v>281</v>
      </c>
      <c r="E176" s="221" t="s">
        <v>583</v>
      </c>
      <c r="F176" s="222" t="s">
        <v>584</v>
      </c>
      <c r="G176" s="223" t="s">
        <v>444</v>
      </c>
      <c r="H176" s="224">
        <v>11</v>
      </c>
      <c r="I176" s="225"/>
      <c r="J176" s="226">
        <f>ROUND(I176*H176,2)</f>
        <v>0</v>
      </c>
      <c r="K176" s="227"/>
      <c r="L176" s="228"/>
      <c r="M176" s="229" t="s">
        <v>1</v>
      </c>
      <c r="N176" s="230" t="s">
        <v>38</v>
      </c>
      <c r="O176" s="77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6" t="s">
        <v>449</v>
      </c>
      <c r="AT176" s="186" t="s">
        <v>281</v>
      </c>
      <c r="AU176" s="186" t="s">
        <v>83</v>
      </c>
      <c r="AY176" s="19" t="s">
        <v>139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81</v>
      </c>
      <c r="BK176" s="187">
        <f>ROUND(I176*H176,2)</f>
        <v>0</v>
      </c>
      <c r="BL176" s="19" t="s">
        <v>424</v>
      </c>
      <c r="BM176" s="186" t="s">
        <v>585</v>
      </c>
    </row>
    <row r="177" spans="1:65" s="2" customFormat="1" ht="16.5" customHeight="1">
      <c r="A177" s="38"/>
      <c r="B177" s="173"/>
      <c r="C177" s="174" t="s">
        <v>253</v>
      </c>
      <c r="D177" s="174" t="s">
        <v>141</v>
      </c>
      <c r="E177" s="175" t="s">
        <v>586</v>
      </c>
      <c r="F177" s="176" t="s">
        <v>587</v>
      </c>
      <c r="G177" s="177" t="s">
        <v>588</v>
      </c>
      <c r="H177" s="178">
        <v>11</v>
      </c>
      <c r="I177" s="179"/>
      <c r="J177" s="180">
        <f>ROUND(I177*H177,2)</f>
        <v>0</v>
      </c>
      <c r="K177" s="181"/>
      <c r="L177" s="39"/>
      <c r="M177" s="182" t="s">
        <v>1</v>
      </c>
      <c r="N177" s="183" t="s">
        <v>38</v>
      </c>
      <c r="O177" s="77"/>
      <c r="P177" s="184">
        <f>O177*H177</f>
        <v>0</v>
      </c>
      <c r="Q177" s="184">
        <v>0.00022</v>
      </c>
      <c r="R177" s="184">
        <f>Q177*H177</f>
        <v>0.0024200000000000003</v>
      </c>
      <c r="S177" s="184">
        <v>0</v>
      </c>
      <c r="T177" s="18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86" t="s">
        <v>216</v>
      </c>
      <c r="AT177" s="186" t="s">
        <v>141</v>
      </c>
      <c r="AU177" s="186" t="s">
        <v>83</v>
      </c>
      <c r="AY177" s="19" t="s">
        <v>139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9" t="s">
        <v>81</v>
      </c>
      <c r="BK177" s="187">
        <f>ROUND(I177*H177,2)</f>
        <v>0</v>
      </c>
      <c r="BL177" s="19" t="s">
        <v>216</v>
      </c>
      <c r="BM177" s="186" t="s">
        <v>589</v>
      </c>
    </row>
    <row r="178" spans="1:63" s="12" customFormat="1" ht="22.8" customHeight="1">
      <c r="A178" s="12"/>
      <c r="B178" s="160"/>
      <c r="C178" s="12"/>
      <c r="D178" s="161" t="s">
        <v>72</v>
      </c>
      <c r="E178" s="171" t="s">
        <v>158</v>
      </c>
      <c r="F178" s="171" t="s">
        <v>338</v>
      </c>
      <c r="G178" s="12"/>
      <c r="H178" s="12"/>
      <c r="I178" s="163"/>
      <c r="J178" s="172">
        <f>BK178</f>
        <v>0</v>
      </c>
      <c r="K178" s="12"/>
      <c r="L178" s="160"/>
      <c r="M178" s="165"/>
      <c r="N178" s="166"/>
      <c r="O178" s="166"/>
      <c r="P178" s="167">
        <f>SUM(P179:P181)</f>
        <v>0</v>
      </c>
      <c r="Q178" s="166"/>
      <c r="R178" s="167">
        <f>SUM(R179:R181)</f>
        <v>0</v>
      </c>
      <c r="S178" s="166"/>
      <c r="T178" s="168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1" t="s">
        <v>81</v>
      </c>
      <c r="AT178" s="169" t="s">
        <v>72</v>
      </c>
      <c r="AU178" s="169" t="s">
        <v>81</v>
      </c>
      <c r="AY178" s="161" t="s">
        <v>139</v>
      </c>
      <c r="BK178" s="170">
        <f>SUM(BK179:BK181)</f>
        <v>0</v>
      </c>
    </row>
    <row r="179" spans="1:65" s="2" customFormat="1" ht="21.75" customHeight="1">
      <c r="A179" s="38"/>
      <c r="B179" s="173"/>
      <c r="C179" s="174" t="s">
        <v>258</v>
      </c>
      <c r="D179" s="174" t="s">
        <v>141</v>
      </c>
      <c r="E179" s="175" t="s">
        <v>590</v>
      </c>
      <c r="F179" s="176" t="s">
        <v>591</v>
      </c>
      <c r="G179" s="177" t="s">
        <v>144</v>
      </c>
      <c r="H179" s="178">
        <v>55.2</v>
      </c>
      <c r="I179" s="179"/>
      <c r="J179" s="180">
        <f>ROUND(I179*H179,2)</f>
        <v>0</v>
      </c>
      <c r="K179" s="181"/>
      <c r="L179" s="39"/>
      <c r="M179" s="182" t="s">
        <v>1</v>
      </c>
      <c r="N179" s="183" t="s">
        <v>38</v>
      </c>
      <c r="O179" s="77"/>
      <c r="P179" s="184">
        <f>O179*H179</f>
        <v>0</v>
      </c>
      <c r="Q179" s="184">
        <v>0</v>
      </c>
      <c r="R179" s="184">
        <f>Q179*H179</f>
        <v>0</v>
      </c>
      <c r="S179" s="184">
        <v>0</v>
      </c>
      <c r="T179" s="18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86" t="s">
        <v>145</v>
      </c>
      <c r="AT179" s="186" t="s">
        <v>141</v>
      </c>
      <c r="AU179" s="186" t="s">
        <v>83</v>
      </c>
      <c r="AY179" s="19" t="s">
        <v>139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81</v>
      </c>
      <c r="BK179" s="187">
        <f>ROUND(I179*H179,2)</f>
        <v>0</v>
      </c>
      <c r="BL179" s="19" t="s">
        <v>145</v>
      </c>
      <c r="BM179" s="186" t="s">
        <v>592</v>
      </c>
    </row>
    <row r="180" spans="1:51" s="13" customFormat="1" ht="12">
      <c r="A180" s="13"/>
      <c r="B180" s="188"/>
      <c r="C180" s="13"/>
      <c r="D180" s="189" t="s">
        <v>195</v>
      </c>
      <c r="E180" s="190" t="s">
        <v>1</v>
      </c>
      <c r="F180" s="191" t="s">
        <v>348</v>
      </c>
      <c r="G180" s="13"/>
      <c r="H180" s="190" t="s">
        <v>1</v>
      </c>
      <c r="I180" s="192"/>
      <c r="J180" s="13"/>
      <c r="K180" s="13"/>
      <c r="L180" s="188"/>
      <c r="M180" s="193"/>
      <c r="N180" s="194"/>
      <c r="O180" s="194"/>
      <c r="P180" s="194"/>
      <c r="Q180" s="194"/>
      <c r="R180" s="194"/>
      <c r="S180" s="194"/>
      <c r="T180" s="19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0" t="s">
        <v>195</v>
      </c>
      <c r="AU180" s="190" t="s">
        <v>83</v>
      </c>
      <c r="AV180" s="13" t="s">
        <v>81</v>
      </c>
      <c r="AW180" s="13" t="s">
        <v>30</v>
      </c>
      <c r="AX180" s="13" t="s">
        <v>73</v>
      </c>
      <c r="AY180" s="190" t="s">
        <v>139</v>
      </c>
    </row>
    <row r="181" spans="1:51" s="14" customFormat="1" ht="12">
      <c r="A181" s="14"/>
      <c r="B181" s="196"/>
      <c r="C181" s="14"/>
      <c r="D181" s="189" t="s">
        <v>195</v>
      </c>
      <c r="E181" s="197" t="s">
        <v>1</v>
      </c>
      <c r="F181" s="198" t="s">
        <v>593</v>
      </c>
      <c r="G181" s="14"/>
      <c r="H181" s="199">
        <v>55.2</v>
      </c>
      <c r="I181" s="200"/>
      <c r="J181" s="14"/>
      <c r="K181" s="14"/>
      <c r="L181" s="196"/>
      <c r="M181" s="201"/>
      <c r="N181" s="202"/>
      <c r="O181" s="202"/>
      <c r="P181" s="202"/>
      <c r="Q181" s="202"/>
      <c r="R181" s="202"/>
      <c r="S181" s="202"/>
      <c r="T181" s="20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97" t="s">
        <v>195</v>
      </c>
      <c r="AU181" s="197" t="s">
        <v>83</v>
      </c>
      <c r="AV181" s="14" t="s">
        <v>83</v>
      </c>
      <c r="AW181" s="14" t="s">
        <v>30</v>
      </c>
      <c r="AX181" s="14" t="s">
        <v>81</v>
      </c>
      <c r="AY181" s="197" t="s">
        <v>139</v>
      </c>
    </row>
    <row r="182" spans="1:63" s="12" customFormat="1" ht="22.8" customHeight="1">
      <c r="A182" s="12"/>
      <c r="B182" s="160"/>
      <c r="C182" s="12"/>
      <c r="D182" s="161" t="s">
        <v>72</v>
      </c>
      <c r="E182" s="171" t="s">
        <v>170</v>
      </c>
      <c r="F182" s="171" t="s">
        <v>364</v>
      </c>
      <c r="G182" s="12"/>
      <c r="H182" s="12"/>
      <c r="I182" s="163"/>
      <c r="J182" s="172">
        <f>BK182</f>
        <v>0</v>
      </c>
      <c r="K182" s="12"/>
      <c r="L182" s="160"/>
      <c r="M182" s="165"/>
      <c r="N182" s="166"/>
      <c r="O182" s="166"/>
      <c r="P182" s="167">
        <f>P183</f>
        <v>0</v>
      </c>
      <c r="Q182" s="166"/>
      <c r="R182" s="167">
        <f>R183</f>
        <v>0.005599999999999999</v>
      </c>
      <c r="S182" s="166"/>
      <c r="T182" s="168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1" t="s">
        <v>81</v>
      </c>
      <c r="AT182" s="169" t="s">
        <v>72</v>
      </c>
      <c r="AU182" s="169" t="s">
        <v>81</v>
      </c>
      <c r="AY182" s="161" t="s">
        <v>139</v>
      </c>
      <c r="BK182" s="170">
        <f>BK183</f>
        <v>0</v>
      </c>
    </row>
    <row r="183" spans="1:65" s="2" customFormat="1" ht="21.75" customHeight="1">
      <c r="A183" s="38"/>
      <c r="B183" s="173"/>
      <c r="C183" s="174" t="s">
        <v>262</v>
      </c>
      <c r="D183" s="174" t="s">
        <v>141</v>
      </c>
      <c r="E183" s="175" t="s">
        <v>594</v>
      </c>
      <c r="F183" s="176" t="s">
        <v>595</v>
      </c>
      <c r="G183" s="177" t="s">
        <v>156</v>
      </c>
      <c r="H183" s="178">
        <v>80</v>
      </c>
      <c r="I183" s="179"/>
      <c r="J183" s="180">
        <f>ROUND(I183*H183,2)</f>
        <v>0</v>
      </c>
      <c r="K183" s="181"/>
      <c r="L183" s="39"/>
      <c r="M183" s="182" t="s">
        <v>1</v>
      </c>
      <c r="N183" s="183" t="s">
        <v>38</v>
      </c>
      <c r="O183" s="77"/>
      <c r="P183" s="184">
        <f>O183*H183</f>
        <v>0</v>
      </c>
      <c r="Q183" s="184">
        <v>7E-05</v>
      </c>
      <c r="R183" s="184">
        <f>Q183*H183</f>
        <v>0.005599999999999999</v>
      </c>
      <c r="S183" s="184">
        <v>0</v>
      </c>
      <c r="T183" s="18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86" t="s">
        <v>145</v>
      </c>
      <c r="AT183" s="186" t="s">
        <v>141</v>
      </c>
      <c r="AU183" s="186" t="s">
        <v>83</v>
      </c>
      <c r="AY183" s="19" t="s">
        <v>139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81</v>
      </c>
      <c r="BK183" s="187">
        <f>ROUND(I183*H183,2)</f>
        <v>0</v>
      </c>
      <c r="BL183" s="19" t="s">
        <v>145</v>
      </c>
      <c r="BM183" s="186" t="s">
        <v>596</v>
      </c>
    </row>
    <row r="184" spans="1:63" s="12" customFormat="1" ht="22.8" customHeight="1">
      <c r="A184" s="12"/>
      <c r="B184" s="160"/>
      <c r="C184" s="12"/>
      <c r="D184" s="161" t="s">
        <v>72</v>
      </c>
      <c r="E184" s="171" t="s">
        <v>412</v>
      </c>
      <c r="F184" s="171" t="s">
        <v>413</v>
      </c>
      <c r="G184" s="12"/>
      <c r="H184" s="12"/>
      <c r="I184" s="163"/>
      <c r="J184" s="172">
        <f>BK184</f>
        <v>0</v>
      </c>
      <c r="K184" s="12"/>
      <c r="L184" s="160"/>
      <c r="M184" s="165"/>
      <c r="N184" s="166"/>
      <c r="O184" s="166"/>
      <c r="P184" s="167">
        <f>P185</f>
        <v>0</v>
      </c>
      <c r="Q184" s="166"/>
      <c r="R184" s="167">
        <f>R185</f>
        <v>0</v>
      </c>
      <c r="S184" s="166"/>
      <c r="T184" s="168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61" t="s">
        <v>81</v>
      </c>
      <c r="AT184" s="169" t="s">
        <v>72</v>
      </c>
      <c r="AU184" s="169" t="s">
        <v>81</v>
      </c>
      <c r="AY184" s="161" t="s">
        <v>139</v>
      </c>
      <c r="BK184" s="170">
        <f>BK185</f>
        <v>0</v>
      </c>
    </row>
    <row r="185" spans="1:65" s="2" customFormat="1" ht="33" customHeight="1">
      <c r="A185" s="38"/>
      <c r="B185" s="173"/>
      <c r="C185" s="174" t="s">
        <v>267</v>
      </c>
      <c r="D185" s="174" t="s">
        <v>141</v>
      </c>
      <c r="E185" s="175" t="s">
        <v>415</v>
      </c>
      <c r="F185" s="176" t="s">
        <v>416</v>
      </c>
      <c r="G185" s="177" t="s">
        <v>270</v>
      </c>
      <c r="H185" s="178">
        <v>2.881</v>
      </c>
      <c r="I185" s="179"/>
      <c r="J185" s="180">
        <f>ROUND(I185*H185,2)</f>
        <v>0</v>
      </c>
      <c r="K185" s="181"/>
      <c r="L185" s="39"/>
      <c r="M185" s="182" t="s">
        <v>1</v>
      </c>
      <c r="N185" s="183" t="s">
        <v>38</v>
      </c>
      <c r="O185" s="77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86" t="s">
        <v>145</v>
      </c>
      <c r="AT185" s="186" t="s">
        <v>141</v>
      </c>
      <c r="AU185" s="186" t="s">
        <v>83</v>
      </c>
      <c r="AY185" s="19" t="s">
        <v>139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81</v>
      </c>
      <c r="BK185" s="187">
        <f>ROUND(I185*H185,2)</f>
        <v>0</v>
      </c>
      <c r="BL185" s="19" t="s">
        <v>145</v>
      </c>
      <c r="BM185" s="186" t="s">
        <v>597</v>
      </c>
    </row>
    <row r="186" spans="1:63" s="12" customFormat="1" ht="25.9" customHeight="1">
      <c r="A186" s="12"/>
      <c r="B186" s="160"/>
      <c r="C186" s="12"/>
      <c r="D186" s="161" t="s">
        <v>72</v>
      </c>
      <c r="E186" s="162" t="s">
        <v>281</v>
      </c>
      <c r="F186" s="162" t="s">
        <v>418</v>
      </c>
      <c r="G186" s="12"/>
      <c r="H186" s="12"/>
      <c r="I186" s="163"/>
      <c r="J186" s="164">
        <f>BK186</f>
        <v>0</v>
      </c>
      <c r="K186" s="12"/>
      <c r="L186" s="160"/>
      <c r="M186" s="165"/>
      <c r="N186" s="166"/>
      <c r="O186" s="166"/>
      <c r="P186" s="167">
        <f>P187+P191</f>
        <v>0</v>
      </c>
      <c r="Q186" s="166"/>
      <c r="R186" s="167">
        <f>R187+R191</f>
        <v>0.12804000000000001</v>
      </c>
      <c r="S186" s="166"/>
      <c r="T186" s="168">
        <f>T187+T191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161" t="s">
        <v>150</v>
      </c>
      <c r="AT186" s="169" t="s">
        <v>72</v>
      </c>
      <c r="AU186" s="169" t="s">
        <v>73</v>
      </c>
      <c r="AY186" s="161" t="s">
        <v>139</v>
      </c>
      <c r="BK186" s="170">
        <f>BK187+BK191</f>
        <v>0</v>
      </c>
    </row>
    <row r="187" spans="1:63" s="12" customFormat="1" ht="22.8" customHeight="1">
      <c r="A187" s="12"/>
      <c r="B187" s="160"/>
      <c r="C187" s="12"/>
      <c r="D187" s="161" t="s">
        <v>72</v>
      </c>
      <c r="E187" s="171" t="s">
        <v>419</v>
      </c>
      <c r="F187" s="171" t="s">
        <v>420</v>
      </c>
      <c r="G187" s="12"/>
      <c r="H187" s="12"/>
      <c r="I187" s="163"/>
      <c r="J187" s="172">
        <f>BK187</f>
        <v>0</v>
      </c>
      <c r="K187" s="12"/>
      <c r="L187" s="160"/>
      <c r="M187" s="165"/>
      <c r="N187" s="166"/>
      <c r="O187" s="166"/>
      <c r="P187" s="167">
        <f>SUM(P188:P190)</f>
        <v>0</v>
      </c>
      <c r="Q187" s="166"/>
      <c r="R187" s="167">
        <f>SUM(R188:R190)</f>
        <v>0.1265</v>
      </c>
      <c r="S187" s="166"/>
      <c r="T187" s="168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1" t="s">
        <v>150</v>
      </c>
      <c r="AT187" s="169" t="s">
        <v>72</v>
      </c>
      <c r="AU187" s="169" t="s">
        <v>81</v>
      </c>
      <c r="AY187" s="161" t="s">
        <v>139</v>
      </c>
      <c r="BK187" s="170">
        <f>SUM(BK188:BK190)</f>
        <v>0</v>
      </c>
    </row>
    <row r="188" spans="1:65" s="2" customFormat="1" ht="44.25" customHeight="1">
      <c r="A188" s="38"/>
      <c r="B188" s="173"/>
      <c r="C188" s="174" t="s">
        <v>273</v>
      </c>
      <c r="D188" s="174" t="s">
        <v>141</v>
      </c>
      <c r="E188" s="175" t="s">
        <v>422</v>
      </c>
      <c r="F188" s="176" t="s">
        <v>423</v>
      </c>
      <c r="G188" s="177" t="s">
        <v>156</v>
      </c>
      <c r="H188" s="178">
        <v>110</v>
      </c>
      <c r="I188" s="179"/>
      <c r="J188" s="180">
        <f>ROUND(I188*H188,2)</f>
        <v>0</v>
      </c>
      <c r="K188" s="181"/>
      <c r="L188" s="39"/>
      <c r="M188" s="182" t="s">
        <v>1</v>
      </c>
      <c r="N188" s="183" t="s">
        <v>38</v>
      </c>
      <c r="O188" s="77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86" t="s">
        <v>424</v>
      </c>
      <c r="AT188" s="186" t="s">
        <v>141</v>
      </c>
      <c r="AU188" s="186" t="s">
        <v>83</v>
      </c>
      <c r="AY188" s="19" t="s">
        <v>139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9" t="s">
        <v>81</v>
      </c>
      <c r="BK188" s="187">
        <f>ROUND(I188*H188,2)</f>
        <v>0</v>
      </c>
      <c r="BL188" s="19" t="s">
        <v>424</v>
      </c>
      <c r="BM188" s="186" t="s">
        <v>598</v>
      </c>
    </row>
    <row r="189" spans="1:65" s="2" customFormat="1" ht="24.15" customHeight="1">
      <c r="A189" s="38"/>
      <c r="B189" s="173"/>
      <c r="C189" s="220" t="s">
        <v>280</v>
      </c>
      <c r="D189" s="220" t="s">
        <v>281</v>
      </c>
      <c r="E189" s="221" t="s">
        <v>599</v>
      </c>
      <c r="F189" s="222" t="s">
        <v>428</v>
      </c>
      <c r="G189" s="223" t="s">
        <v>156</v>
      </c>
      <c r="H189" s="224">
        <v>110</v>
      </c>
      <c r="I189" s="225"/>
      <c r="J189" s="226">
        <f>ROUND(I189*H189,2)</f>
        <v>0</v>
      </c>
      <c r="K189" s="227"/>
      <c r="L189" s="228"/>
      <c r="M189" s="229" t="s">
        <v>1</v>
      </c>
      <c r="N189" s="230" t="s">
        <v>38</v>
      </c>
      <c r="O189" s="77"/>
      <c r="P189" s="184">
        <f>O189*H189</f>
        <v>0</v>
      </c>
      <c r="Q189" s="184">
        <v>0.00115</v>
      </c>
      <c r="R189" s="184">
        <f>Q189*H189</f>
        <v>0.1265</v>
      </c>
      <c r="S189" s="184">
        <v>0</v>
      </c>
      <c r="T189" s="18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86" t="s">
        <v>429</v>
      </c>
      <c r="AT189" s="186" t="s">
        <v>281</v>
      </c>
      <c r="AU189" s="186" t="s">
        <v>83</v>
      </c>
      <c r="AY189" s="19" t="s">
        <v>139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81</v>
      </c>
      <c r="BK189" s="187">
        <f>ROUND(I189*H189,2)</f>
        <v>0</v>
      </c>
      <c r="BL189" s="19" t="s">
        <v>429</v>
      </c>
      <c r="BM189" s="186" t="s">
        <v>600</v>
      </c>
    </row>
    <row r="190" spans="1:65" s="2" customFormat="1" ht="24.15" customHeight="1">
      <c r="A190" s="38"/>
      <c r="B190" s="173"/>
      <c r="C190" s="174" t="s">
        <v>286</v>
      </c>
      <c r="D190" s="174" t="s">
        <v>141</v>
      </c>
      <c r="E190" s="175" t="s">
        <v>432</v>
      </c>
      <c r="F190" s="176" t="s">
        <v>433</v>
      </c>
      <c r="G190" s="177" t="s">
        <v>324</v>
      </c>
      <c r="H190" s="178">
        <v>1</v>
      </c>
      <c r="I190" s="179"/>
      <c r="J190" s="180">
        <f>ROUND(I190*H190,2)</f>
        <v>0</v>
      </c>
      <c r="K190" s="181"/>
      <c r="L190" s="39"/>
      <c r="M190" s="182" t="s">
        <v>1</v>
      </c>
      <c r="N190" s="183" t="s">
        <v>38</v>
      </c>
      <c r="O190" s="77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86" t="s">
        <v>145</v>
      </c>
      <c r="AT190" s="186" t="s">
        <v>141</v>
      </c>
      <c r="AU190" s="186" t="s">
        <v>83</v>
      </c>
      <c r="AY190" s="19" t="s">
        <v>139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81</v>
      </c>
      <c r="BK190" s="187">
        <f>ROUND(I190*H190,2)</f>
        <v>0</v>
      </c>
      <c r="BL190" s="19" t="s">
        <v>145</v>
      </c>
      <c r="BM190" s="186" t="s">
        <v>601</v>
      </c>
    </row>
    <row r="191" spans="1:63" s="12" customFormat="1" ht="22.8" customHeight="1">
      <c r="A191" s="12"/>
      <c r="B191" s="160"/>
      <c r="C191" s="12"/>
      <c r="D191" s="161" t="s">
        <v>72</v>
      </c>
      <c r="E191" s="171" t="s">
        <v>435</v>
      </c>
      <c r="F191" s="171" t="s">
        <v>436</v>
      </c>
      <c r="G191" s="12"/>
      <c r="H191" s="12"/>
      <c r="I191" s="163"/>
      <c r="J191" s="172">
        <f>BK191</f>
        <v>0</v>
      </c>
      <c r="K191" s="12"/>
      <c r="L191" s="160"/>
      <c r="M191" s="165"/>
      <c r="N191" s="166"/>
      <c r="O191" s="166"/>
      <c r="P191" s="167">
        <f>SUM(P192:P211)</f>
        <v>0</v>
      </c>
      <c r="Q191" s="166"/>
      <c r="R191" s="167">
        <f>SUM(R192:R211)</f>
        <v>0.00154</v>
      </c>
      <c r="S191" s="166"/>
      <c r="T191" s="168">
        <f>SUM(T192:T211)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1" t="s">
        <v>150</v>
      </c>
      <c r="AT191" s="169" t="s">
        <v>72</v>
      </c>
      <c r="AU191" s="169" t="s">
        <v>81</v>
      </c>
      <c r="AY191" s="161" t="s">
        <v>139</v>
      </c>
      <c r="BK191" s="170">
        <f>SUM(BK192:BK211)</f>
        <v>0</v>
      </c>
    </row>
    <row r="192" spans="1:65" s="2" customFormat="1" ht="24.15" customHeight="1">
      <c r="A192" s="38"/>
      <c r="B192" s="173"/>
      <c r="C192" s="174" t="s">
        <v>294</v>
      </c>
      <c r="D192" s="174" t="s">
        <v>141</v>
      </c>
      <c r="E192" s="175" t="s">
        <v>602</v>
      </c>
      <c r="F192" s="176" t="s">
        <v>603</v>
      </c>
      <c r="G192" s="177" t="s">
        <v>444</v>
      </c>
      <c r="H192" s="178">
        <v>11</v>
      </c>
      <c r="I192" s="179"/>
      <c r="J192" s="180">
        <f>ROUND(I192*H192,2)</f>
        <v>0</v>
      </c>
      <c r="K192" s="181"/>
      <c r="L192" s="39"/>
      <c r="M192" s="182" t="s">
        <v>1</v>
      </c>
      <c r="N192" s="183" t="s">
        <v>38</v>
      </c>
      <c r="O192" s="77"/>
      <c r="P192" s="184">
        <f>O192*H192</f>
        <v>0</v>
      </c>
      <c r="Q192" s="184">
        <v>0.00014</v>
      </c>
      <c r="R192" s="184">
        <f>Q192*H192</f>
        <v>0.00154</v>
      </c>
      <c r="S192" s="184">
        <v>0</v>
      </c>
      <c r="T192" s="18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86" t="s">
        <v>424</v>
      </c>
      <c r="AT192" s="186" t="s">
        <v>141</v>
      </c>
      <c r="AU192" s="186" t="s">
        <v>83</v>
      </c>
      <c r="AY192" s="19" t="s">
        <v>139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81</v>
      </c>
      <c r="BK192" s="187">
        <f>ROUND(I192*H192,2)</f>
        <v>0</v>
      </c>
      <c r="BL192" s="19" t="s">
        <v>424</v>
      </c>
      <c r="BM192" s="186" t="s">
        <v>604</v>
      </c>
    </row>
    <row r="193" spans="1:65" s="2" customFormat="1" ht="21.75" customHeight="1">
      <c r="A193" s="38"/>
      <c r="B193" s="173"/>
      <c r="C193" s="220" t="s">
        <v>298</v>
      </c>
      <c r="D193" s="220" t="s">
        <v>281</v>
      </c>
      <c r="E193" s="221" t="s">
        <v>605</v>
      </c>
      <c r="F193" s="222" t="s">
        <v>606</v>
      </c>
      <c r="G193" s="223" t="s">
        <v>444</v>
      </c>
      <c r="H193" s="224">
        <v>11</v>
      </c>
      <c r="I193" s="225"/>
      <c r="J193" s="226">
        <f>ROUND(I193*H193,2)</f>
        <v>0</v>
      </c>
      <c r="K193" s="227"/>
      <c r="L193" s="228"/>
      <c r="M193" s="229" t="s">
        <v>1</v>
      </c>
      <c r="N193" s="230" t="s">
        <v>38</v>
      </c>
      <c r="O193" s="77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86" t="s">
        <v>449</v>
      </c>
      <c r="AT193" s="186" t="s">
        <v>281</v>
      </c>
      <c r="AU193" s="186" t="s">
        <v>83</v>
      </c>
      <c r="AY193" s="19" t="s">
        <v>139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81</v>
      </c>
      <c r="BK193" s="187">
        <f>ROUND(I193*H193,2)</f>
        <v>0</v>
      </c>
      <c r="BL193" s="19" t="s">
        <v>424</v>
      </c>
      <c r="BM193" s="186" t="s">
        <v>607</v>
      </c>
    </row>
    <row r="194" spans="1:65" s="2" customFormat="1" ht="24.15" customHeight="1">
      <c r="A194" s="38"/>
      <c r="B194" s="173"/>
      <c r="C194" s="174" t="s">
        <v>303</v>
      </c>
      <c r="D194" s="174" t="s">
        <v>141</v>
      </c>
      <c r="E194" s="175" t="s">
        <v>608</v>
      </c>
      <c r="F194" s="176" t="s">
        <v>609</v>
      </c>
      <c r="G194" s="177" t="s">
        <v>156</v>
      </c>
      <c r="H194" s="178">
        <v>90</v>
      </c>
      <c r="I194" s="179"/>
      <c r="J194" s="180">
        <f>ROUND(I194*H194,2)</f>
        <v>0</v>
      </c>
      <c r="K194" s="181"/>
      <c r="L194" s="39"/>
      <c r="M194" s="182" t="s">
        <v>1</v>
      </c>
      <c r="N194" s="183" t="s">
        <v>38</v>
      </c>
      <c r="O194" s="77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86" t="s">
        <v>424</v>
      </c>
      <c r="AT194" s="186" t="s">
        <v>141</v>
      </c>
      <c r="AU194" s="186" t="s">
        <v>83</v>
      </c>
      <c r="AY194" s="19" t="s">
        <v>139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81</v>
      </c>
      <c r="BK194" s="187">
        <f>ROUND(I194*H194,2)</f>
        <v>0</v>
      </c>
      <c r="BL194" s="19" t="s">
        <v>424</v>
      </c>
      <c r="BM194" s="186" t="s">
        <v>610</v>
      </c>
    </row>
    <row r="195" spans="1:65" s="2" customFormat="1" ht="24.15" customHeight="1">
      <c r="A195" s="38"/>
      <c r="B195" s="173"/>
      <c r="C195" s="220" t="s">
        <v>307</v>
      </c>
      <c r="D195" s="220" t="s">
        <v>281</v>
      </c>
      <c r="E195" s="221" t="s">
        <v>611</v>
      </c>
      <c r="F195" s="222" t="s">
        <v>612</v>
      </c>
      <c r="G195" s="223" t="s">
        <v>156</v>
      </c>
      <c r="H195" s="224">
        <v>90</v>
      </c>
      <c r="I195" s="225"/>
      <c r="J195" s="226">
        <f>ROUND(I195*H195,2)</f>
        <v>0</v>
      </c>
      <c r="K195" s="227"/>
      <c r="L195" s="228"/>
      <c r="M195" s="229" t="s">
        <v>1</v>
      </c>
      <c r="N195" s="230" t="s">
        <v>38</v>
      </c>
      <c r="O195" s="77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86" t="s">
        <v>449</v>
      </c>
      <c r="AT195" s="186" t="s">
        <v>281</v>
      </c>
      <c r="AU195" s="186" t="s">
        <v>83</v>
      </c>
      <c r="AY195" s="19" t="s">
        <v>139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81</v>
      </c>
      <c r="BK195" s="187">
        <f>ROUND(I195*H195,2)</f>
        <v>0</v>
      </c>
      <c r="BL195" s="19" t="s">
        <v>424</v>
      </c>
      <c r="BM195" s="186" t="s">
        <v>613</v>
      </c>
    </row>
    <row r="196" spans="1:65" s="2" customFormat="1" ht="33" customHeight="1">
      <c r="A196" s="38"/>
      <c r="B196" s="173"/>
      <c r="C196" s="174" t="s">
        <v>311</v>
      </c>
      <c r="D196" s="174" t="s">
        <v>141</v>
      </c>
      <c r="E196" s="175" t="s">
        <v>459</v>
      </c>
      <c r="F196" s="176" t="s">
        <v>460</v>
      </c>
      <c r="G196" s="177" t="s">
        <v>156</v>
      </c>
      <c r="H196" s="178">
        <v>31.5</v>
      </c>
      <c r="I196" s="179"/>
      <c r="J196" s="180">
        <f>ROUND(I196*H196,2)</f>
        <v>0</v>
      </c>
      <c r="K196" s="181"/>
      <c r="L196" s="39"/>
      <c r="M196" s="182" t="s">
        <v>1</v>
      </c>
      <c r="N196" s="183" t="s">
        <v>38</v>
      </c>
      <c r="O196" s="77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86" t="s">
        <v>424</v>
      </c>
      <c r="AT196" s="186" t="s">
        <v>141</v>
      </c>
      <c r="AU196" s="186" t="s">
        <v>83</v>
      </c>
      <c r="AY196" s="19" t="s">
        <v>139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81</v>
      </c>
      <c r="BK196" s="187">
        <f>ROUND(I196*H196,2)</f>
        <v>0</v>
      </c>
      <c r="BL196" s="19" t="s">
        <v>424</v>
      </c>
      <c r="BM196" s="186" t="s">
        <v>614</v>
      </c>
    </row>
    <row r="197" spans="1:65" s="2" customFormat="1" ht="24.15" customHeight="1">
      <c r="A197" s="38"/>
      <c r="B197" s="173"/>
      <c r="C197" s="174" t="s">
        <v>317</v>
      </c>
      <c r="D197" s="174" t="s">
        <v>141</v>
      </c>
      <c r="E197" s="175" t="s">
        <v>615</v>
      </c>
      <c r="F197" s="176" t="s">
        <v>616</v>
      </c>
      <c r="G197" s="177" t="s">
        <v>156</v>
      </c>
      <c r="H197" s="178">
        <v>31.5</v>
      </c>
      <c r="I197" s="179"/>
      <c r="J197" s="180">
        <f>ROUND(I197*H197,2)</f>
        <v>0</v>
      </c>
      <c r="K197" s="181"/>
      <c r="L197" s="39"/>
      <c r="M197" s="182" t="s">
        <v>1</v>
      </c>
      <c r="N197" s="183" t="s">
        <v>38</v>
      </c>
      <c r="O197" s="77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86" t="s">
        <v>424</v>
      </c>
      <c r="AT197" s="186" t="s">
        <v>141</v>
      </c>
      <c r="AU197" s="186" t="s">
        <v>83</v>
      </c>
      <c r="AY197" s="19" t="s">
        <v>139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81</v>
      </c>
      <c r="BK197" s="187">
        <f>ROUND(I197*H197,2)</f>
        <v>0</v>
      </c>
      <c r="BL197" s="19" t="s">
        <v>424</v>
      </c>
      <c r="BM197" s="186" t="s">
        <v>617</v>
      </c>
    </row>
    <row r="198" spans="1:65" s="2" customFormat="1" ht="16.5" customHeight="1">
      <c r="A198" s="38"/>
      <c r="B198" s="173"/>
      <c r="C198" s="220" t="s">
        <v>321</v>
      </c>
      <c r="D198" s="220" t="s">
        <v>281</v>
      </c>
      <c r="E198" s="221" t="s">
        <v>618</v>
      </c>
      <c r="F198" s="222" t="s">
        <v>619</v>
      </c>
      <c r="G198" s="223" t="s">
        <v>156</v>
      </c>
      <c r="H198" s="224">
        <v>31.5</v>
      </c>
      <c r="I198" s="225"/>
      <c r="J198" s="226">
        <f>ROUND(I198*H198,2)</f>
        <v>0</v>
      </c>
      <c r="K198" s="227"/>
      <c r="L198" s="228"/>
      <c r="M198" s="229" t="s">
        <v>1</v>
      </c>
      <c r="N198" s="230" t="s">
        <v>38</v>
      </c>
      <c r="O198" s="77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86" t="s">
        <v>449</v>
      </c>
      <c r="AT198" s="186" t="s">
        <v>281</v>
      </c>
      <c r="AU198" s="186" t="s">
        <v>83</v>
      </c>
      <c r="AY198" s="19" t="s">
        <v>139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81</v>
      </c>
      <c r="BK198" s="187">
        <f>ROUND(I198*H198,2)</f>
        <v>0</v>
      </c>
      <c r="BL198" s="19" t="s">
        <v>424</v>
      </c>
      <c r="BM198" s="186" t="s">
        <v>620</v>
      </c>
    </row>
    <row r="199" spans="1:51" s="14" customFormat="1" ht="12">
      <c r="A199" s="14"/>
      <c r="B199" s="196"/>
      <c r="C199" s="14"/>
      <c r="D199" s="189" t="s">
        <v>195</v>
      </c>
      <c r="E199" s="197" t="s">
        <v>1</v>
      </c>
      <c r="F199" s="198" t="s">
        <v>621</v>
      </c>
      <c r="G199" s="14"/>
      <c r="H199" s="199">
        <v>16.5</v>
      </c>
      <c r="I199" s="200"/>
      <c r="J199" s="14"/>
      <c r="K199" s="14"/>
      <c r="L199" s="196"/>
      <c r="M199" s="201"/>
      <c r="N199" s="202"/>
      <c r="O199" s="202"/>
      <c r="P199" s="202"/>
      <c r="Q199" s="202"/>
      <c r="R199" s="202"/>
      <c r="S199" s="202"/>
      <c r="T199" s="20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7" t="s">
        <v>195</v>
      </c>
      <c r="AU199" s="197" t="s">
        <v>83</v>
      </c>
      <c r="AV199" s="14" t="s">
        <v>83</v>
      </c>
      <c r="AW199" s="14" t="s">
        <v>30</v>
      </c>
      <c r="AX199" s="14" t="s">
        <v>73</v>
      </c>
      <c r="AY199" s="197" t="s">
        <v>139</v>
      </c>
    </row>
    <row r="200" spans="1:51" s="14" customFormat="1" ht="12">
      <c r="A200" s="14"/>
      <c r="B200" s="196"/>
      <c r="C200" s="14"/>
      <c r="D200" s="189" t="s">
        <v>195</v>
      </c>
      <c r="E200" s="197" t="s">
        <v>1</v>
      </c>
      <c r="F200" s="198" t="s">
        <v>622</v>
      </c>
      <c r="G200" s="14"/>
      <c r="H200" s="199">
        <v>15</v>
      </c>
      <c r="I200" s="200"/>
      <c r="J200" s="14"/>
      <c r="K200" s="14"/>
      <c r="L200" s="196"/>
      <c r="M200" s="201"/>
      <c r="N200" s="202"/>
      <c r="O200" s="202"/>
      <c r="P200" s="202"/>
      <c r="Q200" s="202"/>
      <c r="R200" s="202"/>
      <c r="S200" s="202"/>
      <c r="T200" s="20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197" t="s">
        <v>195</v>
      </c>
      <c r="AU200" s="197" t="s">
        <v>83</v>
      </c>
      <c r="AV200" s="14" t="s">
        <v>83</v>
      </c>
      <c r="AW200" s="14" t="s">
        <v>30</v>
      </c>
      <c r="AX200" s="14" t="s">
        <v>73</v>
      </c>
      <c r="AY200" s="197" t="s">
        <v>139</v>
      </c>
    </row>
    <row r="201" spans="1:51" s="16" customFormat="1" ht="12">
      <c r="A201" s="16"/>
      <c r="B201" s="212"/>
      <c r="C201" s="16"/>
      <c r="D201" s="189" t="s">
        <v>195</v>
      </c>
      <c r="E201" s="213" t="s">
        <v>1</v>
      </c>
      <c r="F201" s="214" t="s">
        <v>240</v>
      </c>
      <c r="G201" s="16"/>
      <c r="H201" s="215">
        <v>31.5</v>
      </c>
      <c r="I201" s="216"/>
      <c r="J201" s="16"/>
      <c r="K201" s="16"/>
      <c r="L201" s="212"/>
      <c r="M201" s="217"/>
      <c r="N201" s="218"/>
      <c r="O201" s="218"/>
      <c r="P201" s="218"/>
      <c r="Q201" s="218"/>
      <c r="R201" s="218"/>
      <c r="S201" s="218"/>
      <c r="T201" s="219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13" t="s">
        <v>195</v>
      </c>
      <c r="AU201" s="213" t="s">
        <v>83</v>
      </c>
      <c r="AV201" s="16" t="s">
        <v>145</v>
      </c>
      <c r="AW201" s="16" t="s">
        <v>30</v>
      </c>
      <c r="AX201" s="16" t="s">
        <v>81</v>
      </c>
      <c r="AY201" s="213" t="s">
        <v>139</v>
      </c>
    </row>
    <row r="202" spans="1:65" s="2" customFormat="1" ht="24.15" customHeight="1">
      <c r="A202" s="38"/>
      <c r="B202" s="173"/>
      <c r="C202" s="174" t="s">
        <v>326</v>
      </c>
      <c r="D202" s="174" t="s">
        <v>141</v>
      </c>
      <c r="E202" s="175" t="s">
        <v>623</v>
      </c>
      <c r="F202" s="176" t="s">
        <v>624</v>
      </c>
      <c r="G202" s="177" t="s">
        <v>444</v>
      </c>
      <c r="H202" s="178">
        <v>22</v>
      </c>
      <c r="I202" s="179"/>
      <c r="J202" s="180">
        <f>ROUND(I202*H202,2)</f>
        <v>0</v>
      </c>
      <c r="K202" s="181"/>
      <c r="L202" s="39"/>
      <c r="M202" s="182" t="s">
        <v>1</v>
      </c>
      <c r="N202" s="183" t="s">
        <v>38</v>
      </c>
      <c r="O202" s="77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186" t="s">
        <v>424</v>
      </c>
      <c r="AT202" s="186" t="s">
        <v>141</v>
      </c>
      <c r="AU202" s="186" t="s">
        <v>83</v>
      </c>
      <c r="AY202" s="19" t="s">
        <v>139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81</v>
      </c>
      <c r="BK202" s="187">
        <f>ROUND(I202*H202,2)</f>
        <v>0</v>
      </c>
      <c r="BL202" s="19" t="s">
        <v>424</v>
      </c>
      <c r="BM202" s="186" t="s">
        <v>625</v>
      </c>
    </row>
    <row r="203" spans="1:65" s="2" customFormat="1" ht="16.5" customHeight="1">
      <c r="A203" s="38"/>
      <c r="B203" s="173"/>
      <c r="C203" s="220" t="s">
        <v>330</v>
      </c>
      <c r="D203" s="220" t="s">
        <v>281</v>
      </c>
      <c r="E203" s="221" t="s">
        <v>626</v>
      </c>
      <c r="F203" s="222" t="s">
        <v>627</v>
      </c>
      <c r="G203" s="223" t="s">
        <v>444</v>
      </c>
      <c r="H203" s="224">
        <v>11</v>
      </c>
      <c r="I203" s="225"/>
      <c r="J203" s="226">
        <f>ROUND(I203*H203,2)</f>
        <v>0</v>
      </c>
      <c r="K203" s="227"/>
      <c r="L203" s="228"/>
      <c r="M203" s="229" t="s">
        <v>1</v>
      </c>
      <c r="N203" s="230" t="s">
        <v>38</v>
      </c>
      <c r="O203" s="77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86" t="s">
        <v>449</v>
      </c>
      <c r="AT203" s="186" t="s">
        <v>281</v>
      </c>
      <c r="AU203" s="186" t="s">
        <v>83</v>
      </c>
      <c r="AY203" s="19" t="s">
        <v>139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81</v>
      </c>
      <c r="BK203" s="187">
        <f>ROUND(I203*H203,2)</f>
        <v>0</v>
      </c>
      <c r="BL203" s="19" t="s">
        <v>424</v>
      </c>
      <c r="BM203" s="186" t="s">
        <v>628</v>
      </c>
    </row>
    <row r="204" spans="1:65" s="2" customFormat="1" ht="16.5" customHeight="1">
      <c r="A204" s="38"/>
      <c r="B204" s="173"/>
      <c r="C204" s="220" t="s">
        <v>334</v>
      </c>
      <c r="D204" s="220" t="s">
        <v>281</v>
      </c>
      <c r="E204" s="221" t="s">
        <v>629</v>
      </c>
      <c r="F204" s="222" t="s">
        <v>630</v>
      </c>
      <c r="G204" s="223" t="s">
        <v>444</v>
      </c>
      <c r="H204" s="224">
        <v>11</v>
      </c>
      <c r="I204" s="225"/>
      <c r="J204" s="226">
        <f>ROUND(I204*H204,2)</f>
        <v>0</v>
      </c>
      <c r="K204" s="227"/>
      <c r="L204" s="228"/>
      <c r="M204" s="229" t="s">
        <v>1</v>
      </c>
      <c r="N204" s="230" t="s">
        <v>38</v>
      </c>
      <c r="O204" s="77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86" t="s">
        <v>449</v>
      </c>
      <c r="AT204" s="186" t="s">
        <v>281</v>
      </c>
      <c r="AU204" s="186" t="s">
        <v>83</v>
      </c>
      <c r="AY204" s="19" t="s">
        <v>139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81</v>
      </c>
      <c r="BK204" s="187">
        <f>ROUND(I204*H204,2)</f>
        <v>0</v>
      </c>
      <c r="BL204" s="19" t="s">
        <v>424</v>
      </c>
      <c r="BM204" s="186" t="s">
        <v>631</v>
      </c>
    </row>
    <row r="205" spans="1:65" s="2" customFormat="1" ht="24.15" customHeight="1">
      <c r="A205" s="38"/>
      <c r="B205" s="173"/>
      <c r="C205" s="174" t="s">
        <v>339</v>
      </c>
      <c r="D205" s="174" t="s">
        <v>141</v>
      </c>
      <c r="E205" s="175" t="s">
        <v>632</v>
      </c>
      <c r="F205" s="176" t="s">
        <v>633</v>
      </c>
      <c r="G205" s="177" t="s">
        <v>444</v>
      </c>
      <c r="H205" s="178">
        <v>11</v>
      </c>
      <c r="I205" s="179"/>
      <c r="J205" s="180">
        <f>ROUND(I205*H205,2)</f>
        <v>0</v>
      </c>
      <c r="K205" s="181"/>
      <c r="L205" s="39"/>
      <c r="M205" s="182" t="s">
        <v>1</v>
      </c>
      <c r="N205" s="183" t="s">
        <v>38</v>
      </c>
      <c r="O205" s="77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86" t="s">
        <v>424</v>
      </c>
      <c r="AT205" s="186" t="s">
        <v>141</v>
      </c>
      <c r="AU205" s="186" t="s">
        <v>83</v>
      </c>
      <c r="AY205" s="19" t="s">
        <v>139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81</v>
      </c>
      <c r="BK205" s="187">
        <f>ROUND(I205*H205,2)</f>
        <v>0</v>
      </c>
      <c r="BL205" s="19" t="s">
        <v>424</v>
      </c>
      <c r="BM205" s="186" t="s">
        <v>634</v>
      </c>
    </row>
    <row r="206" spans="1:65" s="2" customFormat="1" ht="16.5" customHeight="1">
      <c r="A206" s="38"/>
      <c r="B206" s="173"/>
      <c r="C206" s="220" t="s">
        <v>344</v>
      </c>
      <c r="D206" s="220" t="s">
        <v>281</v>
      </c>
      <c r="E206" s="221" t="s">
        <v>635</v>
      </c>
      <c r="F206" s="222" t="s">
        <v>636</v>
      </c>
      <c r="G206" s="223" t="s">
        <v>444</v>
      </c>
      <c r="H206" s="224">
        <v>11</v>
      </c>
      <c r="I206" s="225"/>
      <c r="J206" s="226">
        <f>ROUND(I206*H206,2)</f>
        <v>0</v>
      </c>
      <c r="K206" s="227"/>
      <c r="L206" s="228"/>
      <c r="M206" s="229" t="s">
        <v>1</v>
      </c>
      <c r="N206" s="230" t="s">
        <v>38</v>
      </c>
      <c r="O206" s="77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86" t="s">
        <v>449</v>
      </c>
      <c r="AT206" s="186" t="s">
        <v>281</v>
      </c>
      <c r="AU206" s="186" t="s">
        <v>83</v>
      </c>
      <c r="AY206" s="19" t="s">
        <v>139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81</v>
      </c>
      <c r="BK206" s="187">
        <f>ROUND(I206*H206,2)</f>
        <v>0</v>
      </c>
      <c r="BL206" s="19" t="s">
        <v>424</v>
      </c>
      <c r="BM206" s="186" t="s">
        <v>637</v>
      </c>
    </row>
    <row r="207" spans="1:65" s="2" customFormat="1" ht="24.15" customHeight="1">
      <c r="A207" s="38"/>
      <c r="B207" s="173"/>
      <c r="C207" s="174" t="s">
        <v>350</v>
      </c>
      <c r="D207" s="174" t="s">
        <v>141</v>
      </c>
      <c r="E207" s="175" t="s">
        <v>471</v>
      </c>
      <c r="F207" s="176" t="s">
        <v>472</v>
      </c>
      <c r="G207" s="177" t="s">
        <v>444</v>
      </c>
      <c r="H207" s="178">
        <v>11</v>
      </c>
      <c r="I207" s="179"/>
      <c r="J207" s="180">
        <f>ROUND(I207*H207,2)</f>
        <v>0</v>
      </c>
      <c r="K207" s="181"/>
      <c r="L207" s="39"/>
      <c r="M207" s="182" t="s">
        <v>1</v>
      </c>
      <c r="N207" s="183" t="s">
        <v>38</v>
      </c>
      <c r="O207" s="77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86" t="s">
        <v>424</v>
      </c>
      <c r="AT207" s="186" t="s">
        <v>141</v>
      </c>
      <c r="AU207" s="186" t="s">
        <v>83</v>
      </c>
      <c r="AY207" s="19" t="s">
        <v>139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81</v>
      </c>
      <c r="BK207" s="187">
        <f>ROUND(I207*H207,2)</f>
        <v>0</v>
      </c>
      <c r="BL207" s="19" t="s">
        <v>424</v>
      </c>
      <c r="BM207" s="186" t="s">
        <v>638</v>
      </c>
    </row>
    <row r="208" spans="1:65" s="2" customFormat="1" ht="16.5" customHeight="1">
      <c r="A208" s="38"/>
      <c r="B208" s="173"/>
      <c r="C208" s="220" t="s">
        <v>354</v>
      </c>
      <c r="D208" s="220" t="s">
        <v>281</v>
      </c>
      <c r="E208" s="221" t="s">
        <v>639</v>
      </c>
      <c r="F208" s="222" t="s">
        <v>640</v>
      </c>
      <c r="G208" s="223" t="s">
        <v>444</v>
      </c>
      <c r="H208" s="224">
        <v>11</v>
      </c>
      <c r="I208" s="225"/>
      <c r="J208" s="226">
        <f>ROUND(I208*H208,2)</f>
        <v>0</v>
      </c>
      <c r="K208" s="227"/>
      <c r="L208" s="228"/>
      <c r="M208" s="229" t="s">
        <v>1</v>
      </c>
      <c r="N208" s="230" t="s">
        <v>38</v>
      </c>
      <c r="O208" s="77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86" t="s">
        <v>449</v>
      </c>
      <c r="AT208" s="186" t="s">
        <v>281</v>
      </c>
      <c r="AU208" s="186" t="s">
        <v>83</v>
      </c>
      <c r="AY208" s="19" t="s">
        <v>139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81</v>
      </c>
      <c r="BK208" s="187">
        <f>ROUND(I208*H208,2)</f>
        <v>0</v>
      </c>
      <c r="BL208" s="19" t="s">
        <v>424</v>
      </c>
      <c r="BM208" s="186" t="s">
        <v>641</v>
      </c>
    </row>
    <row r="209" spans="1:65" s="2" customFormat="1" ht="16.5" customHeight="1">
      <c r="A209" s="38"/>
      <c r="B209" s="173"/>
      <c r="C209" s="174" t="s">
        <v>358</v>
      </c>
      <c r="D209" s="174" t="s">
        <v>141</v>
      </c>
      <c r="E209" s="175" t="s">
        <v>642</v>
      </c>
      <c r="F209" s="176" t="s">
        <v>643</v>
      </c>
      <c r="G209" s="177" t="s">
        <v>444</v>
      </c>
      <c r="H209" s="178">
        <v>11</v>
      </c>
      <c r="I209" s="179"/>
      <c r="J209" s="180">
        <f>ROUND(I209*H209,2)</f>
        <v>0</v>
      </c>
      <c r="K209" s="181"/>
      <c r="L209" s="39"/>
      <c r="M209" s="182" t="s">
        <v>1</v>
      </c>
      <c r="N209" s="183" t="s">
        <v>38</v>
      </c>
      <c r="O209" s="77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186" t="s">
        <v>216</v>
      </c>
      <c r="AT209" s="186" t="s">
        <v>141</v>
      </c>
      <c r="AU209" s="186" t="s">
        <v>83</v>
      </c>
      <c r="AY209" s="19" t="s">
        <v>139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81</v>
      </c>
      <c r="BK209" s="187">
        <f>ROUND(I209*H209,2)</f>
        <v>0</v>
      </c>
      <c r="BL209" s="19" t="s">
        <v>216</v>
      </c>
      <c r="BM209" s="186" t="s">
        <v>644</v>
      </c>
    </row>
    <row r="210" spans="1:65" s="2" customFormat="1" ht="21.75" customHeight="1">
      <c r="A210" s="38"/>
      <c r="B210" s="173"/>
      <c r="C210" s="174" t="s">
        <v>365</v>
      </c>
      <c r="D210" s="174" t="s">
        <v>141</v>
      </c>
      <c r="E210" s="175" t="s">
        <v>645</v>
      </c>
      <c r="F210" s="176" t="s">
        <v>646</v>
      </c>
      <c r="G210" s="177" t="s">
        <v>156</v>
      </c>
      <c r="H210" s="178">
        <v>90</v>
      </c>
      <c r="I210" s="179"/>
      <c r="J210" s="180">
        <f>ROUND(I210*H210,2)</f>
        <v>0</v>
      </c>
      <c r="K210" s="181"/>
      <c r="L210" s="39"/>
      <c r="M210" s="182" t="s">
        <v>1</v>
      </c>
      <c r="N210" s="183" t="s">
        <v>38</v>
      </c>
      <c r="O210" s="77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86" t="s">
        <v>424</v>
      </c>
      <c r="AT210" s="186" t="s">
        <v>141</v>
      </c>
      <c r="AU210" s="186" t="s">
        <v>83</v>
      </c>
      <c r="AY210" s="19" t="s">
        <v>139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81</v>
      </c>
      <c r="BK210" s="187">
        <f>ROUND(I210*H210,2)</f>
        <v>0</v>
      </c>
      <c r="BL210" s="19" t="s">
        <v>424</v>
      </c>
      <c r="BM210" s="186" t="s">
        <v>647</v>
      </c>
    </row>
    <row r="211" spans="1:65" s="2" customFormat="1" ht="16.5" customHeight="1">
      <c r="A211" s="38"/>
      <c r="B211" s="173"/>
      <c r="C211" s="174" t="s">
        <v>370</v>
      </c>
      <c r="D211" s="174" t="s">
        <v>141</v>
      </c>
      <c r="E211" s="175" t="s">
        <v>648</v>
      </c>
      <c r="F211" s="176" t="s">
        <v>649</v>
      </c>
      <c r="G211" s="177" t="s">
        <v>156</v>
      </c>
      <c r="H211" s="178">
        <v>90</v>
      </c>
      <c r="I211" s="179"/>
      <c r="J211" s="180">
        <f>ROUND(I211*H211,2)</f>
        <v>0</v>
      </c>
      <c r="K211" s="181"/>
      <c r="L211" s="39"/>
      <c r="M211" s="182" t="s">
        <v>1</v>
      </c>
      <c r="N211" s="183" t="s">
        <v>38</v>
      </c>
      <c r="O211" s="77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86" t="s">
        <v>424</v>
      </c>
      <c r="AT211" s="186" t="s">
        <v>141</v>
      </c>
      <c r="AU211" s="186" t="s">
        <v>83</v>
      </c>
      <c r="AY211" s="19" t="s">
        <v>139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81</v>
      </c>
      <c r="BK211" s="187">
        <f>ROUND(I211*H211,2)</f>
        <v>0</v>
      </c>
      <c r="BL211" s="19" t="s">
        <v>424</v>
      </c>
      <c r="BM211" s="186" t="s">
        <v>650</v>
      </c>
    </row>
    <row r="212" spans="1:63" s="12" customFormat="1" ht="25.9" customHeight="1">
      <c r="A212" s="12"/>
      <c r="B212" s="160"/>
      <c r="C212" s="12"/>
      <c r="D212" s="161" t="s">
        <v>72</v>
      </c>
      <c r="E212" s="162" t="s">
        <v>651</v>
      </c>
      <c r="F212" s="162" t="s">
        <v>652</v>
      </c>
      <c r="G212" s="12"/>
      <c r="H212" s="12"/>
      <c r="I212" s="163"/>
      <c r="J212" s="164">
        <f>BK212</f>
        <v>0</v>
      </c>
      <c r="K212" s="12"/>
      <c r="L212" s="160"/>
      <c r="M212" s="165"/>
      <c r="N212" s="166"/>
      <c r="O212" s="166"/>
      <c r="P212" s="167">
        <f>P213</f>
        <v>0</v>
      </c>
      <c r="Q212" s="166"/>
      <c r="R212" s="167">
        <f>R213</f>
        <v>0</v>
      </c>
      <c r="S212" s="166"/>
      <c r="T212" s="168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61" t="s">
        <v>145</v>
      </c>
      <c r="AT212" s="169" t="s">
        <v>72</v>
      </c>
      <c r="AU212" s="169" t="s">
        <v>73</v>
      </c>
      <c r="AY212" s="161" t="s">
        <v>139</v>
      </c>
      <c r="BK212" s="170">
        <f>BK213</f>
        <v>0</v>
      </c>
    </row>
    <row r="213" spans="1:65" s="2" customFormat="1" ht="16.5" customHeight="1">
      <c r="A213" s="38"/>
      <c r="B213" s="173"/>
      <c r="C213" s="174" t="s">
        <v>374</v>
      </c>
      <c r="D213" s="174" t="s">
        <v>141</v>
      </c>
      <c r="E213" s="175" t="s">
        <v>653</v>
      </c>
      <c r="F213" s="176" t="s">
        <v>654</v>
      </c>
      <c r="G213" s="177" t="s">
        <v>655</v>
      </c>
      <c r="H213" s="178">
        <v>11</v>
      </c>
      <c r="I213" s="179"/>
      <c r="J213" s="180">
        <f>ROUND(I213*H213,2)</f>
        <v>0</v>
      </c>
      <c r="K213" s="181"/>
      <c r="L213" s="39"/>
      <c r="M213" s="182" t="s">
        <v>1</v>
      </c>
      <c r="N213" s="183" t="s">
        <v>38</v>
      </c>
      <c r="O213" s="77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86" t="s">
        <v>517</v>
      </c>
      <c r="AT213" s="186" t="s">
        <v>141</v>
      </c>
      <c r="AU213" s="186" t="s">
        <v>81</v>
      </c>
      <c r="AY213" s="19" t="s">
        <v>139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81</v>
      </c>
      <c r="BK213" s="187">
        <f>ROUND(I213*H213,2)</f>
        <v>0</v>
      </c>
      <c r="BL213" s="19" t="s">
        <v>517</v>
      </c>
      <c r="BM213" s="186" t="s">
        <v>656</v>
      </c>
    </row>
    <row r="214" spans="1:63" s="12" customFormat="1" ht="25.9" customHeight="1">
      <c r="A214" s="12"/>
      <c r="B214" s="160"/>
      <c r="C214" s="12"/>
      <c r="D214" s="161" t="s">
        <v>72</v>
      </c>
      <c r="E214" s="162" t="s">
        <v>512</v>
      </c>
      <c r="F214" s="162" t="s">
        <v>513</v>
      </c>
      <c r="G214" s="12"/>
      <c r="H214" s="12"/>
      <c r="I214" s="163"/>
      <c r="J214" s="164">
        <f>BK214</f>
        <v>0</v>
      </c>
      <c r="K214" s="12"/>
      <c r="L214" s="160"/>
      <c r="M214" s="165"/>
      <c r="N214" s="166"/>
      <c r="O214" s="166"/>
      <c r="P214" s="167">
        <f>P215</f>
        <v>0</v>
      </c>
      <c r="Q214" s="166"/>
      <c r="R214" s="167">
        <f>R215</f>
        <v>0</v>
      </c>
      <c r="S214" s="166"/>
      <c r="T214" s="168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61" t="s">
        <v>145</v>
      </c>
      <c r="AT214" s="169" t="s">
        <v>72</v>
      </c>
      <c r="AU214" s="169" t="s">
        <v>73</v>
      </c>
      <c r="AY214" s="161" t="s">
        <v>139</v>
      </c>
      <c r="BK214" s="170">
        <f>BK215</f>
        <v>0</v>
      </c>
    </row>
    <row r="215" spans="1:65" s="2" customFormat="1" ht="16.5" customHeight="1">
      <c r="A215" s="38"/>
      <c r="B215" s="173"/>
      <c r="C215" s="174" t="s">
        <v>379</v>
      </c>
      <c r="D215" s="174" t="s">
        <v>141</v>
      </c>
      <c r="E215" s="175" t="s">
        <v>657</v>
      </c>
      <c r="F215" s="176" t="s">
        <v>658</v>
      </c>
      <c r="G215" s="177" t="s">
        <v>324</v>
      </c>
      <c r="H215" s="178">
        <v>11</v>
      </c>
      <c r="I215" s="179"/>
      <c r="J215" s="180">
        <f>ROUND(I215*H215,2)</f>
        <v>0</v>
      </c>
      <c r="K215" s="181"/>
      <c r="L215" s="39"/>
      <c r="M215" s="231" t="s">
        <v>1</v>
      </c>
      <c r="N215" s="232" t="s">
        <v>38</v>
      </c>
      <c r="O215" s="233"/>
      <c r="P215" s="234">
        <f>O215*H215</f>
        <v>0</v>
      </c>
      <c r="Q215" s="234">
        <v>0</v>
      </c>
      <c r="R215" s="234">
        <f>Q215*H215</f>
        <v>0</v>
      </c>
      <c r="S215" s="234">
        <v>0</v>
      </c>
      <c r="T215" s="23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86" t="s">
        <v>517</v>
      </c>
      <c r="AT215" s="186" t="s">
        <v>141</v>
      </c>
      <c r="AU215" s="186" t="s">
        <v>81</v>
      </c>
      <c r="AY215" s="19" t="s">
        <v>139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81</v>
      </c>
      <c r="BK215" s="187">
        <f>ROUND(I215*H215,2)</f>
        <v>0</v>
      </c>
      <c r="BL215" s="19" t="s">
        <v>517</v>
      </c>
      <c r="BM215" s="186" t="s">
        <v>659</v>
      </c>
    </row>
    <row r="216" spans="1:31" s="2" customFormat="1" ht="6.95" customHeight="1">
      <c r="A216" s="38"/>
      <c r="B216" s="60"/>
      <c r="C216" s="61"/>
      <c r="D216" s="61"/>
      <c r="E216" s="61"/>
      <c r="F216" s="61"/>
      <c r="G216" s="61"/>
      <c r="H216" s="61"/>
      <c r="I216" s="61"/>
      <c r="J216" s="61"/>
      <c r="K216" s="61"/>
      <c r="L216" s="39"/>
      <c r="M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</row>
  </sheetData>
  <autoFilter ref="C126:K21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83</v>
      </c>
    </row>
    <row r="4" spans="2:46" s="1" customFormat="1" ht="24.95" customHeight="1">
      <c r="B4" s="22"/>
      <c r="D4" s="23" t="s">
        <v>95</v>
      </c>
      <c r="L4" s="22"/>
      <c r="M4" s="121" t="s">
        <v>10</v>
      </c>
      <c r="AT4" s="19" t="s">
        <v>3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16</v>
      </c>
      <c r="L6" s="22"/>
    </row>
    <row r="7" spans="2:12" s="1" customFormat="1" ht="16.5" customHeight="1">
      <c r="B7" s="22"/>
      <c r="E7" s="122" t="str">
        <f>'Rekapitulace stavby'!K6</f>
        <v>Reko MS Turnov - Na Piavě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106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7" t="s">
        <v>660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4. 7. 2022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tr">
        <f>IF('Rekapitulace stavby'!AN10="","",'Rekapitulace stavby'!AN10)</f>
        <v/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26</v>
      </c>
      <c r="J15" s="27" t="str">
        <f>IF('Rekapitulace stavby'!AN11="","",'Rekapitulace stavby'!AN11)</f>
        <v/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27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26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29</v>
      </c>
      <c r="E20" s="38"/>
      <c r="F20" s="38"/>
      <c r="G20" s="38"/>
      <c r="H20" s="38"/>
      <c r="I20" s="32" t="s">
        <v>25</v>
      </c>
      <c r="J20" s="27" t="str">
        <f>IF('Rekapitulace stavby'!AN16="","",'Rekapitulace stavby'!AN16)</f>
        <v/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26</v>
      </c>
      <c r="J21" s="27" t="str">
        <f>IF('Rekapitulace stavby'!AN17="","",'Rekapitulace stavby'!AN17)</f>
        <v/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31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26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32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23"/>
      <c r="B27" s="124"/>
      <c r="C27" s="123"/>
      <c r="D27" s="123"/>
      <c r="E27" s="36" t="s">
        <v>1</v>
      </c>
      <c r="F27" s="36"/>
      <c r="G27" s="36"/>
      <c r="H27" s="36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6" t="s">
        <v>33</v>
      </c>
      <c r="E30" s="38"/>
      <c r="F30" s="38"/>
      <c r="G30" s="38"/>
      <c r="H30" s="38"/>
      <c r="I30" s="38"/>
      <c r="J30" s="96">
        <f>ROUND(J120,2)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35</v>
      </c>
      <c r="G32" s="38"/>
      <c r="H32" s="38"/>
      <c r="I32" s="43" t="s">
        <v>34</v>
      </c>
      <c r="J32" s="43" t="s">
        <v>36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7" t="s">
        <v>37</v>
      </c>
      <c r="E33" s="32" t="s">
        <v>38</v>
      </c>
      <c r="F33" s="128">
        <f>ROUND((SUM(BE120:BE127)),2)</f>
        <v>0</v>
      </c>
      <c r="G33" s="38"/>
      <c r="H33" s="38"/>
      <c r="I33" s="129">
        <v>0.21</v>
      </c>
      <c r="J33" s="128">
        <f>ROUND(((SUM(BE120:BE127))*I33),2)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39</v>
      </c>
      <c r="F34" s="128">
        <f>ROUND((SUM(BF120:BF127)),2)</f>
        <v>0</v>
      </c>
      <c r="G34" s="38"/>
      <c r="H34" s="38"/>
      <c r="I34" s="129">
        <v>0.15</v>
      </c>
      <c r="J34" s="128">
        <f>ROUND(((SUM(BF120:BF127))*I34),2)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40</v>
      </c>
      <c r="F35" s="128">
        <f>ROUND((SUM(BG120:BG127)),2)</f>
        <v>0</v>
      </c>
      <c r="G35" s="38"/>
      <c r="H35" s="38"/>
      <c r="I35" s="129">
        <v>0.21</v>
      </c>
      <c r="J35" s="128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41</v>
      </c>
      <c r="F36" s="128">
        <f>ROUND((SUM(BH120:BH127)),2)</f>
        <v>0</v>
      </c>
      <c r="G36" s="38"/>
      <c r="H36" s="38"/>
      <c r="I36" s="129">
        <v>0.15</v>
      </c>
      <c r="J36" s="128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42</v>
      </c>
      <c r="F37" s="128">
        <f>ROUND((SUM(BI120:BI127)),2)</f>
        <v>0</v>
      </c>
      <c r="G37" s="38"/>
      <c r="H37" s="38"/>
      <c r="I37" s="129">
        <v>0</v>
      </c>
      <c r="J37" s="128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30"/>
      <c r="D39" s="131" t="s">
        <v>43</v>
      </c>
      <c r="E39" s="81"/>
      <c r="F39" s="81"/>
      <c r="G39" s="132" t="s">
        <v>44</v>
      </c>
      <c r="H39" s="133" t="s">
        <v>45</v>
      </c>
      <c r="I39" s="81"/>
      <c r="J39" s="134">
        <f>SUM(J30:J37)</f>
        <v>0</v>
      </c>
      <c r="K39" s="135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2"/>
      <c r="L41" s="22"/>
    </row>
    <row r="42" spans="2:12" s="1" customFormat="1" ht="14.4" customHeight="1">
      <c r="B42" s="22"/>
      <c r="L42" s="22"/>
    </row>
    <row r="43" spans="2:12" s="1" customFormat="1" ht="14.4" customHeight="1">
      <c r="B43" s="22"/>
      <c r="L43" s="22"/>
    </row>
    <row r="44" spans="2:12" s="1" customFormat="1" ht="14.4" customHeight="1">
      <c r="B44" s="22"/>
      <c r="L44" s="22"/>
    </row>
    <row r="45" spans="2:12" s="1" customFormat="1" ht="14.4" customHeight="1">
      <c r="B45" s="22"/>
      <c r="L45" s="22"/>
    </row>
    <row r="46" spans="2:12" s="1" customFormat="1" ht="14.4" customHeight="1">
      <c r="B46" s="22"/>
      <c r="L46" s="22"/>
    </row>
    <row r="47" spans="2:12" s="1" customFormat="1" ht="14.4" customHeight="1">
      <c r="B47" s="22"/>
      <c r="L47" s="22"/>
    </row>
    <row r="48" spans="2:12" s="1" customFormat="1" ht="14.4" customHeight="1">
      <c r="B48" s="22"/>
      <c r="L48" s="22"/>
    </row>
    <row r="49" spans="2:12" s="1" customFormat="1" ht="14.4" customHeight="1">
      <c r="B49" s="22"/>
      <c r="L49" s="22"/>
    </row>
    <row r="50" spans="2:12" s="2" customFormat="1" ht="14.4" customHeight="1">
      <c r="B50" s="55"/>
      <c r="D50" s="56" t="s">
        <v>46</v>
      </c>
      <c r="E50" s="57"/>
      <c r="F50" s="57"/>
      <c r="G50" s="56" t="s">
        <v>47</v>
      </c>
      <c r="H50" s="57"/>
      <c r="I50" s="57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48</v>
      </c>
      <c r="E61" s="41"/>
      <c r="F61" s="136" t="s">
        <v>49</v>
      </c>
      <c r="G61" s="58" t="s">
        <v>48</v>
      </c>
      <c r="H61" s="41"/>
      <c r="I61" s="41"/>
      <c r="J61" s="137" t="s">
        <v>49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50</v>
      </c>
      <c r="E65" s="59"/>
      <c r="F65" s="59"/>
      <c r="G65" s="56" t="s">
        <v>51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48</v>
      </c>
      <c r="E76" s="41"/>
      <c r="F76" s="136" t="s">
        <v>49</v>
      </c>
      <c r="G76" s="58" t="s">
        <v>48</v>
      </c>
      <c r="H76" s="41"/>
      <c r="I76" s="41"/>
      <c r="J76" s="137" t="s">
        <v>49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108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22" t="str">
        <f>E7</f>
        <v>Reko MS Turnov - Na Piavě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106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38"/>
      <c r="D87" s="38"/>
      <c r="E87" s="67" t="str">
        <f>E9</f>
        <v>VRN - VRN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38"/>
      <c r="E89" s="38"/>
      <c r="F89" s="27" t="str">
        <f>F12</f>
        <v xml:space="preserve"> </v>
      </c>
      <c r="G89" s="38"/>
      <c r="H89" s="38"/>
      <c r="I89" s="32" t="s">
        <v>22</v>
      </c>
      <c r="J89" s="69" t="str">
        <f>IF(J12="","",J12)</f>
        <v>4. 7. 2022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38"/>
      <c r="E91" s="38"/>
      <c r="F91" s="27" t="str">
        <f>E15</f>
        <v xml:space="preserve"> </v>
      </c>
      <c r="G91" s="38"/>
      <c r="H91" s="38"/>
      <c r="I91" s="32" t="s">
        <v>29</v>
      </c>
      <c r="J91" s="36" t="str">
        <f>E21</f>
        <v xml:space="preserve"> 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38"/>
      <c r="E92" s="38"/>
      <c r="F92" s="27" t="str">
        <f>IF(E18="","",E18)</f>
        <v>Vyplň údaj</v>
      </c>
      <c r="G92" s="38"/>
      <c r="H92" s="38"/>
      <c r="I92" s="32" t="s">
        <v>31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38" t="s">
        <v>109</v>
      </c>
      <c r="D94" s="130"/>
      <c r="E94" s="130"/>
      <c r="F94" s="130"/>
      <c r="G94" s="130"/>
      <c r="H94" s="130"/>
      <c r="I94" s="130"/>
      <c r="J94" s="139" t="s">
        <v>110</v>
      </c>
      <c r="K94" s="130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40" t="s">
        <v>111</v>
      </c>
      <c r="D96" s="38"/>
      <c r="E96" s="38"/>
      <c r="F96" s="38"/>
      <c r="G96" s="38"/>
      <c r="H96" s="38"/>
      <c r="I96" s="38"/>
      <c r="J96" s="96">
        <f>J120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112</v>
      </c>
    </row>
    <row r="97" spans="1:31" s="9" customFormat="1" ht="24.95" customHeight="1">
      <c r="A97" s="9"/>
      <c r="B97" s="141"/>
      <c r="C97" s="9"/>
      <c r="D97" s="142" t="s">
        <v>661</v>
      </c>
      <c r="E97" s="143"/>
      <c r="F97" s="143"/>
      <c r="G97" s="143"/>
      <c r="H97" s="143"/>
      <c r="I97" s="143"/>
      <c r="J97" s="144">
        <f>J121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5"/>
      <c r="C98" s="10"/>
      <c r="D98" s="146" t="s">
        <v>662</v>
      </c>
      <c r="E98" s="147"/>
      <c r="F98" s="147"/>
      <c r="G98" s="147"/>
      <c r="H98" s="147"/>
      <c r="I98" s="147"/>
      <c r="J98" s="148">
        <f>J122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5"/>
      <c r="C99" s="10"/>
      <c r="D99" s="146" t="s">
        <v>663</v>
      </c>
      <c r="E99" s="147"/>
      <c r="F99" s="147"/>
      <c r="G99" s="147"/>
      <c r="H99" s="147"/>
      <c r="I99" s="147"/>
      <c r="J99" s="148">
        <f>J124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5"/>
      <c r="C100" s="10"/>
      <c r="D100" s="146" t="s">
        <v>664</v>
      </c>
      <c r="E100" s="147"/>
      <c r="F100" s="147"/>
      <c r="G100" s="147"/>
      <c r="H100" s="147"/>
      <c r="I100" s="147"/>
      <c r="J100" s="148">
        <f>J126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124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22" t="str">
        <f>E7</f>
        <v>Reko MS Turnov - Na Piavě</v>
      </c>
      <c r="F110" s="32"/>
      <c r="G110" s="32"/>
      <c r="H110" s="32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67" t="str">
        <f>E9</f>
        <v>VRN - VRN</v>
      </c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38"/>
      <c r="E114" s="38"/>
      <c r="F114" s="27" t="str">
        <f>F12</f>
        <v xml:space="preserve"> </v>
      </c>
      <c r="G114" s="38"/>
      <c r="H114" s="38"/>
      <c r="I114" s="32" t="s">
        <v>22</v>
      </c>
      <c r="J114" s="69" t="str">
        <f>IF(J12="","",J12)</f>
        <v>4. 7. 2022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38"/>
      <c r="E116" s="38"/>
      <c r="F116" s="27" t="str">
        <f>E15</f>
        <v xml:space="preserve"> </v>
      </c>
      <c r="G116" s="38"/>
      <c r="H116" s="38"/>
      <c r="I116" s="32" t="s">
        <v>29</v>
      </c>
      <c r="J116" s="36" t="str">
        <f>E21</f>
        <v xml:space="preserve"> 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38"/>
      <c r="E117" s="38"/>
      <c r="F117" s="27" t="str">
        <f>IF(E18="","",E18)</f>
        <v>Vyplň údaj</v>
      </c>
      <c r="G117" s="38"/>
      <c r="H117" s="38"/>
      <c r="I117" s="32" t="s">
        <v>31</v>
      </c>
      <c r="J117" s="36" t="str">
        <f>E24</f>
        <v xml:space="preserve"> 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49"/>
      <c r="B119" s="150"/>
      <c r="C119" s="151" t="s">
        <v>125</v>
      </c>
      <c r="D119" s="152" t="s">
        <v>58</v>
      </c>
      <c r="E119" s="152" t="s">
        <v>54</v>
      </c>
      <c r="F119" s="152" t="s">
        <v>55</v>
      </c>
      <c r="G119" s="152" t="s">
        <v>126</v>
      </c>
      <c r="H119" s="152" t="s">
        <v>127</v>
      </c>
      <c r="I119" s="152" t="s">
        <v>128</v>
      </c>
      <c r="J119" s="153" t="s">
        <v>110</v>
      </c>
      <c r="K119" s="154" t="s">
        <v>129</v>
      </c>
      <c r="L119" s="155"/>
      <c r="M119" s="86" t="s">
        <v>1</v>
      </c>
      <c r="N119" s="87" t="s">
        <v>37</v>
      </c>
      <c r="O119" s="87" t="s">
        <v>130</v>
      </c>
      <c r="P119" s="87" t="s">
        <v>131</v>
      </c>
      <c r="Q119" s="87" t="s">
        <v>132</v>
      </c>
      <c r="R119" s="87" t="s">
        <v>133</v>
      </c>
      <c r="S119" s="87" t="s">
        <v>134</v>
      </c>
      <c r="T119" s="88" t="s">
        <v>135</v>
      </c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</row>
    <row r="120" spans="1:63" s="2" customFormat="1" ht="22.8" customHeight="1">
      <c r="A120" s="38"/>
      <c r="B120" s="39"/>
      <c r="C120" s="93" t="s">
        <v>136</v>
      </c>
      <c r="D120" s="38"/>
      <c r="E120" s="38"/>
      <c r="F120" s="38"/>
      <c r="G120" s="38"/>
      <c r="H120" s="38"/>
      <c r="I120" s="38"/>
      <c r="J120" s="156">
        <f>BK120</f>
        <v>0</v>
      </c>
      <c r="K120" s="38"/>
      <c r="L120" s="39"/>
      <c r="M120" s="89"/>
      <c r="N120" s="73"/>
      <c r="O120" s="90"/>
      <c r="P120" s="157">
        <f>P121</f>
        <v>0</v>
      </c>
      <c r="Q120" s="90"/>
      <c r="R120" s="157">
        <f>R121</f>
        <v>0</v>
      </c>
      <c r="S120" s="90"/>
      <c r="T120" s="158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72</v>
      </c>
      <c r="AU120" s="19" t="s">
        <v>112</v>
      </c>
      <c r="BK120" s="159">
        <f>BK121</f>
        <v>0</v>
      </c>
    </row>
    <row r="121" spans="1:63" s="12" customFormat="1" ht="25.9" customHeight="1">
      <c r="A121" s="12"/>
      <c r="B121" s="160"/>
      <c r="C121" s="12"/>
      <c r="D121" s="161" t="s">
        <v>72</v>
      </c>
      <c r="E121" s="162" t="s">
        <v>87</v>
      </c>
      <c r="F121" s="162" t="s">
        <v>665</v>
      </c>
      <c r="G121" s="12"/>
      <c r="H121" s="12"/>
      <c r="I121" s="163"/>
      <c r="J121" s="164">
        <f>BK121</f>
        <v>0</v>
      </c>
      <c r="K121" s="12"/>
      <c r="L121" s="160"/>
      <c r="M121" s="165"/>
      <c r="N121" s="166"/>
      <c r="O121" s="166"/>
      <c r="P121" s="167">
        <f>P122+P124+P126</f>
        <v>0</v>
      </c>
      <c r="Q121" s="166"/>
      <c r="R121" s="167">
        <f>R122+R124+R126</f>
        <v>0</v>
      </c>
      <c r="S121" s="166"/>
      <c r="T121" s="168">
        <f>T122+T124+T126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1" t="s">
        <v>73</v>
      </c>
      <c r="AT121" s="169" t="s">
        <v>72</v>
      </c>
      <c r="AU121" s="169" t="s">
        <v>73</v>
      </c>
      <c r="AY121" s="161" t="s">
        <v>139</v>
      </c>
      <c r="BK121" s="170">
        <f>BK122+BK124+BK126</f>
        <v>0</v>
      </c>
    </row>
    <row r="122" spans="1:63" s="12" customFormat="1" ht="22.8" customHeight="1">
      <c r="A122" s="12"/>
      <c r="B122" s="160"/>
      <c r="C122" s="12"/>
      <c r="D122" s="161" t="s">
        <v>72</v>
      </c>
      <c r="E122" s="171" t="s">
        <v>666</v>
      </c>
      <c r="F122" s="171" t="s">
        <v>667</v>
      </c>
      <c r="G122" s="12"/>
      <c r="H122" s="12"/>
      <c r="I122" s="163"/>
      <c r="J122" s="172">
        <f>BK122</f>
        <v>0</v>
      </c>
      <c r="K122" s="12"/>
      <c r="L122" s="160"/>
      <c r="M122" s="165"/>
      <c r="N122" s="166"/>
      <c r="O122" s="166"/>
      <c r="P122" s="167">
        <f>P123</f>
        <v>0</v>
      </c>
      <c r="Q122" s="166"/>
      <c r="R122" s="167">
        <f>R123</f>
        <v>0</v>
      </c>
      <c r="S122" s="166"/>
      <c r="T122" s="168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1" t="s">
        <v>73</v>
      </c>
      <c r="AT122" s="169" t="s">
        <v>72</v>
      </c>
      <c r="AU122" s="169" t="s">
        <v>81</v>
      </c>
      <c r="AY122" s="161" t="s">
        <v>139</v>
      </c>
      <c r="BK122" s="170">
        <f>BK123</f>
        <v>0</v>
      </c>
    </row>
    <row r="123" spans="1:65" s="2" customFormat="1" ht="16.5" customHeight="1">
      <c r="A123" s="38"/>
      <c r="B123" s="173"/>
      <c r="C123" s="174" t="s">
        <v>81</v>
      </c>
      <c r="D123" s="174" t="s">
        <v>141</v>
      </c>
      <c r="E123" s="175" t="s">
        <v>668</v>
      </c>
      <c r="F123" s="176" t="s">
        <v>667</v>
      </c>
      <c r="G123" s="177" t="s">
        <v>324</v>
      </c>
      <c r="H123" s="178">
        <v>1</v>
      </c>
      <c r="I123" s="179"/>
      <c r="J123" s="180">
        <f>ROUND(I123*H123,2)</f>
        <v>0</v>
      </c>
      <c r="K123" s="181"/>
      <c r="L123" s="39"/>
      <c r="M123" s="182" t="s">
        <v>1</v>
      </c>
      <c r="N123" s="183" t="s">
        <v>38</v>
      </c>
      <c r="O123" s="77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86" t="s">
        <v>145</v>
      </c>
      <c r="AT123" s="186" t="s">
        <v>141</v>
      </c>
      <c r="AU123" s="186" t="s">
        <v>83</v>
      </c>
      <c r="AY123" s="19" t="s">
        <v>139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81</v>
      </c>
      <c r="BK123" s="187">
        <f>ROUND(I123*H123,2)</f>
        <v>0</v>
      </c>
      <c r="BL123" s="19" t="s">
        <v>145</v>
      </c>
      <c r="BM123" s="186" t="s">
        <v>669</v>
      </c>
    </row>
    <row r="124" spans="1:63" s="12" customFormat="1" ht="22.8" customHeight="1">
      <c r="A124" s="12"/>
      <c r="B124" s="160"/>
      <c r="C124" s="12"/>
      <c r="D124" s="161" t="s">
        <v>72</v>
      </c>
      <c r="E124" s="171" t="s">
        <v>670</v>
      </c>
      <c r="F124" s="171" t="s">
        <v>671</v>
      </c>
      <c r="G124" s="12"/>
      <c r="H124" s="12"/>
      <c r="I124" s="163"/>
      <c r="J124" s="172">
        <f>BK124</f>
        <v>0</v>
      </c>
      <c r="K124" s="12"/>
      <c r="L124" s="160"/>
      <c r="M124" s="165"/>
      <c r="N124" s="166"/>
      <c r="O124" s="166"/>
      <c r="P124" s="167">
        <f>P125</f>
        <v>0</v>
      </c>
      <c r="Q124" s="166"/>
      <c r="R124" s="167">
        <f>R125</f>
        <v>0</v>
      </c>
      <c r="S124" s="166"/>
      <c r="T124" s="168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1" t="s">
        <v>73</v>
      </c>
      <c r="AT124" s="169" t="s">
        <v>72</v>
      </c>
      <c r="AU124" s="169" t="s">
        <v>81</v>
      </c>
      <c r="AY124" s="161" t="s">
        <v>139</v>
      </c>
      <c r="BK124" s="170">
        <f>BK125</f>
        <v>0</v>
      </c>
    </row>
    <row r="125" spans="1:65" s="2" customFormat="1" ht="16.5" customHeight="1">
      <c r="A125" s="38"/>
      <c r="B125" s="173"/>
      <c r="C125" s="174" t="s">
        <v>83</v>
      </c>
      <c r="D125" s="174" t="s">
        <v>141</v>
      </c>
      <c r="E125" s="175" t="s">
        <v>672</v>
      </c>
      <c r="F125" s="176" t="s">
        <v>671</v>
      </c>
      <c r="G125" s="177" t="s">
        <v>324</v>
      </c>
      <c r="H125" s="178">
        <v>1</v>
      </c>
      <c r="I125" s="179"/>
      <c r="J125" s="180">
        <f>ROUND(I125*H125,2)</f>
        <v>0</v>
      </c>
      <c r="K125" s="181"/>
      <c r="L125" s="39"/>
      <c r="M125" s="182" t="s">
        <v>1</v>
      </c>
      <c r="N125" s="183" t="s">
        <v>38</v>
      </c>
      <c r="O125" s="77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6" t="s">
        <v>145</v>
      </c>
      <c r="AT125" s="186" t="s">
        <v>141</v>
      </c>
      <c r="AU125" s="186" t="s">
        <v>83</v>
      </c>
      <c r="AY125" s="19" t="s">
        <v>139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81</v>
      </c>
      <c r="BK125" s="187">
        <f>ROUND(I125*H125,2)</f>
        <v>0</v>
      </c>
      <c r="BL125" s="19" t="s">
        <v>145</v>
      </c>
      <c r="BM125" s="186" t="s">
        <v>673</v>
      </c>
    </row>
    <row r="126" spans="1:63" s="12" customFormat="1" ht="22.8" customHeight="1">
      <c r="A126" s="12"/>
      <c r="B126" s="160"/>
      <c r="C126" s="12"/>
      <c r="D126" s="161" t="s">
        <v>72</v>
      </c>
      <c r="E126" s="171" t="s">
        <v>674</v>
      </c>
      <c r="F126" s="171" t="s">
        <v>675</v>
      </c>
      <c r="G126" s="12"/>
      <c r="H126" s="12"/>
      <c r="I126" s="163"/>
      <c r="J126" s="172">
        <f>BK126</f>
        <v>0</v>
      </c>
      <c r="K126" s="12"/>
      <c r="L126" s="160"/>
      <c r="M126" s="165"/>
      <c r="N126" s="166"/>
      <c r="O126" s="166"/>
      <c r="P126" s="167">
        <f>P127</f>
        <v>0</v>
      </c>
      <c r="Q126" s="166"/>
      <c r="R126" s="167">
        <f>R127</f>
        <v>0</v>
      </c>
      <c r="S126" s="166"/>
      <c r="T126" s="168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1" t="s">
        <v>73</v>
      </c>
      <c r="AT126" s="169" t="s">
        <v>72</v>
      </c>
      <c r="AU126" s="169" t="s">
        <v>81</v>
      </c>
      <c r="AY126" s="161" t="s">
        <v>139</v>
      </c>
      <c r="BK126" s="170">
        <f>BK127</f>
        <v>0</v>
      </c>
    </row>
    <row r="127" spans="1:65" s="2" customFormat="1" ht="16.5" customHeight="1">
      <c r="A127" s="38"/>
      <c r="B127" s="173"/>
      <c r="C127" s="174" t="s">
        <v>150</v>
      </c>
      <c r="D127" s="174" t="s">
        <v>141</v>
      </c>
      <c r="E127" s="175" t="s">
        <v>676</v>
      </c>
      <c r="F127" s="176" t="s">
        <v>677</v>
      </c>
      <c r="G127" s="177" t="s">
        <v>324</v>
      </c>
      <c r="H127" s="178">
        <v>1</v>
      </c>
      <c r="I127" s="179"/>
      <c r="J127" s="180">
        <f>ROUND(I127*H127,2)</f>
        <v>0</v>
      </c>
      <c r="K127" s="181"/>
      <c r="L127" s="39"/>
      <c r="M127" s="231" t="s">
        <v>1</v>
      </c>
      <c r="N127" s="232" t="s">
        <v>38</v>
      </c>
      <c r="O127" s="233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6" t="s">
        <v>145</v>
      </c>
      <c r="AT127" s="186" t="s">
        <v>141</v>
      </c>
      <c r="AU127" s="186" t="s">
        <v>83</v>
      </c>
      <c r="AY127" s="19" t="s">
        <v>139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81</v>
      </c>
      <c r="BK127" s="187">
        <f>ROUND(I127*H127,2)</f>
        <v>0</v>
      </c>
      <c r="BL127" s="19" t="s">
        <v>145</v>
      </c>
      <c r="BM127" s="186" t="s">
        <v>678</v>
      </c>
    </row>
    <row r="128" spans="1:31" s="2" customFormat="1" ht="6.95" customHeight="1">
      <c r="A128" s="38"/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39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autoFilter ref="C119:K1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679</v>
      </c>
      <c r="H4" s="22"/>
    </row>
    <row r="5" spans="2:8" s="1" customFormat="1" ht="12" customHeight="1">
      <c r="B5" s="22"/>
      <c r="C5" s="26" t="s">
        <v>13</v>
      </c>
      <c r="D5" s="36" t="s">
        <v>14</v>
      </c>
      <c r="E5" s="1"/>
      <c r="F5" s="1"/>
      <c r="H5" s="22"/>
    </row>
    <row r="6" spans="2:8" s="1" customFormat="1" ht="36.95" customHeight="1">
      <c r="B6" s="22"/>
      <c r="C6" s="29" t="s">
        <v>16</v>
      </c>
      <c r="D6" s="30" t="s">
        <v>17</v>
      </c>
      <c r="E6" s="1"/>
      <c r="F6" s="1"/>
      <c r="H6" s="22"/>
    </row>
    <row r="7" spans="2:8" s="1" customFormat="1" ht="16.5" customHeight="1">
      <c r="B7" s="22"/>
      <c r="C7" s="32" t="s">
        <v>22</v>
      </c>
      <c r="D7" s="69" t="str">
        <f>'Rekapitulace stavby'!AN8</f>
        <v>4. 7. 2022</v>
      </c>
      <c r="H7" s="22"/>
    </row>
    <row r="8" spans="1:8" s="2" customFormat="1" ht="10.8" customHeight="1">
      <c r="A8" s="38"/>
      <c r="B8" s="39"/>
      <c r="C8" s="38"/>
      <c r="D8" s="38"/>
      <c r="E8" s="38"/>
      <c r="F8" s="38"/>
      <c r="G8" s="38"/>
      <c r="H8" s="39"/>
    </row>
    <row r="9" spans="1:8" s="11" customFormat="1" ht="29.25" customHeight="1">
      <c r="A9" s="149"/>
      <c r="B9" s="150"/>
      <c r="C9" s="151" t="s">
        <v>54</v>
      </c>
      <c r="D9" s="152" t="s">
        <v>55</v>
      </c>
      <c r="E9" s="152" t="s">
        <v>126</v>
      </c>
      <c r="F9" s="153" t="s">
        <v>680</v>
      </c>
      <c r="G9" s="149"/>
      <c r="H9" s="150"/>
    </row>
    <row r="10" spans="1:8" s="2" customFormat="1" ht="26.4" customHeight="1">
      <c r="A10" s="38"/>
      <c r="B10" s="39"/>
      <c r="C10" s="236" t="s">
        <v>681</v>
      </c>
      <c r="D10" s="236" t="s">
        <v>79</v>
      </c>
      <c r="E10" s="38"/>
      <c r="F10" s="38"/>
      <c r="G10" s="38"/>
      <c r="H10" s="39"/>
    </row>
    <row r="11" spans="1:8" s="2" customFormat="1" ht="16.8" customHeight="1">
      <c r="A11" s="38"/>
      <c r="B11" s="39"/>
      <c r="C11" s="237" t="s">
        <v>102</v>
      </c>
      <c r="D11" s="238" t="s">
        <v>102</v>
      </c>
      <c r="E11" s="239" t="s">
        <v>1</v>
      </c>
      <c r="F11" s="240">
        <v>9.062</v>
      </c>
      <c r="G11" s="38"/>
      <c r="H11" s="39"/>
    </row>
    <row r="12" spans="1:8" s="2" customFormat="1" ht="16.8" customHeight="1">
      <c r="A12" s="38"/>
      <c r="B12" s="39"/>
      <c r="C12" s="241" t="s">
        <v>102</v>
      </c>
      <c r="D12" s="241" t="s">
        <v>407</v>
      </c>
      <c r="E12" s="19" t="s">
        <v>1</v>
      </c>
      <c r="F12" s="242">
        <v>9.062</v>
      </c>
      <c r="G12" s="38"/>
      <c r="H12" s="39"/>
    </row>
    <row r="13" spans="1:8" s="2" customFormat="1" ht="16.8" customHeight="1">
      <c r="A13" s="38"/>
      <c r="B13" s="39"/>
      <c r="C13" s="243" t="s">
        <v>682</v>
      </c>
      <c r="D13" s="38"/>
      <c r="E13" s="38"/>
      <c r="F13" s="38"/>
      <c r="G13" s="38"/>
      <c r="H13" s="39"/>
    </row>
    <row r="14" spans="1:8" s="2" customFormat="1" ht="16.8" customHeight="1">
      <c r="A14" s="38"/>
      <c r="B14" s="39"/>
      <c r="C14" s="241" t="s">
        <v>404</v>
      </c>
      <c r="D14" s="241" t="s">
        <v>405</v>
      </c>
      <c r="E14" s="19" t="s">
        <v>270</v>
      </c>
      <c r="F14" s="242">
        <v>9.062</v>
      </c>
      <c r="G14" s="38"/>
      <c r="H14" s="39"/>
    </row>
    <row r="15" spans="1:8" s="2" customFormat="1" ht="16.8" customHeight="1">
      <c r="A15" s="38"/>
      <c r="B15" s="39"/>
      <c r="C15" s="241" t="s">
        <v>394</v>
      </c>
      <c r="D15" s="241" t="s">
        <v>395</v>
      </c>
      <c r="E15" s="19" t="s">
        <v>270</v>
      </c>
      <c r="F15" s="242">
        <v>11.51</v>
      </c>
      <c r="G15" s="38"/>
      <c r="H15" s="39"/>
    </row>
    <row r="16" spans="1:8" s="2" customFormat="1" ht="16.8" customHeight="1">
      <c r="A16" s="38"/>
      <c r="B16" s="39"/>
      <c r="C16" s="241" t="s">
        <v>399</v>
      </c>
      <c r="D16" s="241" t="s">
        <v>400</v>
      </c>
      <c r="E16" s="19" t="s">
        <v>270</v>
      </c>
      <c r="F16" s="242">
        <v>276.24</v>
      </c>
      <c r="G16" s="38"/>
      <c r="H16" s="39"/>
    </row>
    <row r="17" spans="1:8" s="2" customFormat="1" ht="16.8" customHeight="1">
      <c r="A17" s="38"/>
      <c r="B17" s="39"/>
      <c r="C17" s="237" t="s">
        <v>89</v>
      </c>
      <c r="D17" s="238" t="s">
        <v>90</v>
      </c>
      <c r="E17" s="239" t="s">
        <v>1</v>
      </c>
      <c r="F17" s="240">
        <v>2.588</v>
      </c>
      <c r="G17" s="38"/>
      <c r="H17" s="39"/>
    </row>
    <row r="18" spans="1:8" s="2" customFormat="1" ht="16.8" customHeight="1">
      <c r="A18" s="38"/>
      <c r="B18" s="39"/>
      <c r="C18" s="241" t="s">
        <v>1</v>
      </c>
      <c r="D18" s="241" t="s">
        <v>196</v>
      </c>
      <c r="E18" s="19" t="s">
        <v>1</v>
      </c>
      <c r="F18" s="242">
        <v>0</v>
      </c>
      <c r="G18" s="38"/>
      <c r="H18" s="39"/>
    </row>
    <row r="19" spans="1:8" s="2" customFormat="1" ht="16.8" customHeight="1">
      <c r="A19" s="38"/>
      <c r="B19" s="39"/>
      <c r="C19" s="241" t="s">
        <v>1</v>
      </c>
      <c r="D19" s="241" t="s">
        <v>197</v>
      </c>
      <c r="E19" s="19" t="s">
        <v>1</v>
      </c>
      <c r="F19" s="242">
        <v>2.588</v>
      </c>
      <c r="G19" s="38"/>
      <c r="H19" s="39"/>
    </row>
    <row r="20" spans="1:8" s="2" customFormat="1" ht="16.8" customHeight="1">
      <c r="A20" s="38"/>
      <c r="B20" s="39"/>
      <c r="C20" s="241" t="s">
        <v>89</v>
      </c>
      <c r="D20" s="241" t="s">
        <v>198</v>
      </c>
      <c r="E20" s="19" t="s">
        <v>1</v>
      </c>
      <c r="F20" s="242">
        <v>2.588</v>
      </c>
      <c r="G20" s="38"/>
      <c r="H20" s="39"/>
    </row>
    <row r="21" spans="1:8" s="2" customFormat="1" ht="16.8" customHeight="1">
      <c r="A21" s="38"/>
      <c r="B21" s="39"/>
      <c r="C21" s="243" t="s">
        <v>682</v>
      </c>
      <c r="D21" s="38"/>
      <c r="E21" s="38"/>
      <c r="F21" s="38"/>
      <c r="G21" s="38"/>
      <c r="H21" s="39"/>
    </row>
    <row r="22" spans="1:8" s="2" customFormat="1" ht="16.8" customHeight="1">
      <c r="A22" s="38"/>
      <c r="B22" s="39"/>
      <c r="C22" s="241" t="s">
        <v>191</v>
      </c>
      <c r="D22" s="241" t="s">
        <v>192</v>
      </c>
      <c r="E22" s="19" t="s">
        <v>193</v>
      </c>
      <c r="F22" s="242">
        <v>1.812</v>
      </c>
      <c r="G22" s="38"/>
      <c r="H22" s="39"/>
    </row>
    <row r="23" spans="1:8" s="2" customFormat="1" ht="16.8" customHeight="1">
      <c r="A23" s="38"/>
      <c r="B23" s="39"/>
      <c r="C23" s="241" t="s">
        <v>202</v>
      </c>
      <c r="D23" s="241" t="s">
        <v>203</v>
      </c>
      <c r="E23" s="19" t="s">
        <v>193</v>
      </c>
      <c r="F23" s="242">
        <v>0.776</v>
      </c>
      <c r="G23" s="38"/>
      <c r="H23" s="39"/>
    </row>
    <row r="24" spans="1:8" s="2" customFormat="1" ht="16.8" customHeight="1">
      <c r="A24" s="38"/>
      <c r="B24" s="39"/>
      <c r="C24" s="241" t="s">
        <v>254</v>
      </c>
      <c r="D24" s="241" t="s">
        <v>255</v>
      </c>
      <c r="E24" s="19" t="s">
        <v>193</v>
      </c>
      <c r="F24" s="242">
        <v>164.748</v>
      </c>
      <c r="G24" s="38"/>
      <c r="H24" s="39"/>
    </row>
    <row r="25" spans="1:8" s="2" customFormat="1" ht="12">
      <c r="A25" s="38"/>
      <c r="B25" s="39"/>
      <c r="C25" s="241" t="s">
        <v>259</v>
      </c>
      <c r="D25" s="241" t="s">
        <v>260</v>
      </c>
      <c r="E25" s="19" t="s">
        <v>193</v>
      </c>
      <c r="F25" s="242">
        <v>164.748</v>
      </c>
      <c r="G25" s="38"/>
      <c r="H25" s="39"/>
    </row>
    <row r="26" spans="1:8" s="2" customFormat="1" ht="12">
      <c r="A26" s="38"/>
      <c r="B26" s="39"/>
      <c r="C26" s="241" t="s">
        <v>263</v>
      </c>
      <c r="D26" s="241" t="s">
        <v>264</v>
      </c>
      <c r="E26" s="19" t="s">
        <v>193</v>
      </c>
      <c r="F26" s="242">
        <v>2471.22</v>
      </c>
      <c r="G26" s="38"/>
      <c r="H26" s="39"/>
    </row>
    <row r="27" spans="1:8" s="2" customFormat="1" ht="16.8" customHeight="1">
      <c r="A27" s="38"/>
      <c r="B27" s="39"/>
      <c r="C27" s="241" t="s">
        <v>268</v>
      </c>
      <c r="D27" s="241" t="s">
        <v>269</v>
      </c>
      <c r="E27" s="19" t="s">
        <v>270</v>
      </c>
      <c r="F27" s="242">
        <v>275.129</v>
      </c>
      <c r="G27" s="38"/>
      <c r="H27" s="39"/>
    </row>
    <row r="28" spans="1:8" s="2" customFormat="1" ht="16.8" customHeight="1">
      <c r="A28" s="38"/>
      <c r="B28" s="39"/>
      <c r="C28" s="237" t="s">
        <v>92</v>
      </c>
      <c r="D28" s="238" t="s">
        <v>93</v>
      </c>
      <c r="E28" s="239" t="s">
        <v>1</v>
      </c>
      <c r="F28" s="240">
        <v>162.16</v>
      </c>
      <c r="G28" s="38"/>
      <c r="H28" s="39"/>
    </row>
    <row r="29" spans="1:8" s="2" customFormat="1" ht="16.8" customHeight="1">
      <c r="A29" s="38"/>
      <c r="B29" s="39"/>
      <c r="C29" s="241" t="s">
        <v>1</v>
      </c>
      <c r="D29" s="241" t="s">
        <v>210</v>
      </c>
      <c r="E29" s="19" t="s">
        <v>1</v>
      </c>
      <c r="F29" s="242">
        <v>0</v>
      </c>
      <c r="G29" s="38"/>
      <c r="H29" s="39"/>
    </row>
    <row r="30" spans="1:8" s="2" customFormat="1" ht="16.8" customHeight="1">
      <c r="A30" s="38"/>
      <c r="B30" s="39"/>
      <c r="C30" s="241" t="s">
        <v>1</v>
      </c>
      <c r="D30" s="241" t="s">
        <v>211</v>
      </c>
      <c r="E30" s="19" t="s">
        <v>1</v>
      </c>
      <c r="F30" s="242">
        <v>5.76</v>
      </c>
      <c r="G30" s="38"/>
      <c r="H30" s="39"/>
    </row>
    <row r="31" spans="1:8" s="2" customFormat="1" ht="16.8" customHeight="1">
      <c r="A31" s="38"/>
      <c r="B31" s="39"/>
      <c r="C31" s="241" t="s">
        <v>1</v>
      </c>
      <c r="D31" s="241" t="s">
        <v>212</v>
      </c>
      <c r="E31" s="19" t="s">
        <v>1</v>
      </c>
      <c r="F31" s="242">
        <v>0</v>
      </c>
      <c r="G31" s="38"/>
      <c r="H31" s="39"/>
    </row>
    <row r="32" spans="1:8" s="2" customFormat="1" ht="16.8" customHeight="1">
      <c r="A32" s="38"/>
      <c r="B32" s="39"/>
      <c r="C32" s="241" t="s">
        <v>1</v>
      </c>
      <c r="D32" s="241" t="s">
        <v>213</v>
      </c>
      <c r="E32" s="19" t="s">
        <v>1</v>
      </c>
      <c r="F32" s="242">
        <v>156.4</v>
      </c>
      <c r="G32" s="38"/>
      <c r="H32" s="39"/>
    </row>
    <row r="33" spans="1:8" s="2" customFormat="1" ht="16.8" customHeight="1">
      <c r="A33" s="38"/>
      <c r="B33" s="39"/>
      <c r="C33" s="241" t="s">
        <v>92</v>
      </c>
      <c r="D33" s="241" t="s">
        <v>198</v>
      </c>
      <c r="E33" s="19" t="s">
        <v>1</v>
      </c>
      <c r="F33" s="242">
        <v>162.16</v>
      </c>
      <c r="G33" s="38"/>
      <c r="H33" s="39"/>
    </row>
    <row r="34" spans="1:8" s="2" customFormat="1" ht="16.8" customHeight="1">
      <c r="A34" s="38"/>
      <c r="B34" s="39"/>
      <c r="C34" s="243" t="s">
        <v>682</v>
      </c>
      <c r="D34" s="38"/>
      <c r="E34" s="38"/>
      <c r="F34" s="38"/>
      <c r="G34" s="38"/>
      <c r="H34" s="39"/>
    </row>
    <row r="35" spans="1:8" s="2" customFormat="1" ht="16.8" customHeight="1">
      <c r="A35" s="38"/>
      <c r="B35" s="39"/>
      <c r="C35" s="241" t="s">
        <v>207</v>
      </c>
      <c r="D35" s="241" t="s">
        <v>208</v>
      </c>
      <c r="E35" s="19" t="s">
        <v>193</v>
      </c>
      <c r="F35" s="242">
        <v>48.648</v>
      </c>
      <c r="G35" s="38"/>
      <c r="H35" s="39"/>
    </row>
    <row r="36" spans="1:8" s="2" customFormat="1" ht="12">
      <c r="A36" s="38"/>
      <c r="B36" s="39"/>
      <c r="C36" s="241" t="s">
        <v>217</v>
      </c>
      <c r="D36" s="241" t="s">
        <v>218</v>
      </c>
      <c r="E36" s="19" t="s">
        <v>193</v>
      </c>
      <c r="F36" s="242">
        <v>113.512</v>
      </c>
      <c r="G36" s="38"/>
      <c r="H36" s="39"/>
    </row>
    <row r="37" spans="1:8" s="2" customFormat="1" ht="16.8" customHeight="1">
      <c r="A37" s="38"/>
      <c r="B37" s="39"/>
      <c r="C37" s="241" t="s">
        <v>254</v>
      </c>
      <c r="D37" s="241" t="s">
        <v>255</v>
      </c>
      <c r="E37" s="19" t="s">
        <v>193</v>
      </c>
      <c r="F37" s="242">
        <v>164.748</v>
      </c>
      <c r="G37" s="38"/>
      <c r="H37" s="39"/>
    </row>
    <row r="38" spans="1:8" s="2" customFormat="1" ht="12">
      <c r="A38" s="38"/>
      <c r="B38" s="39"/>
      <c r="C38" s="241" t="s">
        <v>259</v>
      </c>
      <c r="D38" s="241" t="s">
        <v>260</v>
      </c>
      <c r="E38" s="19" t="s">
        <v>193</v>
      </c>
      <c r="F38" s="242">
        <v>164.748</v>
      </c>
      <c r="G38" s="38"/>
      <c r="H38" s="39"/>
    </row>
    <row r="39" spans="1:8" s="2" customFormat="1" ht="12">
      <c r="A39" s="38"/>
      <c r="B39" s="39"/>
      <c r="C39" s="241" t="s">
        <v>263</v>
      </c>
      <c r="D39" s="241" t="s">
        <v>264</v>
      </c>
      <c r="E39" s="19" t="s">
        <v>193</v>
      </c>
      <c r="F39" s="242">
        <v>2471.22</v>
      </c>
      <c r="G39" s="38"/>
      <c r="H39" s="39"/>
    </row>
    <row r="40" spans="1:8" s="2" customFormat="1" ht="16.8" customHeight="1">
      <c r="A40" s="38"/>
      <c r="B40" s="39"/>
      <c r="C40" s="241" t="s">
        <v>268</v>
      </c>
      <c r="D40" s="241" t="s">
        <v>269</v>
      </c>
      <c r="E40" s="19" t="s">
        <v>270</v>
      </c>
      <c r="F40" s="242">
        <v>275.129</v>
      </c>
      <c r="G40" s="38"/>
      <c r="H40" s="39"/>
    </row>
    <row r="41" spans="1:8" s="2" customFormat="1" ht="16.8" customHeight="1">
      <c r="A41" s="38"/>
      <c r="B41" s="39"/>
      <c r="C41" s="237" t="s">
        <v>96</v>
      </c>
      <c r="D41" s="238" t="s">
        <v>97</v>
      </c>
      <c r="E41" s="239" t="s">
        <v>1</v>
      </c>
      <c r="F41" s="240">
        <v>57.86</v>
      </c>
      <c r="G41" s="38"/>
      <c r="H41" s="39"/>
    </row>
    <row r="42" spans="1:8" s="2" customFormat="1" ht="16.8" customHeight="1">
      <c r="A42" s="38"/>
      <c r="B42" s="39"/>
      <c r="C42" s="241" t="s">
        <v>1</v>
      </c>
      <c r="D42" s="241" t="s">
        <v>196</v>
      </c>
      <c r="E42" s="19" t="s">
        <v>1</v>
      </c>
      <c r="F42" s="242">
        <v>0</v>
      </c>
      <c r="G42" s="38"/>
      <c r="H42" s="39"/>
    </row>
    <row r="43" spans="1:8" s="2" customFormat="1" ht="16.8" customHeight="1">
      <c r="A43" s="38"/>
      <c r="B43" s="39"/>
      <c r="C43" s="241" t="s">
        <v>1</v>
      </c>
      <c r="D43" s="241" t="s">
        <v>290</v>
      </c>
      <c r="E43" s="19" t="s">
        <v>1</v>
      </c>
      <c r="F43" s="242">
        <v>0.9</v>
      </c>
      <c r="G43" s="38"/>
      <c r="H43" s="39"/>
    </row>
    <row r="44" spans="1:8" s="2" customFormat="1" ht="16.8" customHeight="1">
      <c r="A44" s="38"/>
      <c r="B44" s="39"/>
      <c r="C44" s="241" t="s">
        <v>1</v>
      </c>
      <c r="D44" s="241" t="s">
        <v>210</v>
      </c>
      <c r="E44" s="19" t="s">
        <v>1</v>
      </c>
      <c r="F44" s="242">
        <v>0</v>
      </c>
      <c r="G44" s="38"/>
      <c r="H44" s="39"/>
    </row>
    <row r="45" spans="1:8" s="2" customFormat="1" ht="16.8" customHeight="1">
      <c r="A45" s="38"/>
      <c r="B45" s="39"/>
      <c r="C45" s="241" t="s">
        <v>1</v>
      </c>
      <c r="D45" s="241" t="s">
        <v>291</v>
      </c>
      <c r="E45" s="19" t="s">
        <v>1</v>
      </c>
      <c r="F45" s="242">
        <v>2.56</v>
      </c>
      <c r="G45" s="38"/>
      <c r="H45" s="39"/>
    </row>
    <row r="46" spans="1:8" s="2" customFormat="1" ht="16.8" customHeight="1">
      <c r="A46" s="38"/>
      <c r="B46" s="39"/>
      <c r="C46" s="241" t="s">
        <v>1</v>
      </c>
      <c r="D46" s="241" t="s">
        <v>212</v>
      </c>
      <c r="E46" s="19" t="s">
        <v>1</v>
      </c>
      <c r="F46" s="242">
        <v>0</v>
      </c>
      <c r="G46" s="38"/>
      <c r="H46" s="39"/>
    </row>
    <row r="47" spans="1:8" s="2" customFormat="1" ht="16.8" customHeight="1">
      <c r="A47" s="38"/>
      <c r="B47" s="39"/>
      <c r="C47" s="241" t="s">
        <v>1</v>
      </c>
      <c r="D47" s="241" t="s">
        <v>292</v>
      </c>
      <c r="E47" s="19" t="s">
        <v>1</v>
      </c>
      <c r="F47" s="242">
        <v>54.4</v>
      </c>
      <c r="G47" s="38"/>
      <c r="H47" s="39"/>
    </row>
    <row r="48" spans="1:8" s="2" customFormat="1" ht="16.8" customHeight="1">
      <c r="A48" s="38"/>
      <c r="B48" s="39"/>
      <c r="C48" s="241" t="s">
        <v>96</v>
      </c>
      <c r="D48" s="241" t="s">
        <v>198</v>
      </c>
      <c r="E48" s="19" t="s">
        <v>1</v>
      </c>
      <c r="F48" s="242">
        <v>57.86</v>
      </c>
      <c r="G48" s="38"/>
      <c r="H48" s="39"/>
    </row>
    <row r="49" spans="1:8" s="2" customFormat="1" ht="16.8" customHeight="1">
      <c r="A49" s="38"/>
      <c r="B49" s="39"/>
      <c r="C49" s="243" t="s">
        <v>682</v>
      </c>
      <c r="D49" s="38"/>
      <c r="E49" s="38"/>
      <c r="F49" s="38"/>
      <c r="G49" s="38"/>
      <c r="H49" s="39"/>
    </row>
    <row r="50" spans="1:8" s="2" customFormat="1" ht="16.8" customHeight="1">
      <c r="A50" s="38"/>
      <c r="B50" s="39"/>
      <c r="C50" s="241" t="s">
        <v>287</v>
      </c>
      <c r="D50" s="241" t="s">
        <v>288</v>
      </c>
      <c r="E50" s="19" t="s">
        <v>193</v>
      </c>
      <c r="F50" s="242">
        <v>28.93</v>
      </c>
      <c r="G50" s="38"/>
      <c r="H50" s="39"/>
    </row>
    <row r="51" spans="1:8" s="2" customFormat="1" ht="16.8" customHeight="1">
      <c r="A51" s="38"/>
      <c r="B51" s="39"/>
      <c r="C51" s="241" t="s">
        <v>295</v>
      </c>
      <c r="D51" s="241" t="s">
        <v>296</v>
      </c>
      <c r="E51" s="19" t="s">
        <v>193</v>
      </c>
      <c r="F51" s="242">
        <v>28.93</v>
      </c>
      <c r="G51" s="38"/>
      <c r="H51" s="39"/>
    </row>
    <row r="52" spans="1:8" s="2" customFormat="1" ht="16.8" customHeight="1">
      <c r="A52" s="38"/>
      <c r="B52" s="39"/>
      <c r="C52" s="241" t="s">
        <v>299</v>
      </c>
      <c r="D52" s="241" t="s">
        <v>300</v>
      </c>
      <c r="E52" s="19" t="s">
        <v>270</v>
      </c>
      <c r="F52" s="242">
        <v>99.346</v>
      </c>
      <c r="G52" s="38"/>
      <c r="H52" s="39"/>
    </row>
    <row r="53" spans="1:8" s="2" customFormat="1" ht="16.8" customHeight="1">
      <c r="A53" s="38"/>
      <c r="B53" s="39"/>
      <c r="C53" s="237" t="s">
        <v>99</v>
      </c>
      <c r="D53" s="238" t="s">
        <v>100</v>
      </c>
      <c r="E53" s="239" t="s">
        <v>1</v>
      </c>
      <c r="F53" s="240">
        <v>106.888</v>
      </c>
      <c r="G53" s="38"/>
      <c r="H53" s="39"/>
    </row>
    <row r="54" spans="1:8" s="2" customFormat="1" ht="16.8" customHeight="1">
      <c r="A54" s="38"/>
      <c r="B54" s="39"/>
      <c r="C54" s="241" t="s">
        <v>1</v>
      </c>
      <c r="D54" s="241" t="s">
        <v>196</v>
      </c>
      <c r="E54" s="19" t="s">
        <v>1</v>
      </c>
      <c r="F54" s="242">
        <v>0</v>
      </c>
      <c r="G54" s="38"/>
      <c r="H54" s="39"/>
    </row>
    <row r="55" spans="1:8" s="2" customFormat="1" ht="16.8" customHeight="1">
      <c r="A55" s="38"/>
      <c r="B55" s="39"/>
      <c r="C55" s="241" t="s">
        <v>1</v>
      </c>
      <c r="D55" s="241" t="s">
        <v>277</v>
      </c>
      <c r="E55" s="19" t="s">
        <v>1</v>
      </c>
      <c r="F55" s="242">
        <v>1.688</v>
      </c>
      <c r="G55" s="38"/>
      <c r="H55" s="39"/>
    </row>
    <row r="56" spans="1:8" s="2" customFormat="1" ht="16.8" customHeight="1">
      <c r="A56" s="38"/>
      <c r="B56" s="39"/>
      <c r="C56" s="241" t="s">
        <v>1</v>
      </c>
      <c r="D56" s="241" t="s">
        <v>210</v>
      </c>
      <c r="E56" s="19" t="s">
        <v>1</v>
      </c>
      <c r="F56" s="242">
        <v>0</v>
      </c>
      <c r="G56" s="38"/>
      <c r="H56" s="39"/>
    </row>
    <row r="57" spans="1:8" s="2" customFormat="1" ht="16.8" customHeight="1">
      <c r="A57" s="38"/>
      <c r="B57" s="39"/>
      <c r="C57" s="241" t="s">
        <v>1</v>
      </c>
      <c r="D57" s="241" t="s">
        <v>278</v>
      </c>
      <c r="E57" s="19" t="s">
        <v>1</v>
      </c>
      <c r="F57" s="242">
        <v>3.2</v>
      </c>
      <c r="G57" s="38"/>
      <c r="H57" s="39"/>
    </row>
    <row r="58" spans="1:8" s="2" customFormat="1" ht="16.8" customHeight="1">
      <c r="A58" s="38"/>
      <c r="B58" s="39"/>
      <c r="C58" s="241" t="s">
        <v>1</v>
      </c>
      <c r="D58" s="241" t="s">
        <v>212</v>
      </c>
      <c r="E58" s="19" t="s">
        <v>1</v>
      </c>
      <c r="F58" s="242">
        <v>0</v>
      </c>
      <c r="G58" s="38"/>
      <c r="H58" s="39"/>
    </row>
    <row r="59" spans="1:8" s="2" customFormat="1" ht="16.8" customHeight="1">
      <c r="A59" s="38"/>
      <c r="B59" s="39"/>
      <c r="C59" s="241" t="s">
        <v>1</v>
      </c>
      <c r="D59" s="241" t="s">
        <v>279</v>
      </c>
      <c r="E59" s="19" t="s">
        <v>1</v>
      </c>
      <c r="F59" s="242">
        <v>102</v>
      </c>
      <c r="G59" s="38"/>
      <c r="H59" s="39"/>
    </row>
    <row r="60" spans="1:8" s="2" customFormat="1" ht="16.8" customHeight="1">
      <c r="A60" s="38"/>
      <c r="B60" s="39"/>
      <c r="C60" s="241" t="s">
        <v>99</v>
      </c>
      <c r="D60" s="241" t="s">
        <v>198</v>
      </c>
      <c r="E60" s="19" t="s">
        <v>1</v>
      </c>
      <c r="F60" s="242">
        <v>106.888</v>
      </c>
      <c r="G60" s="38"/>
      <c r="H60" s="39"/>
    </row>
    <row r="61" spans="1:8" s="2" customFormat="1" ht="16.8" customHeight="1">
      <c r="A61" s="38"/>
      <c r="B61" s="39"/>
      <c r="C61" s="243" t="s">
        <v>682</v>
      </c>
      <c r="D61" s="38"/>
      <c r="E61" s="38"/>
      <c r="F61" s="38"/>
      <c r="G61" s="38"/>
      <c r="H61" s="39"/>
    </row>
    <row r="62" spans="1:8" s="2" customFormat="1" ht="16.8" customHeight="1">
      <c r="A62" s="38"/>
      <c r="B62" s="39"/>
      <c r="C62" s="241" t="s">
        <v>274</v>
      </c>
      <c r="D62" s="241" t="s">
        <v>275</v>
      </c>
      <c r="E62" s="19" t="s">
        <v>193</v>
      </c>
      <c r="F62" s="242">
        <v>106.888</v>
      </c>
      <c r="G62" s="38"/>
      <c r="H62" s="39"/>
    </row>
    <row r="63" spans="1:8" s="2" customFormat="1" ht="16.8" customHeight="1">
      <c r="A63" s="38"/>
      <c r="B63" s="39"/>
      <c r="C63" s="241" t="s">
        <v>282</v>
      </c>
      <c r="D63" s="241" t="s">
        <v>283</v>
      </c>
      <c r="E63" s="19" t="s">
        <v>270</v>
      </c>
      <c r="F63" s="242">
        <v>192.398</v>
      </c>
      <c r="G63" s="38"/>
      <c r="H63" s="39"/>
    </row>
    <row r="64" spans="1:8" s="2" customFormat="1" ht="16.8" customHeight="1">
      <c r="A64" s="38"/>
      <c r="B64" s="39"/>
      <c r="C64" s="237" t="s">
        <v>104</v>
      </c>
      <c r="D64" s="238" t="s">
        <v>104</v>
      </c>
      <c r="E64" s="239" t="s">
        <v>1</v>
      </c>
      <c r="F64" s="240">
        <v>2.448</v>
      </c>
      <c r="G64" s="38"/>
      <c r="H64" s="39"/>
    </row>
    <row r="65" spans="1:8" s="2" customFormat="1" ht="16.8" customHeight="1">
      <c r="A65" s="38"/>
      <c r="B65" s="39"/>
      <c r="C65" s="241" t="s">
        <v>104</v>
      </c>
      <c r="D65" s="241" t="s">
        <v>105</v>
      </c>
      <c r="E65" s="19" t="s">
        <v>1</v>
      </c>
      <c r="F65" s="242">
        <v>2.448</v>
      </c>
      <c r="G65" s="38"/>
      <c r="H65" s="39"/>
    </row>
    <row r="66" spans="1:8" s="2" customFormat="1" ht="16.8" customHeight="1">
      <c r="A66" s="38"/>
      <c r="B66" s="39"/>
      <c r="C66" s="243" t="s">
        <v>682</v>
      </c>
      <c r="D66" s="38"/>
      <c r="E66" s="38"/>
      <c r="F66" s="38"/>
      <c r="G66" s="38"/>
      <c r="H66" s="39"/>
    </row>
    <row r="67" spans="1:8" s="2" customFormat="1" ht="16.8" customHeight="1">
      <c r="A67" s="38"/>
      <c r="B67" s="39"/>
      <c r="C67" s="241" t="s">
        <v>409</v>
      </c>
      <c r="D67" s="241" t="s">
        <v>410</v>
      </c>
      <c r="E67" s="19" t="s">
        <v>270</v>
      </c>
      <c r="F67" s="242">
        <v>2.448</v>
      </c>
      <c r="G67" s="38"/>
      <c r="H67" s="39"/>
    </row>
    <row r="68" spans="1:8" s="2" customFormat="1" ht="16.8" customHeight="1">
      <c r="A68" s="38"/>
      <c r="B68" s="39"/>
      <c r="C68" s="241" t="s">
        <v>394</v>
      </c>
      <c r="D68" s="241" t="s">
        <v>395</v>
      </c>
      <c r="E68" s="19" t="s">
        <v>270</v>
      </c>
      <c r="F68" s="242">
        <v>11.51</v>
      </c>
      <c r="G68" s="38"/>
      <c r="H68" s="39"/>
    </row>
    <row r="69" spans="1:8" s="2" customFormat="1" ht="16.8" customHeight="1">
      <c r="A69" s="38"/>
      <c r="B69" s="39"/>
      <c r="C69" s="241" t="s">
        <v>399</v>
      </c>
      <c r="D69" s="241" t="s">
        <v>400</v>
      </c>
      <c r="E69" s="19" t="s">
        <v>270</v>
      </c>
      <c r="F69" s="242">
        <v>276.24</v>
      </c>
      <c r="G69" s="38"/>
      <c r="H69" s="39"/>
    </row>
    <row r="70" spans="1:8" s="2" customFormat="1" ht="26.4" customHeight="1">
      <c r="A70" s="38"/>
      <c r="B70" s="39"/>
      <c r="C70" s="236" t="s">
        <v>683</v>
      </c>
      <c r="D70" s="236" t="s">
        <v>85</v>
      </c>
      <c r="E70" s="38"/>
      <c r="F70" s="38"/>
      <c r="G70" s="38"/>
      <c r="H70" s="39"/>
    </row>
    <row r="71" spans="1:8" s="2" customFormat="1" ht="16.8" customHeight="1">
      <c r="A71" s="38"/>
      <c r="B71" s="39"/>
      <c r="C71" s="237" t="s">
        <v>89</v>
      </c>
      <c r="D71" s="238" t="s">
        <v>684</v>
      </c>
      <c r="E71" s="239" t="s">
        <v>1</v>
      </c>
      <c r="F71" s="240">
        <v>6.6</v>
      </c>
      <c r="G71" s="38"/>
      <c r="H71" s="39"/>
    </row>
    <row r="72" spans="1:8" s="2" customFormat="1" ht="16.8" customHeight="1">
      <c r="A72" s="38"/>
      <c r="B72" s="39"/>
      <c r="C72" s="241" t="s">
        <v>1</v>
      </c>
      <c r="D72" s="241" t="s">
        <v>541</v>
      </c>
      <c r="E72" s="19" t="s">
        <v>1</v>
      </c>
      <c r="F72" s="242">
        <v>0</v>
      </c>
      <c r="G72" s="38"/>
      <c r="H72" s="39"/>
    </row>
    <row r="73" spans="1:8" s="2" customFormat="1" ht="16.8" customHeight="1">
      <c r="A73" s="38"/>
      <c r="B73" s="39"/>
      <c r="C73" s="241" t="s">
        <v>1</v>
      </c>
      <c r="D73" s="241" t="s">
        <v>542</v>
      </c>
      <c r="E73" s="19" t="s">
        <v>1</v>
      </c>
      <c r="F73" s="242">
        <v>6.6</v>
      </c>
      <c r="G73" s="38"/>
      <c r="H73" s="39"/>
    </row>
    <row r="74" spans="1:8" s="2" customFormat="1" ht="16.8" customHeight="1">
      <c r="A74" s="38"/>
      <c r="B74" s="39"/>
      <c r="C74" s="241" t="s">
        <v>89</v>
      </c>
      <c r="D74" s="241" t="s">
        <v>240</v>
      </c>
      <c r="E74" s="19" t="s">
        <v>1</v>
      </c>
      <c r="F74" s="242">
        <v>6.6</v>
      </c>
      <c r="G74" s="38"/>
      <c r="H74" s="39"/>
    </row>
    <row r="75" spans="1:8" s="2" customFormat="1" ht="16.8" customHeight="1">
      <c r="A75" s="38"/>
      <c r="B75" s="39"/>
      <c r="C75" s="237" t="s">
        <v>92</v>
      </c>
      <c r="D75" s="238" t="s">
        <v>93</v>
      </c>
      <c r="E75" s="239" t="s">
        <v>1</v>
      </c>
      <c r="F75" s="240">
        <v>63.48</v>
      </c>
      <c r="G75" s="38"/>
      <c r="H75" s="39"/>
    </row>
    <row r="76" spans="1:8" s="2" customFormat="1" ht="16.8" customHeight="1">
      <c r="A76" s="38"/>
      <c r="B76" s="39"/>
      <c r="C76" s="241" t="s">
        <v>1</v>
      </c>
      <c r="D76" s="241" t="s">
        <v>212</v>
      </c>
      <c r="E76" s="19" t="s">
        <v>1</v>
      </c>
      <c r="F76" s="242">
        <v>0</v>
      </c>
      <c r="G76" s="38"/>
      <c r="H76" s="39"/>
    </row>
    <row r="77" spans="1:8" s="2" customFormat="1" ht="16.8" customHeight="1">
      <c r="A77" s="38"/>
      <c r="B77" s="39"/>
      <c r="C77" s="241" t="s">
        <v>1</v>
      </c>
      <c r="D77" s="241" t="s">
        <v>546</v>
      </c>
      <c r="E77" s="19" t="s">
        <v>1</v>
      </c>
      <c r="F77" s="242">
        <v>63.48</v>
      </c>
      <c r="G77" s="38"/>
      <c r="H77" s="39"/>
    </row>
    <row r="78" spans="1:8" s="2" customFormat="1" ht="16.8" customHeight="1">
      <c r="A78" s="38"/>
      <c r="B78" s="39"/>
      <c r="C78" s="241" t="s">
        <v>92</v>
      </c>
      <c r="D78" s="241" t="s">
        <v>198</v>
      </c>
      <c r="E78" s="19" t="s">
        <v>1</v>
      </c>
      <c r="F78" s="242">
        <v>63.48</v>
      </c>
      <c r="G78" s="38"/>
      <c r="H78" s="39"/>
    </row>
    <row r="79" spans="1:8" s="2" customFormat="1" ht="16.8" customHeight="1">
      <c r="A79" s="38"/>
      <c r="B79" s="39"/>
      <c r="C79" s="243" t="s">
        <v>682</v>
      </c>
      <c r="D79" s="38"/>
      <c r="E79" s="38"/>
      <c r="F79" s="38"/>
      <c r="G79" s="38"/>
      <c r="H79" s="39"/>
    </row>
    <row r="80" spans="1:8" s="2" customFormat="1" ht="12">
      <c r="A80" s="38"/>
      <c r="B80" s="39"/>
      <c r="C80" s="241" t="s">
        <v>543</v>
      </c>
      <c r="D80" s="241" t="s">
        <v>544</v>
      </c>
      <c r="E80" s="19" t="s">
        <v>193</v>
      </c>
      <c r="F80" s="242">
        <v>19.044</v>
      </c>
      <c r="G80" s="38"/>
      <c r="H80" s="39"/>
    </row>
    <row r="81" spans="1:8" s="2" customFormat="1" ht="12">
      <c r="A81" s="38"/>
      <c r="B81" s="39"/>
      <c r="C81" s="241" t="s">
        <v>548</v>
      </c>
      <c r="D81" s="241" t="s">
        <v>549</v>
      </c>
      <c r="E81" s="19" t="s">
        <v>193</v>
      </c>
      <c r="F81" s="242">
        <v>44.436</v>
      </c>
      <c r="G81" s="38"/>
      <c r="H81" s="39"/>
    </row>
    <row r="82" spans="1:8" s="2" customFormat="1" ht="16.8" customHeight="1">
      <c r="A82" s="38"/>
      <c r="B82" s="39"/>
      <c r="C82" s="241" t="s">
        <v>556</v>
      </c>
      <c r="D82" s="241" t="s">
        <v>557</v>
      </c>
      <c r="E82" s="19" t="s">
        <v>193</v>
      </c>
      <c r="F82" s="242">
        <v>63.48</v>
      </c>
      <c r="G82" s="38"/>
      <c r="H82" s="39"/>
    </row>
    <row r="83" spans="1:8" s="2" customFormat="1" ht="12">
      <c r="A83" s="38"/>
      <c r="B83" s="39"/>
      <c r="C83" s="241" t="s">
        <v>559</v>
      </c>
      <c r="D83" s="241" t="s">
        <v>560</v>
      </c>
      <c r="E83" s="19" t="s">
        <v>193</v>
      </c>
      <c r="F83" s="242">
        <v>63.48</v>
      </c>
      <c r="G83" s="38"/>
      <c r="H83" s="39"/>
    </row>
    <row r="84" spans="1:8" s="2" customFormat="1" ht="12">
      <c r="A84" s="38"/>
      <c r="B84" s="39"/>
      <c r="C84" s="241" t="s">
        <v>562</v>
      </c>
      <c r="D84" s="241" t="s">
        <v>563</v>
      </c>
      <c r="E84" s="19" t="s">
        <v>193</v>
      </c>
      <c r="F84" s="242">
        <v>952.2</v>
      </c>
      <c r="G84" s="38"/>
      <c r="H84" s="39"/>
    </row>
    <row r="85" spans="1:8" s="2" customFormat="1" ht="16.8" customHeight="1">
      <c r="A85" s="38"/>
      <c r="B85" s="39"/>
      <c r="C85" s="241" t="s">
        <v>268</v>
      </c>
      <c r="D85" s="241" t="s">
        <v>566</v>
      </c>
      <c r="E85" s="19" t="s">
        <v>270</v>
      </c>
      <c r="F85" s="242">
        <v>106.012</v>
      </c>
      <c r="G85" s="38"/>
      <c r="H85" s="39"/>
    </row>
    <row r="86" spans="1:8" s="2" customFormat="1" ht="16.8" customHeight="1">
      <c r="A86" s="38"/>
      <c r="B86" s="39"/>
      <c r="C86" s="237" t="s">
        <v>96</v>
      </c>
      <c r="D86" s="238" t="s">
        <v>97</v>
      </c>
      <c r="E86" s="239" t="s">
        <v>1</v>
      </c>
      <c r="F86" s="240">
        <v>22.08</v>
      </c>
      <c r="G86" s="38"/>
      <c r="H86" s="39"/>
    </row>
    <row r="87" spans="1:8" s="2" customFormat="1" ht="16.8" customHeight="1">
      <c r="A87" s="38"/>
      <c r="B87" s="39"/>
      <c r="C87" s="241" t="s">
        <v>1</v>
      </c>
      <c r="D87" s="241" t="s">
        <v>212</v>
      </c>
      <c r="E87" s="19" t="s">
        <v>1</v>
      </c>
      <c r="F87" s="242">
        <v>0</v>
      </c>
      <c r="G87" s="38"/>
      <c r="H87" s="39"/>
    </row>
    <row r="88" spans="1:8" s="2" customFormat="1" ht="16.8" customHeight="1">
      <c r="A88" s="38"/>
      <c r="B88" s="39"/>
      <c r="C88" s="241" t="s">
        <v>1</v>
      </c>
      <c r="D88" s="241" t="s">
        <v>572</v>
      </c>
      <c r="E88" s="19" t="s">
        <v>1</v>
      </c>
      <c r="F88" s="242">
        <v>22.08</v>
      </c>
      <c r="G88" s="38"/>
      <c r="H88" s="39"/>
    </row>
    <row r="89" spans="1:8" s="2" customFormat="1" ht="16.8" customHeight="1">
      <c r="A89" s="38"/>
      <c r="B89" s="39"/>
      <c r="C89" s="241" t="s">
        <v>96</v>
      </c>
      <c r="D89" s="241" t="s">
        <v>240</v>
      </c>
      <c r="E89" s="19" t="s">
        <v>1</v>
      </c>
      <c r="F89" s="242">
        <v>22.08</v>
      </c>
      <c r="G89" s="38"/>
      <c r="H89" s="39"/>
    </row>
    <row r="90" spans="1:8" s="2" customFormat="1" ht="16.8" customHeight="1">
      <c r="A90" s="38"/>
      <c r="B90" s="39"/>
      <c r="C90" s="243" t="s">
        <v>682</v>
      </c>
      <c r="D90" s="38"/>
      <c r="E90" s="38"/>
      <c r="F90" s="38"/>
      <c r="G90" s="38"/>
      <c r="H90" s="39"/>
    </row>
    <row r="91" spans="1:8" s="2" customFormat="1" ht="16.8" customHeight="1">
      <c r="A91" s="38"/>
      <c r="B91" s="39"/>
      <c r="C91" s="241" t="s">
        <v>287</v>
      </c>
      <c r="D91" s="241" t="s">
        <v>288</v>
      </c>
      <c r="E91" s="19" t="s">
        <v>193</v>
      </c>
      <c r="F91" s="242">
        <v>22.08</v>
      </c>
      <c r="G91" s="38"/>
      <c r="H91" s="39"/>
    </row>
    <row r="92" spans="1:8" s="2" customFormat="1" ht="16.8" customHeight="1">
      <c r="A92" s="38"/>
      <c r="B92" s="39"/>
      <c r="C92" s="241" t="s">
        <v>299</v>
      </c>
      <c r="D92" s="241" t="s">
        <v>300</v>
      </c>
      <c r="E92" s="19" t="s">
        <v>270</v>
      </c>
      <c r="F92" s="242">
        <v>37.911</v>
      </c>
      <c r="G92" s="38"/>
      <c r="H92" s="39"/>
    </row>
    <row r="93" spans="1:8" s="2" customFormat="1" ht="16.8" customHeight="1">
      <c r="A93" s="38"/>
      <c r="B93" s="39"/>
      <c r="C93" s="237" t="s">
        <v>99</v>
      </c>
      <c r="D93" s="238" t="s">
        <v>100</v>
      </c>
      <c r="E93" s="239" t="s">
        <v>1</v>
      </c>
      <c r="F93" s="240">
        <v>41.4</v>
      </c>
      <c r="G93" s="38"/>
      <c r="H93" s="39"/>
    </row>
    <row r="94" spans="1:8" s="2" customFormat="1" ht="16.8" customHeight="1">
      <c r="A94" s="38"/>
      <c r="B94" s="39"/>
      <c r="C94" s="241" t="s">
        <v>1</v>
      </c>
      <c r="D94" s="241" t="s">
        <v>212</v>
      </c>
      <c r="E94" s="19" t="s">
        <v>1</v>
      </c>
      <c r="F94" s="242">
        <v>0</v>
      </c>
      <c r="G94" s="38"/>
      <c r="H94" s="39"/>
    </row>
    <row r="95" spans="1:8" s="2" customFormat="1" ht="16.8" customHeight="1">
      <c r="A95" s="38"/>
      <c r="B95" s="39"/>
      <c r="C95" s="241" t="s">
        <v>1</v>
      </c>
      <c r="D95" s="241" t="s">
        <v>570</v>
      </c>
      <c r="E95" s="19" t="s">
        <v>1</v>
      </c>
      <c r="F95" s="242">
        <v>41.4</v>
      </c>
      <c r="G95" s="38"/>
      <c r="H95" s="39"/>
    </row>
    <row r="96" spans="1:8" s="2" customFormat="1" ht="16.8" customHeight="1">
      <c r="A96" s="38"/>
      <c r="B96" s="39"/>
      <c r="C96" s="241" t="s">
        <v>99</v>
      </c>
      <c r="D96" s="241" t="s">
        <v>240</v>
      </c>
      <c r="E96" s="19" t="s">
        <v>1</v>
      </c>
      <c r="F96" s="242">
        <v>41.4</v>
      </c>
      <c r="G96" s="38"/>
      <c r="H96" s="39"/>
    </row>
    <row r="97" spans="1:8" s="2" customFormat="1" ht="7.4" customHeight="1">
      <c r="A97" s="38"/>
      <c r="B97" s="60"/>
      <c r="C97" s="61"/>
      <c r="D97" s="61"/>
      <c r="E97" s="61"/>
      <c r="F97" s="61"/>
      <c r="G97" s="61"/>
      <c r="H97" s="39"/>
    </row>
    <row r="98" spans="1:8" s="2" customFormat="1" ht="12">
      <c r="A98" s="38"/>
      <c r="B98" s="38"/>
      <c r="C98" s="38"/>
      <c r="D98" s="38"/>
      <c r="E98" s="38"/>
      <c r="F98" s="38"/>
      <c r="G98" s="38"/>
      <c r="H98" s="38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Šťastná Markéta</dc:creator>
  <cp:keywords/>
  <dc:description/>
  <cp:lastModifiedBy>Šťastná Markéta</cp:lastModifiedBy>
  <dcterms:created xsi:type="dcterms:W3CDTF">2022-07-05T10:50:32Z</dcterms:created>
  <dcterms:modified xsi:type="dcterms:W3CDTF">2022-07-05T10:50:58Z</dcterms:modified>
  <cp:category/>
  <cp:version/>
  <cp:contentType/>
  <cp:contentStatus/>
</cp:coreProperties>
</file>