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bookViews>
    <workbookView xWindow="65416" yWindow="65416" windowWidth="29040" windowHeight="15840" activeTab="1"/>
  </bookViews>
  <sheets>
    <sheet name="Rekapitulace stavby" sheetId="1" r:id="rId1"/>
    <sheet name="TU_NP_VZ - KOMUNIKACE A I..." sheetId="2" r:id="rId2"/>
  </sheets>
  <definedNames>
    <definedName name="_xlnm._FilterDatabase" localSheetId="1" hidden="1">'TU_NP_VZ - KOMUNIKACE A I...'!$C$84:$K$238</definedName>
    <definedName name="_xlnm.Print_Area" localSheetId="0">'Rekapitulace stavby'!$D$4:$AO$36,'Rekapitulace stavby'!$C$42:$AQ$56</definedName>
    <definedName name="_xlnm.Print_Area" localSheetId="1">'TU_NP_VZ - KOMUNIKACE A I...'!$C$4:$J$37,'TU_NP_VZ - KOMUNIKACE A I...'!$C$74:$K$238</definedName>
    <definedName name="_xlnm.Print_Titles" localSheetId="0">'Rekapitulace stavby'!$52:$52</definedName>
    <definedName name="_xlnm.Print_Titles" localSheetId="1">'TU_NP_VZ - KOMUNIKACE A I...'!$84:$84</definedName>
  </definedNames>
  <calcPr calcId="191029"/>
</workbook>
</file>

<file path=xl/sharedStrings.xml><?xml version="1.0" encoding="utf-8"?>
<sst xmlns="http://schemas.openxmlformats.org/spreadsheetml/2006/main" count="1660" uniqueCount="432">
  <si>
    <t>Export Komplet</t>
  </si>
  <si>
    <t>VZ</t>
  </si>
  <si>
    <t>2.0</t>
  </si>
  <si>
    <t/>
  </si>
  <si>
    <t>False</t>
  </si>
  <si>
    <t>{29c68af9-227c-48e5-bc84-57a68a207fba}</t>
  </si>
  <si>
    <t>&gt;&gt;  skryté sloupce  &lt;&lt;</t>
  </si>
  <si>
    <t>0,01</t>
  </si>
  <si>
    <t>21</t>
  </si>
  <si>
    <t>15</t>
  </si>
  <si>
    <t>REKAPITULACE STAVBY</t>
  </si>
  <si>
    <t>v ---  níže se nacházejí doplnkové a pomocné údaje k sestavám  --- v</t>
  </si>
  <si>
    <t>0,001</t>
  </si>
  <si>
    <t>Kód:</t>
  </si>
  <si>
    <t>TU_NP_VZ</t>
  </si>
  <si>
    <t>Stavba:</t>
  </si>
  <si>
    <t>KOMUNIKACE A INŽENÝRSKÉ SÍTĚ V ROZVOJOVÉ LOKALITĚ HRUŠTICE - KÁROVSKO    UL. NA PIAVĚ</t>
  </si>
  <si>
    <t>KSO:</t>
  </si>
  <si>
    <t>828751</t>
  </si>
  <si>
    <t>CC-CZ:</t>
  </si>
  <si>
    <t>Místo:</t>
  </si>
  <si>
    <t>Turnov</t>
  </si>
  <si>
    <t>Datum:</t>
  </si>
  <si>
    <t>21. 2. 2023</t>
  </si>
  <si>
    <t>Zadavatel:</t>
  </si>
  <si>
    <t>IČ:</t>
  </si>
  <si>
    <t xml:space="preserve"> </t>
  </si>
  <si>
    <t>DIČ:</t>
  </si>
  <si>
    <t>Zhotovitel:</t>
  </si>
  <si>
    <t>Projektant:</t>
  </si>
  <si>
    <t>27267806</t>
  </si>
  <si>
    <t>EFektivní OSvětlování s.r.o.</t>
  </si>
  <si>
    <t>CZ27267806</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</si>
  <si>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</si>
  <si>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</si>
  <si>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</si>
  <si>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</si>
  <si>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</si>
  <si>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</si>
  <si>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</si>
  <si>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</si>
  <si>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</si>
  <si>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</si>
  <si>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</si>
  <si>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</si>
  <si>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</si>
  <si>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</si>
  <si>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</si>
  <si>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</si>
  <si>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</si>
  <si>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</si>
  <si>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</si>
  <si>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</si>
  <si>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</si>
  <si>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</si>
  <si>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</si>
  <si>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</si>
  <si>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</si>
  <si>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</si>
  <si>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</si>
  <si>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</si>
  <si>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</si>
  <si>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</si>
  <si>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</si>
  <si>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</si>
  <si>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</si>
  <si>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</si>
  <si>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</si>
  <si>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</si>
  <si>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</si>
  <si>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</si>
  <si>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</si>
  <si>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</si>
  <si>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</si>
  <si>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</si>
  <si>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</si>
  <si>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</si>
  <si>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</si>
  <si>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</si>
  <si>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</si>
  <si>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</si>
  <si>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</si>
  <si>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</si>
  <si>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</si>
  <si>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</si>
  <si>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9 - Ostatní konstrukce a práce, bourání</t>
  </si>
  <si>
    <t>M - Práce a dodávky M</t>
  </si>
  <si>
    <t xml:space="preserve">    21-M - Elektromontáže</t>
  </si>
  <si>
    <t xml:space="preserve">    46-M - Zemní práce při extr.mont.pracích</t>
  </si>
  <si>
    <t xml:space="preserve">    58-M - Revize vyhrazených technických zařízení</t>
  </si>
  <si>
    <t>HZS - Hodinové zúčtovací sazby</t>
  </si>
  <si>
    <t>VRN - Vedlejší rozpočtové náklady</t>
  </si>
  <si>
    <t xml:space="preserve">    VRN1 - Průzkumné, geodetické a projektové práce</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</si>
  <si>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</si>
  <si>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</si>
  <si>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</si>
  <si>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</si>
  <si>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</si>
  <si>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</si>
  <si>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</si>
  <si>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</si>
  <si>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</si>
  <si>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</si>
  <si>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</si>
  <si>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</si>
  <si>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</si>
  <si>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</si>
  <si>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</si>
  <si>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</si>
  <si>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</si>
  <si>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</si>
  <si>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</si>
  <si>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</si>
  <si>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</si>
  <si>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</si>
  <si>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919535556</t>
  </si>
  <si>
    <t>Obetonování trubního propustku betonem prostým se zvýšenými nároky na prostředí tř. C 25/30</t>
  </si>
  <si>
    <t>m3</t>
  </si>
  <si>
    <t>CS ÚRS 2022 02</t>
  </si>
  <si>
    <t>4</t>
  </si>
  <si>
    <t>516152085</t>
  </si>
  <si>
    <t>Online PSC</t>
  </si>
  <si>
    <t>https://podminky.urs.cz/item/CS_URS_2022_02/919535556</t>
  </si>
  <si>
    <t>P</t>
  </si>
  <si>
    <t xml:space="preserve">Poznámka k položce:
Vytvoření ochranného límce v místě vetknutí sloupu VO do zemního pouzdra.
</t>
  </si>
  <si>
    <t>VV</t>
  </si>
  <si>
    <t>(9+3)*pi*(0,15*0,15-0,06*0,06)*0,075</t>
  </si>
  <si>
    <t>M</t>
  </si>
  <si>
    <t>Práce a dodávky M</t>
  </si>
  <si>
    <t>3</t>
  </si>
  <si>
    <t>21-M</t>
  </si>
  <si>
    <t>Elektromontáže</t>
  </si>
  <si>
    <t>210100001</t>
  </si>
  <si>
    <t>Ukončení vodičů izolovaných s označením a zapojením v rozváděči nebo na přístroji průřezu žíly do 2,5 mm2</t>
  </si>
  <si>
    <t>kus</t>
  </si>
  <si>
    <t>64</t>
  </si>
  <si>
    <t>-2118041924</t>
  </si>
  <si>
    <t>https://podminky.urs.cz/item/CS_URS_2022_02/210100001</t>
  </si>
  <si>
    <t>12*3</t>
  </si>
  <si>
    <t>210100099</t>
  </si>
  <si>
    <t>Ukončení vodičů izolovaných s označením a zapojením na svorkovnici s otevřením a uzavřením krytu průřezu žíly do 10 mm2</t>
  </si>
  <si>
    <t>-1586698556</t>
  </si>
  <si>
    <t>https://podminky.urs.cz/item/CS_URS_2022_02/210100099</t>
  </si>
  <si>
    <t>Poznámka k položce:
Zakončení vodiče v RVO nebo RS, JS</t>
  </si>
  <si>
    <t>210202013</t>
  </si>
  <si>
    <t>Montáž svítidel výbojkových se zapojením vodičů průmyslových nebo venkovních na výložník</t>
  </si>
  <si>
    <t>-1445078866</t>
  </si>
  <si>
    <t>https://podminky.urs.cz/item/CS_URS_2022_02/210202013</t>
  </si>
  <si>
    <t>Poznámka k položce:
Položka je použita pro montáž svítidel LED, která je svých způsobem totožná.</t>
  </si>
  <si>
    <t>9+3</t>
  </si>
  <si>
    <t>5</t>
  </si>
  <si>
    <t>34774R1</t>
  </si>
  <si>
    <t>Svítidlo veřejného osvětlení hliníkové, upevnění na dřík, barevné provedení šedou práškovou barvou 900, (obdobné jako RAL 7043) světelný zdroj LED Pmax 29W, světelný tok 3.304lm, Tc 3000K, asymetrická optika, čirý difuzor PC UV stabilní, optický systém dle ověření výpočtem.</t>
  </si>
  <si>
    <t>256</t>
  </si>
  <si>
    <t>1038776050</t>
  </si>
  <si>
    <t>6</t>
  </si>
  <si>
    <t>210204002</t>
  </si>
  <si>
    <t>Montáž stožárů osvětlení parkových ocelových</t>
  </si>
  <si>
    <t>-1514373245</t>
  </si>
  <si>
    <t>https://podminky.urs.cz/item/CS_URS_2022_02/210204002</t>
  </si>
  <si>
    <t>7</t>
  </si>
  <si>
    <t>1010043084</t>
  </si>
  <si>
    <t>Sloup veřejného osvětlení, výška 5,0m, vetknutí 0,8m, průměry 130/60mm, kuželový, kruhového průřezu + barevné provedení Antracit.</t>
  </si>
  <si>
    <t>865505425</t>
  </si>
  <si>
    <t>8</t>
  </si>
  <si>
    <t>210204202</t>
  </si>
  <si>
    <t>Montáž elektrovýzbroje stožárů osvětlení 2 okruhy</t>
  </si>
  <si>
    <t>176079574</t>
  </si>
  <si>
    <t>https://podminky.urs.cz/item/CS_URS_2022_02/210204202</t>
  </si>
  <si>
    <t>210204203</t>
  </si>
  <si>
    <t>Montáž elektrovýzbroje stožárů osvětlení 3 okruhy</t>
  </si>
  <si>
    <t>1049553266</t>
  </si>
  <si>
    <t>https://podminky.urs.cz/item/CS_URS_2022_02/210204203</t>
  </si>
  <si>
    <t>10</t>
  </si>
  <si>
    <t>35R1</t>
  </si>
  <si>
    <t>Stožárová rozvodnice IP54, 1-3 vývody, 1x pojistkový spodek, pojistková vložka 6A</t>
  </si>
  <si>
    <t>1585087690</t>
  </si>
  <si>
    <t>12</t>
  </si>
  <si>
    <t>11</t>
  </si>
  <si>
    <t>1290540</t>
  </si>
  <si>
    <t xml:space="preserve">Stožárové poudro SP 250/1000
</t>
  </si>
  <si>
    <t>197652595</t>
  </si>
  <si>
    <t>210220022</t>
  </si>
  <si>
    <t>Montáž uzemňovacího vedení s upevněním, propojením a připojením pomocí svorek v zemi s izolací spojů vodičů FeZn drátem nebo lanem průměru do 10 mm v městské zástavbě</t>
  </si>
  <si>
    <t>m</t>
  </si>
  <si>
    <t>1149110444</t>
  </si>
  <si>
    <t>https://podminky.urs.cz/item/CS_URS_2022_02/210220022</t>
  </si>
  <si>
    <t>220+174+9+13+20+86+8+12*1,5</t>
  </si>
  <si>
    <t>13</t>
  </si>
  <si>
    <t>35441073</t>
  </si>
  <si>
    <t>drát D 10mm FeZn</t>
  </si>
  <si>
    <t>kg</t>
  </si>
  <si>
    <t>-601852853</t>
  </si>
  <si>
    <t>548/1,6</t>
  </si>
  <si>
    <t>342,5*1,15 'Přepočtené koeficientem množství</t>
  </si>
  <si>
    <t>14</t>
  </si>
  <si>
    <t>35441080</t>
  </si>
  <si>
    <t>drát D 8mm nerez</t>
  </si>
  <si>
    <t>976143676</t>
  </si>
  <si>
    <t>(12*1,5)/2,1</t>
  </si>
  <si>
    <t>8,571*1,15 'Přepočtené koeficientem množství</t>
  </si>
  <si>
    <t>35441875</t>
  </si>
  <si>
    <t>svorka křížová pro vodič D 6-10mm</t>
  </si>
  <si>
    <t>-1995330674</t>
  </si>
  <si>
    <t>16</t>
  </si>
  <si>
    <t>35441885</t>
  </si>
  <si>
    <t>svorka spojovací pro lano D 8-10mm</t>
  </si>
  <si>
    <t>1690691227</t>
  </si>
  <si>
    <t>17</t>
  </si>
  <si>
    <t>35441895</t>
  </si>
  <si>
    <t>svorka připojovací k připojení kovových částí</t>
  </si>
  <si>
    <t>-292495123</t>
  </si>
  <si>
    <t>18</t>
  </si>
  <si>
    <t>24617150</t>
  </si>
  <si>
    <t>nátěr hydroizolační na bázi asfaltu a plastu do spodní stavby</t>
  </si>
  <si>
    <t>273060409</t>
  </si>
  <si>
    <t>0,869565217391304*1,15 'Přepočtené koeficientem množství</t>
  </si>
  <si>
    <t>19</t>
  </si>
  <si>
    <t>210220361</t>
  </si>
  <si>
    <t>Montáž hromosvodného vedení zemnicích desek a tyčí s připojením na svodové nebo uzemňovací vedení bez příslušenství tyčí, délky do 2 m</t>
  </si>
  <si>
    <t>343478752</t>
  </si>
  <si>
    <t>https://podminky.urs.cz/item/CS_URS_2022_02/210220361</t>
  </si>
  <si>
    <t>20</t>
  </si>
  <si>
    <t>35442127</t>
  </si>
  <si>
    <t>tyč zemnící 1,5 m FeZn se svorkou</t>
  </si>
  <si>
    <t>-297763716</t>
  </si>
  <si>
    <t>210280003</t>
  </si>
  <si>
    <t>Zkoušky a prohlídky elektrických rozvodů a zařízení celková prohlídka, zkoušení, měření a vyhotovení revizní zprávy pro objem montážních prací přes 500 do 1000 tisíc Kč</t>
  </si>
  <si>
    <t>-744480106</t>
  </si>
  <si>
    <t>https://podminky.urs.cz/item/CS_URS_2022_02/210280003</t>
  </si>
  <si>
    <t>22</t>
  </si>
  <si>
    <t>210812011</t>
  </si>
  <si>
    <t>Montáž izolovaných kabelů měděných do 1 kV bez ukončení plných nebo laněných kulatých (např. CYKY, CHKE-R) uložených volně nebo v liště počtu a průřezu žil 3x1,5 až 6 mm2</t>
  </si>
  <si>
    <t>949408135</t>
  </si>
  <si>
    <t>https://podminky.urs.cz/item/CS_URS_2022_02/210812011</t>
  </si>
  <si>
    <t>(9+3)*5,75</t>
  </si>
  <si>
    <t>23</t>
  </si>
  <si>
    <t>34111030</t>
  </si>
  <si>
    <t>kabel instalační jádro Cu plné izolace PVC plášť PVC 450/750V (CYKY) 3x1,5mm2</t>
  </si>
  <si>
    <t>128</t>
  </si>
  <si>
    <t>417611190</t>
  </si>
  <si>
    <t>69</t>
  </si>
  <si>
    <t>69*1,15 'Přepočtené koeficientem množství</t>
  </si>
  <si>
    <t>24</t>
  </si>
  <si>
    <t>210812033</t>
  </si>
  <si>
    <t>Montáž izolovaných kabelů měděných do 1 kV bez ukončení plných nebo laněných kulatých (např. CYKY, CHKE-R) uložených volně nebo v liště počtu a průřezu žil 4x6 až 10 mm2</t>
  </si>
  <si>
    <t>1090114842</t>
  </si>
  <si>
    <t>https://podminky.urs.cz/item/CS_URS_2022_02/210812033</t>
  </si>
  <si>
    <t>220+313+19+33+12*2+2</t>
  </si>
  <si>
    <t>25</t>
  </si>
  <si>
    <t>34111076</t>
  </si>
  <si>
    <t>kabel instalační jádro Cu plné izolace PVC plášť PVC 450/750V (CYKY) 4x10mm2</t>
  </si>
  <si>
    <t>100704313</t>
  </si>
  <si>
    <t>611*1,1 'Přepočtené koeficientem množství</t>
  </si>
  <si>
    <t>46-M</t>
  </si>
  <si>
    <t>Zemní práce při extr.mont.pracích</t>
  </si>
  <si>
    <t>26</t>
  </si>
  <si>
    <t>460131112</t>
  </si>
  <si>
    <t>Hloubení nezapažených jam ručně včetně urovnání dna s přemístěním výkopku do vzdálenosti 3 m od okraje jámy nebo s naložením na dopravní prostředek v hornině třídy těžitelnosti I skupiny 2</t>
  </si>
  <si>
    <t>-575031596</t>
  </si>
  <si>
    <t>https://podminky.urs.cz/item/CS_URS_2022_02/460131112</t>
  </si>
  <si>
    <t>Poznámka k položce:
Montážní jáma pro sloupy VO a skříně RS</t>
  </si>
  <si>
    <t>12*(0,55*0,55*0,85)*0,5</t>
  </si>
  <si>
    <t>Součet</t>
  </si>
  <si>
    <t>27</t>
  </si>
  <si>
    <t>460131113</t>
  </si>
  <si>
    <t>Hloubení nezapažených jam ručně včetně urovnání dna s přemístěním výkopku do vzdálenosti 3 m od okraje jámy nebo s naložením na dopravní prostředek v hornině třídy těžitelnosti I skupiny 3</t>
  </si>
  <si>
    <t>1718583914</t>
  </si>
  <si>
    <t>https://podminky.urs.cz/item/CS_URS_2022_02/460131113</t>
  </si>
  <si>
    <t>28</t>
  </si>
  <si>
    <t>460161141</t>
  </si>
  <si>
    <t>Hloubení zapažených i nezapažených kabelových rýh ručně včetně urovnání dna s přemístěním výkopku do vzdálenosti 3 m od okraje jámy nebo s naložením na dopravní prostředek šířky 35 cm hloubky 50 cm v hornině třídy těžitelnosti I skupiny 1 a 2</t>
  </si>
  <si>
    <t>1044870947</t>
  </si>
  <si>
    <t>https://podminky.urs.cz/item/CS_URS_2022_02/460161141</t>
  </si>
  <si>
    <t>530-(216,5+15)</t>
  </si>
  <si>
    <t>29</t>
  </si>
  <si>
    <t>460161272</t>
  </si>
  <si>
    <t>Hloubení zapažených i nezapažených kabelových rýh ručně včetně urovnání dna s přemístěním výkopku do vzdálenosti 3 m od okraje jámy nebo s naložením na dopravní prostředek šířky 50 cm hloubky 80 cm v hornině třídy těžitelnosti I skupiny 3</t>
  </si>
  <si>
    <t>-1713062190</t>
  </si>
  <si>
    <t>https://podminky.urs.cz/item/CS_URS_2022_02/460161272</t>
  </si>
  <si>
    <t>30</t>
  </si>
  <si>
    <t>460161302</t>
  </si>
  <si>
    <t>Hloubení zapažených i nezapažených kabelových rýh ručně včetně urovnání dna s přemístěním výkopku do vzdálenosti 3 m od okraje jámy nebo s naložením na dopravní prostředek šířky 50 cm hloubky 110 cm v hornině třídy těžitelnosti I skupiny 3</t>
  </si>
  <si>
    <t>-669039314</t>
  </si>
  <si>
    <t>https://podminky.urs.cz/item/CS_URS_2022_02/460161302</t>
  </si>
  <si>
    <t>Poznámka k položce:
V úseku délky 98 je uvažováno s rozšířením výkopu určených pro pokládku kabelů sítí NN. Kalkulace je provedena jako výkop celé šíře 0,5m v poloviční délce.</t>
  </si>
  <si>
    <t>10+8,5+14*5,5+10+12,5+5+23+70,5</t>
  </si>
  <si>
    <t>31</t>
  </si>
  <si>
    <t>460431151</t>
  </si>
  <si>
    <t>Zásyp kabelových rýh ručně s přemístění sypaniny ze vzdálenosti do 10 m, s uložením výkopku ve vrstvách včetně zhutnění a úpravy povrchu šířky 35 cm hloubky 50 cm z hornině třídy těžitelnosti I skupiny 1 a 2</t>
  </si>
  <si>
    <t>-1274183354</t>
  </si>
  <si>
    <t>https://podminky.urs.cz/item/CS_URS_2022_02/460431151</t>
  </si>
  <si>
    <t>298,5</t>
  </si>
  <si>
    <t>32</t>
  </si>
  <si>
    <t>460431282</t>
  </si>
  <si>
    <t>Zásyp kabelových rýh ručně s přemístění sypaniny ze vzdálenosti do 10 m, s uložením výkopku ve vrstvách včetně zhutnění a úpravy povrchu šířky 50 cm hloubky 80 cm z horniny třídy těžitelnosti I skupiny 3</t>
  </si>
  <si>
    <t>-704964097</t>
  </si>
  <si>
    <t>https://podminky.urs.cz/item/CS_URS_2022_02/460431282</t>
  </si>
  <si>
    <t>33</t>
  </si>
  <si>
    <t>460431322</t>
  </si>
  <si>
    <t>Zásyp kabelových rýh ručně s přemístění sypaniny ze vzdálenosti do 10 m, s uložením výkopku ve vrstvách včetně zhutnění a úpravy povrchu šířky 50 cm hloubky 110 cm v horniny třídy těžitelnosti I skupiny 3</t>
  </si>
  <si>
    <t>-1942688304</t>
  </si>
  <si>
    <t>https://podminky.urs.cz/item/CS_URS_2022_02/460431322</t>
  </si>
  <si>
    <t>216,5</t>
  </si>
  <si>
    <t>34</t>
  </si>
  <si>
    <t>460641113</t>
  </si>
  <si>
    <t>Základové konstrukce základ bez bednění do rostlé zeminy z monolitického betonu tř. C 16/20</t>
  </si>
  <si>
    <t>-1482877590</t>
  </si>
  <si>
    <t>https://podminky.urs.cz/item/CS_URS_2022_02/460641113</t>
  </si>
  <si>
    <t xml:space="preserve">Poznámka k položce:
Základové kontrukce sloupů VO
</t>
  </si>
  <si>
    <t>12*(0,55*0,55*0,85)</t>
  </si>
  <si>
    <t>35</t>
  </si>
  <si>
    <t>460661512</t>
  </si>
  <si>
    <t>Kabelové lože z písku včetně podsypu, zhutnění a urovnání povrchu pro kabely nn zakryté plastovou fólií, šířky přes 25 do 50 cm</t>
  </si>
  <si>
    <t>-2124511828</t>
  </si>
  <si>
    <t>https://podminky.urs.cz/item/CS_URS_2022_02/460661512</t>
  </si>
  <si>
    <t xml:space="preserve">Poznámka k položce:
Index množství hodnoty 1,1 zohledňuje větší potřebu zásypového materiálu v případě chrániček v překopech komunikací
</t>
  </si>
  <si>
    <t>220+174+9+13+20+86+8</t>
  </si>
  <si>
    <t>530*1,05 'Přepočtené koeficientem množství</t>
  </si>
  <si>
    <t>36</t>
  </si>
  <si>
    <t>460791112</t>
  </si>
  <si>
    <t>Montáž trubek ochranných uložených volně do rýhy plastových tuhých, vnitřního průměru přes 32 do 50 mm</t>
  </si>
  <si>
    <t>399235398</t>
  </si>
  <si>
    <t>https://podminky.urs.cz/item/CS_URS_2022_02/460791112</t>
  </si>
  <si>
    <t>220+313+19+33+12*1,5+2</t>
  </si>
  <si>
    <t>37</t>
  </si>
  <si>
    <t>34571361</t>
  </si>
  <si>
    <t>trubka elektroinstalační HDPE tuhá dvouplášťová korugovaná D 41/50mm</t>
  </si>
  <si>
    <t>-657508878</t>
  </si>
  <si>
    <t>605*1,05 'Přepočtené koeficientem množství</t>
  </si>
  <si>
    <t>38</t>
  </si>
  <si>
    <t>460791216</t>
  </si>
  <si>
    <t>Montáž trubek ochranných uložených volně do rýhy plastových ohebných, vnitřního průměru přes 133 do 172 mm</t>
  </si>
  <si>
    <t>-986635658</t>
  </si>
  <si>
    <t>https://podminky.urs.cz/item/CS_URS_2022_02/460791216</t>
  </si>
  <si>
    <t>10+12,75+5+12,5</t>
  </si>
  <si>
    <t>39</t>
  </si>
  <si>
    <t>34571359</t>
  </si>
  <si>
    <t>trubka elektroinstalační ohebná dvouplášťová korugovaná (chránička) D 150/175mm, HDPE+LDPE</t>
  </si>
  <si>
    <t>-1163996366</t>
  </si>
  <si>
    <t>40,25*1,05 'Přepočtené koeficientem množství</t>
  </si>
  <si>
    <t>40</t>
  </si>
  <si>
    <t>460891121</t>
  </si>
  <si>
    <t>Osazení obrubníku se zřízením lože, s vyplněním a zatřením spár betonového silničního ležatého, do lože z betonu prostého</t>
  </si>
  <si>
    <t>-1535101449</t>
  </si>
  <si>
    <t>https://podminky.urs.cz/item/CS_URS_2022_02/460891121</t>
  </si>
  <si>
    <t>41</t>
  </si>
  <si>
    <t>468011142</t>
  </si>
  <si>
    <t>Odstranění podkladů nebo krytů komunikací včetně rozpojení na kusy a zarovnání styčné spáry ze živice, tloušťky přes 5 do 10 cm</t>
  </si>
  <si>
    <t>m2</t>
  </si>
  <si>
    <t>-256891445</t>
  </si>
  <si>
    <t>https://podminky.urs.cz/item/CS_URS_2022_02/468011142</t>
  </si>
  <si>
    <t>6*1+23*0,5</t>
  </si>
  <si>
    <t>42</t>
  </si>
  <si>
    <t>468031121</t>
  </si>
  <si>
    <t>Vytrhání obrub s odkopáním horniny a lože, s odhozením nebo naložením na dopravní prostředek ležatých silničních</t>
  </si>
  <si>
    <t>-2076408807</t>
  </si>
  <si>
    <t>https://podminky.urs.cz/item/CS_URS_2022_02/468031121</t>
  </si>
  <si>
    <t>43</t>
  </si>
  <si>
    <t>468041122</t>
  </si>
  <si>
    <t>Řezání spár v podkladu nebo krytu živičném, tloušťky přes 5 do 10 cm</t>
  </si>
  <si>
    <t>1388941154</t>
  </si>
  <si>
    <t>https://podminky.urs.cz/item/CS_URS_2022_02/468041122</t>
  </si>
  <si>
    <t>6*2+23*2</t>
  </si>
  <si>
    <t>58-M</t>
  </si>
  <si>
    <t>Revize vyhrazených technických zařízení</t>
  </si>
  <si>
    <t>44</t>
  </si>
  <si>
    <t>580106009</t>
  </si>
  <si>
    <t>Měření při revizích impedance ochranné smyčky na rozvodném zařízení, spotřebičích nebo přístrojích</t>
  </si>
  <si>
    <t>měření</t>
  </si>
  <si>
    <t>-1497847708</t>
  </si>
  <si>
    <t>https://podminky.urs.cz/item/CS_URS_2022_02/580106009</t>
  </si>
  <si>
    <t>45</t>
  </si>
  <si>
    <t>580107004</t>
  </si>
  <si>
    <t>Pomocné práce při revizích demontáž a opětná montáž krytu rozvaděče nebo rozvodnice</t>
  </si>
  <si>
    <t>1401937347</t>
  </si>
  <si>
    <t>https://podminky.urs.cz/item/CS_URS_2022_02/580107004</t>
  </si>
  <si>
    <t>HZS</t>
  </si>
  <si>
    <t>Hodinové zúčtovací sazby</t>
  </si>
  <si>
    <t>46</t>
  </si>
  <si>
    <t>HZS1212</t>
  </si>
  <si>
    <t>Hodinové zúčtovací sazby profesí HSV zemní a pomocné práce kopáč</t>
  </si>
  <si>
    <t>hod</t>
  </si>
  <si>
    <t>512</t>
  </si>
  <si>
    <t>-295461742</t>
  </si>
  <si>
    <t>https://podminky.urs.cz/item/CS_URS_2022_02/HZS1212</t>
  </si>
  <si>
    <t>47</t>
  </si>
  <si>
    <t>HZS2231</t>
  </si>
  <si>
    <t>Hodinové zúčtovací sazby profesí PSV provádění stavebních instalací elektrikář</t>
  </si>
  <si>
    <t>1066471878</t>
  </si>
  <si>
    <t>https://podminky.urs.cz/item/CS_URS_2022_02/HZS2231</t>
  </si>
  <si>
    <t>VRN</t>
  </si>
  <si>
    <t>Vedlejší rozpočtové náklady</t>
  </si>
  <si>
    <t>VRN1</t>
  </si>
  <si>
    <t>Průzkumné, geodetické a projektové práce</t>
  </si>
  <si>
    <t>48</t>
  </si>
  <si>
    <t>011464000</t>
  </si>
  <si>
    <t>Měření (monitoring) úrovně osvětlení</t>
  </si>
  <si>
    <t>komplet</t>
  </si>
  <si>
    <t>1024</t>
  </si>
  <si>
    <t>1759551649</t>
  </si>
  <si>
    <t>https://podminky.urs.cz/item/CS_URS_2022_02/011464000</t>
  </si>
  <si>
    <t>49</t>
  </si>
  <si>
    <t>012103000</t>
  </si>
  <si>
    <t>Geodetické práce před výstavbou</t>
  </si>
  <si>
    <t>-1764023434</t>
  </si>
  <si>
    <t>https://podminky.urs.cz/item/CS_URS_2022_02/012103000</t>
  </si>
  <si>
    <t>50</t>
  </si>
  <si>
    <t>013254000</t>
  </si>
  <si>
    <t>Dokumentace skutečného provedení stavby</t>
  </si>
  <si>
    <t>920606993</t>
  </si>
  <si>
    <t>https://podminky.urs.cz/item/CS_URS_2022_02/013254000</t>
  </si>
  <si>
    <t>VRN4</t>
  </si>
  <si>
    <t>Inženýrská činnost</t>
  </si>
  <si>
    <t>51</t>
  </si>
  <si>
    <t>043002000</t>
  </si>
  <si>
    <t>Zkoušky a ostatní měření - celkové zkoušky a dílčí zkoušky funkčnosti zařízení</t>
  </si>
  <si>
    <t>787674265</t>
  </si>
  <si>
    <t>https://podminky.urs.cz/item/CS_URS_2022_02/043002000</t>
  </si>
  <si>
    <t>VRN6</t>
  </si>
  <si>
    <t>Územní vlivy</t>
  </si>
  <si>
    <t>52</t>
  </si>
  <si>
    <t>065002000</t>
  </si>
  <si>
    <t>Mimostaveništní doprava materiálů</t>
  </si>
  <si>
    <t>1339655967</t>
  </si>
  <si>
    <t>https://podminky.urs.cz/item/CS_URS_2022_02/065002000</t>
  </si>
  <si>
    <t>VRN7</t>
  </si>
  <si>
    <t>Provozní vlivy</t>
  </si>
  <si>
    <t>53</t>
  </si>
  <si>
    <t>070001000</t>
  </si>
  <si>
    <t>1537704546</t>
  </si>
  <si>
    <t>https://podminky.urs.cz/item/CS_URS_2022_02/070001000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</si>
</sst>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19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5"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 borderId="7" xfId="0"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0" fillId="0" borderId="3" xfId="0" applyBorder="1" applyAlignment="1">
      <alignment vertical="center" wrapText="1"/>
    </xf>
    <xf numFmtId="0" fontId="15" fillId="0" borderId="0" xfId="0" applyFont="1" applyAlignment="1">
      <alignment horizontal="lef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4" fontId="21" fillId="0" borderId="0" xfId="0" applyNumberFormat="1" applyFont="1"/>
    <xf numFmtId="166" fontId="28" fillId="0" borderId="10" xfId="0" applyNumberFormat="1" applyFont="1" applyBorder="1"/>
    <xf numFmtId="166" fontId="28" fillId="0" borderId="11" xfId="0" applyNumberFormat="1" applyFont="1" applyBorder="1"/>
    <xf numFmtId="4" fontId="29"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8" xfId="0" applyFont="1" applyBorder="1" applyAlignment="1">
      <alignment horizontal="left" vertical="center"/>
    </xf>
    <xf numFmtId="0" fontId="20" fillId="0" borderId="0" xfId="0" applyFont="1" applyAlignment="1">
      <alignment horizontal="center" vertical="center"/>
    </xf>
    <xf numFmtId="166" fontId="20" fillId="0" borderId="0" xfId="0" applyNumberFormat="1" applyFont="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Alignment="1">
      <alignment vertical="center"/>
    </xf>
    <xf numFmtId="0" fontId="30" fillId="0" borderId="0" xfId="0" applyFont="1" applyAlignment="1">
      <alignment horizontal="left" vertical="center"/>
    </xf>
    <xf numFmtId="0" fontId="31" fillId="0" borderId="0" xfId="20" applyFont="1" applyAlignment="1">
      <alignment vertical="center" wrapText="1"/>
    </xf>
    <xf numFmtId="0" fontId="0" fillId="0" borderId="18" xfId="0" applyBorder="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12"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1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3" fillId="4" borderId="0" xfId="0" applyFont="1" applyFill="1" applyAlignment="1">
      <alignment horizontal="center" vertical="center"/>
    </xf>
    <xf numFmtId="0" fontId="0" fillId="0" borderId="0" xfId="0"/>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Alignment="1">
      <alignment horizontal="lef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ill="1" applyBorder="1" applyAlignment="1">
      <alignment vertical="center"/>
    </xf>
    <xf numFmtId="4" fontId="5" fillId="2" borderId="7" xfId="0" applyNumberFormat="1" applyFont="1" applyFill="1" applyBorder="1" applyAlignment="1">
      <alignment vertical="center"/>
    </xf>
    <xf numFmtId="0" fontId="0" fillId="2" borderId="13" xfId="0" applyFill="1" applyBorder="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919535556" TargetMode="External" /><Relationship Id="rId2" Type="http://schemas.openxmlformats.org/officeDocument/2006/relationships/hyperlink" Target="https://podminky.urs.cz/item/CS_URS_2022_02/210100001" TargetMode="External" /><Relationship Id="rId3" Type="http://schemas.openxmlformats.org/officeDocument/2006/relationships/hyperlink" Target="https://podminky.urs.cz/item/CS_URS_2022_02/210100099" TargetMode="External" /><Relationship Id="rId4" Type="http://schemas.openxmlformats.org/officeDocument/2006/relationships/hyperlink" Target="https://podminky.urs.cz/item/CS_URS_2022_02/210202013" TargetMode="External" /><Relationship Id="rId5" Type="http://schemas.openxmlformats.org/officeDocument/2006/relationships/hyperlink" Target="https://podminky.urs.cz/item/CS_URS_2022_02/210204002" TargetMode="External" /><Relationship Id="rId6" Type="http://schemas.openxmlformats.org/officeDocument/2006/relationships/hyperlink" Target="https://podminky.urs.cz/item/CS_URS_2022_02/210204202" TargetMode="External" /><Relationship Id="rId7" Type="http://schemas.openxmlformats.org/officeDocument/2006/relationships/hyperlink" Target="https://podminky.urs.cz/item/CS_URS_2022_02/210204203" TargetMode="External" /><Relationship Id="rId8" Type="http://schemas.openxmlformats.org/officeDocument/2006/relationships/hyperlink" Target="https://podminky.urs.cz/item/CS_URS_2022_02/210220022" TargetMode="External" /><Relationship Id="rId9" Type="http://schemas.openxmlformats.org/officeDocument/2006/relationships/hyperlink" Target="https://podminky.urs.cz/item/CS_URS_2022_02/210220361" TargetMode="External" /><Relationship Id="rId10" Type="http://schemas.openxmlformats.org/officeDocument/2006/relationships/hyperlink" Target="https://podminky.urs.cz/item/CS_URS_2022_02/210280003" TargetMode="External" /><Relationship Id="rId11" Type="http://schemas.openxmlformats.org/officeDocument/2006/relationships/hyperlink" Target="https://podminky.urs.cz/item/CS_URS_2022_02/210812011" TargetMode="External" /><Relationship Id="rId12" Type="http://schemas.openxmlformats.org/officeDocument/2006/relationships/hyperlink" Target="https://podminky.urs.cz/item/CS_URS_2022_02/210812033" TargetMode="External" /><Relationship Id="rId13" Type="http://schemas.openxmlformats.org/officeDocument/2006/relationships/hyperlink" Target="https://podminky.urs.cz/item/CS_URS_2022_02/460131112" TargetMode="External" /><Relationship Id="rId14" Type="http://schemas.openxmlformats.org/officeDocument/2006/relationships/hyperlink" Target="https://podminky.urs.cz/item/CS_URS_2022_02/460131113" TargetMode="External" /><Relationship Id="rId15" Type="http://schemas.openxmlformats.org/officeDocument/2006/relationships/hyperlink" Target="https://podminky.urs.cz/item/CS_URS_2022_02/460161141" TargetMode="External" /><Relationship Id="rId16" Type="http://schemas.openxmlformats.org/officeDocument/2006/relationships/hyperlink" Target="https://podminky.urs.cz/item/CS_URS_2022_02/460161272" TargetMode="External" /><Relationship Id="rId17" Type="http://schemas.openxmlformats.org/officeDocument/2006/relationships/hyperlink" Target="https://podminky.urs.cz/item/CS_URS_2022_02/460161302" TargetMode="External" /><Relationship Id="rId18" Type="http://schemas.openxmlformats.org/officeDocument/2006/relationships/hyperlink" Target="https://podminky.urs.cz/item/CS_URS_2022_02/460431151" TargetMode="External" /><Relationship Id="rId19" Type="http://schemas.openxmlformats.org/officeDocument/2006/relationships/hyperlink" Target="https://podminky.urs.cz/item/CS_URS_2022_02/460431282" TargetMode="External" /><Relationship Id="rId20" Type="http://schemas.openxmlformats.org/officeDocument/2006/relationships/hyperlink" Target="https://podminky.urs.cz/item/CS_URS_2022_02/460431322" TargetMode="External" /><Relationship Id="rId21" Type="http://schemas.openxmlformats.org/officeDocument/2006/relationships/hyperlink" Target="https://podminky.urs.cz/item/CS_URS_2022_02/460641113" TargetMode="External" /><Relationship Id="rId22" Type="http://schemas.openxmlformats.org/officeDocument/2006/relationships/hyperlink" Target="https://podminky.urs.cz/item/CS_URS_2022_02/460661512" TargetMode="External" /><Relationship Id="rId23" Type="http://schemas.openxmlformats.org/officeDocument/2006/relationships/hyperlink" Target="https://podminky.urs.cz/item/CS_URS_2022_02/460791112" TargetMode="External" /><Relationship Id="rId24" Type="http://schemas.openxmlformats.org/officeDocument/2006/relationships/hyperlink" Target="https://podminky.urs.cz/item/CS_URS_2022_02/460791216" TargetMode="External" /><Relationship Id="rId25" Type="http://schemas.openxmlformats.org/officeDocument/2006/relationships/hyperlink" Target="https://podminky.urs.cz/item/CS_URS_2022_02/460891121" TargetMode="External" /><Relationship Id="rId26" Type="http://schemas.openxmlformats.org/officeDocument/2006/relationships/hyperlink" Target="https://podminky.urs.cz/item/CS_URS_2022_02/468011142" TargetMode="External" /><Relationship Id="rId27" Type="http://schemas.openxmlformats.org/officeDocument/2006/relationships/hyperlink" Target="https://podminky.urs.cz/item/CS_URS_2022_02/468031121" TargetMode="External" /><Relationship Id="rId28" Type="http://schemas.openxmlformats.org/officeDocument/2006/relationships/hyperlink" Target="https://podminky.urs.cz/item/CS_URS_2022_02/468041122" TargetMode="External" /><Relationship Id="rId29" Type="http://schemas.openxmlformats.org/officeDocument/2006/relationships/hyperlink" Target="https://podminky.urs.cz/item/CS_URS_2022_02/580106009" TargetMode="External" /><Relationship Id="rId30" Type="http://schemas.openxmlformats.org/officeDocument/2006/relationships/hyperlink" Target="https://podminky.urs.cz/item/CS_URS_2022_02/580107004" TargetMode="External" /><Relationship Id="rId31" Type="http://schemas.openxmlformats.org/officeDocument/2006/relationships/hyperlink" Target="https://podminky.urs.cz/item/CS_URS_2022_02/HZS1212" TargetMode="External" /><Relationship Id="rId32" Type="http://schemas.openxmlformats.org/officeDocument/2006/relationships/hyperlink" Target="https://podminky.urs.cz/item/CS_URS_2022_02/HZS2231" TargetMode="External" /><Relationship Id="rId33" Type="http://schemas.openxmlformats.org/officeDocument/2006/relationships/hyperlink" Target="https://podminky.urs.cz/item/CS_URS_2022_02/011464000" TargetMode="External" /><Relationship Id="rId34" Type="http://schemas.openxmlformats.org/officeDocument/2006/relationships/hyperlink" Target="https://podminky.urs.cz/item/CS_URS_2022_02/012103000" TargetMode="External" /><Relationship Id="rId35" Type="http://schemas.openxmlformats.org/officeDocument/2006/relationships/hyperlink" Target="https://podminky.urs.cz/item/CS_URS_2022_02/013254000" TargetMode="External" /><Relationship Id="rId36" Type="http://schemas.openxmlformats.org/officeDocument/2006/relationships/hyperlink" Target="https://podminky.urs.cz/item/CS_URS_2022_02/043002000" TargetMode="External" /><Relationship Id="rId37" Type="http://schemas.openxmlformats.org/officeDocument/2006/relationships/hyperlink" Target="https://podminky.urs.cz/item/CS_URS_2022_02/065002000" TargetMode="External" /><Relationship Id="rId38" Type="http://schemas.openxmlformats.org/officeDocument/2006/relationships/hyperlink" Target="https://podminky.urs.cz/item/CS_URS_2022_02/070001000" TargetMode="External" /><Relationship Id="rId3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7"/>
  <sheetViews>
    <sheetView showGridLines="0" workbookViewId="0" topLeftCell="A94"/>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AR2" s="158" t="s">
        <v>6</v>
      </c>
      <c r="AS2" s="159"/>
      <c r="AT2" s="159"/>
      <c r="AU2" s="159"/>
      <c r="AV2" s="159"/>
      <c r="AW2" s="159"/>
      <c r="AX2" s="159"/>
      <c r="AY2" s="159"/>
      <c r="AZ2" s="159"/>
      <c r="BA2" s="159"/>
      <c r="BB2" s="159"/>
      <c r="BC2" s="159"/>
      <c r="BD2" s="159"/>
      <c r="BE2" s="159"/>
      <c r="BS2" s="15" t="s">
        <v>7</v>
      </c>
      <c r="BT2" s="15" t="s">
        <v>8</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7</v>
      </c>
      <c r="BT3" s="15" t="s">
        <v>9</v>
      </c>
    </row>
    <row r="4" spans="2:71" ht="24.95" customHeight="1">
      <c r="B4" s="18"/>
      <c r="D4" s="19" t="s">
        <v>10</v>
      </c>
      <c r="AR4" s="18"/>
      <c r="AS4" s="20" t="s">
        <v>11</v>
      </c>
      <c r="BS4" s="15" t="s">
        <v>12</v>
      </c>
    </row>
    <row r="5" spans="2:71" ht="12" customHeight="1">
      <c r="B5" s="18"/>
      <c r="D5" s="21" t="s">
        <v>13</v>
      </c>
      <c r="K5" s="185" t="s">
        <v>14</v>
      </c>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R5" s="18"/>
      <c r="BS5" s="15" t="s">
        <v>7</v>
      </c>
    </row>
    <row r="6" spans="2:71" ht="36.95" customHeight="1">
      <c r="B6" s="18"/>
      <c r="D6" s="23" t="s">
        <v>15</v>
      </c>
      <c r="K6" s="186" t="s">
        <v>16</v>
      </c>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R6" s="18"/>
      <c r="BS6" s="15" t="s">
        <v>7</v>
      </c>
    </row>
    <row r="7" spans="2:71" ht="12" customHeight="1">
      <c r="B7" s="18"/>
      <c r="D7" s="24" t="s">
        <v>17</v>
      </c>
      <c r="K7" s="22" t="s">
        <v>18</v>
      </c>
      <c r="AK7" s="24" t="s">
        <v>19</v>
      </c>
      <c r="AN7" s="22" t="s">
        <v>3</v>
      </c>
      <c r="AR7" s="18"/>
      <c r="BS7" s="15" t="s">
        <v>7</v>
      </c>
    </row>
    <row r="8" spans="2:71" ht="12" customHeight="1">
      <c r="B8" s="18"/>
      <c r="D8" s="24" t="s">
        <v>20</v>
      </c>
      <c r="K8" s="22" t="s">
        <v>21</v>
      </c>
      <c r="AK8" s="24" t="s">
        <v>22</v>
      </c>
      <c r="AN8" s="22" t="s">
        <v>23</v>
      </c>
      <c r="AR8" s="18"/>
      <c r="BS8" s="15" t="s">
        <v>7</v>
      </c>
    </row>
    <row r="9" spans="2:71" ht="14.45" customHeight="1">
      <c r="B9" s="18"/>
      <c r="AR9" s="18"/>
      <c r="BS9" s="15" t="s">
        <v>7</v>
      </c>
    </row>
    <row r="10" spans="2:71" ht="12" customHeight="1">
      <c r="B10" s="18"/>
      <c r="D10" s="24" t="s">
        <v>24</v>
      </c>
      <c r="AK10" s="24" t="s">
        <v>25</v>
      </c>
      <c r="AN10" s="22" t="s">
        <v>3</v>
      </c>
      <c r="AR10" s="18"/>
      <c r="BS10" s="15" t="s">
        <v>7</v>
      </c>
    </row>
    <row r="11" spans="2:71" ht="18.4" customHeight="1">
      <c r="B11" s="18"/>
      <c r="E11" s="22" t="s">
        <v>26</v>
      </c>
      <c r="AK11" s="24" t="s">
        <v>27</v>
      </c>
      <c r="AN11" s="22" t="s">
        <v>3</v>
      </c>
      <c r="AR11" s="18"/>
      <c r="BS11" s="15" t="s">
        <v>7</v>
      </c>
    </row>
    <row r="12" spans="2:71" ht="6.95" customHeight="1">
      <c r="B12" s="18"/>
      <c r="AR12" s="18"/>
      <c r="BS12" s="15" t="s">
        <v>7</v>
      </c>
    </row>
    <row r="13" spans="2:71" ht="12" customHeight="1">
      <c r="B13" s="18"/>
      <c r="D13" s="24" t="s">
        <v>28</v>
      </c>
      <c r="AK13" s="24" t="s">
        <v>25</v>
      </c>
      <c r="AN13" s="22" t="s">
        <v>3</v>
      </c>
      <c r="AR13" s="18"/>
      <c r="BS13" s="15" t="s">
        <v>7</v>
      </c>
    </row>
    <row r="14" spans="2:71" ht="12.75">
      <c r="B14" s="18"/>
      <c r="E14" s="22" t="s">
        <v>26</v>
      </c>
      <c r="AK14" s="24" t="s">
        <v>27</v>
      </c>
      <c r="AN14" s="22" t="s">
        <v>3</v>
      </c>
      <c r="AR14" s="18"/>
      <c r="BS14" s="15" t="s">
        <v>7</v>
      </c>
    </row>
    <row r="15" spans="2:71" ht="6.95" customHeight="1">
      <c r="B15" s="18"/>
      <c r="AR15" s="18"/>
      <c r="BS15" s="15" t="s">
        <v>4</v>
      </c>
    </row>
    <row r="16" spans="2:71" ht="12" customHeight="1">
      <c r="B16" s="18"/>
      <c r="D16" s="24" t="s">
        <v>29</v>
      </c>
      <c r="AK16" s="24" t="s">
        <v>25</v>
      </c>
      <c r="AN16" s="22" t="s">
        <v>30</v>
      </c>
      <c r="AR16" s="18"/>
      <c r="BS16" s="15" t="s">
        <v>4</v>
      </c>
    </row>
    <row r="17" spans="2:71" ht="18.4" customHeight="1">
      <c r="B17" s="18"/>
      <c r="E17" s="22" t="s">
        <v>31</v>
      </c>
      <c r="AK17" s="24" t="s">
        <v>27</v>
      </c>
      <c r="AN17" s="22" t="s">
        <v>32</v>
      </c>
      <c r="AR17" s="18"/>
      <c r="BS17" s="15" t="s">
        <v>33</v>
      </c>
    </row>
    <row r="18" spans="2:71" ht="6.95" customHeight="1">
      <c r="B18" s="18"/>
      <c r="AR18" s="18"/>
      <c r="BS18" s="15" t="s">
        <v>7</v>
      </c>
    </row>
    <row r="19" spans="2:71" ht="12" customHeight="1">
      <c r="B19" s="18"/>
      <c r="D19" s="24" t="s">
        <v>34</v>
      </c>
      <c r="AK19" s="24" t="s">
        <v>25</v>
      </c>
      <c r="AN19" s="22" t="s">
        <v>30</v>
      </c>
      <c r="AR19" s="18"/>
      <c r="BS19" s="15" t="s">
        <v>7</v>
      </c>
    </row>
    <row r="20" spans="2:71" ht="18.4" customHeight="1">
      <c r="B20" s="18"/>
      <c r="E20" s="22" t="s">
        <v>31</v>
      </c>
      <c r="AK20" s="24" t="s">
        <v>27</v>
      </c>
      <c r="AN20" s="22" t="s">
        <v>32</v>
      </c>
      <c r="AR20" s="18"/>
      <c r="BS20" s="15" t="s">
        <v>4</v>
      </c>
    </row>
    <row r="21" spans="2:44" ht="6.95" customHeight="1">
      <c r="B21" s="18"/>
      <c r="AR21" s="18"/>
    </row>
    <row r="22" spans="2:44" ht="12" customHeight="1">
      <c r="B22" s="18"/>
      <c r="D22" s="24" t="s">
        <v>35</v>
      </c>
      <c r="AR22" s="18"/>
    </row>
    <row r="23" spans="2:44" ht="47.25" customHeight="1">
      <c r="B23" s="18"/>
      <c r="E23" s="187" t="s">
        <v>36</v>
      </c>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R23" s="18"/>
    </row>
    <row r="24" spans="2:44" ht="6.95" customHeight="1">
      <c r="B24" s="18"/>
      <c r="AR24" s="18"/>
    </row>
    <row r="25" spans="2:44" ht="6.95" customHeight="1">
      <c r="B25" s="1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8"/>
    </row>
    <row r="26" spans="2:44" s="1" customFormat="1" ht="25.9" customHeight="1">
      <c r="B26" s="27"/>
      <c r="D26" s="28" t="s">
        <v>37</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188">
        <f>ROUND(AG54,2)</f>
        <v>0</v>
      </c>
      <c r="AL26" s="189"/>
      <c r="AM26" s="189"/>
      <c r="AN26" s="189"/>
      <c r="AO26" s="189"/>
      <c r="AR26" s="27"/>
    </row>
    <row r="27" spans="2:44" s="1" customFormat="1" ht="6.95" customHeight="1">
      <c r="B27" s="27"/>
      <c r="AR27" s="27"/>
    </row>
    <row r="28" spans="2:44" s="1" customFormat="1" ht="12.75">
      <c r="B28" s="27"/>
      <c r="L28" s="190" t="s">
        <v>38</v>
      </c>
      <c r="M28" s="190"/>
      <c r="N28" s="190"/>
      <c r="O28" s="190"/>
      <c r="P28" s="190"/>
      <c r="W28" s="190" t="s">
        <v>39</v>
      </c>
      <c r="X28" s="190"/>
      <c r="Y28" s="190"/>
      <c r="Z28" s="190"/>
      <c r="AA28" s="190"/>
      <c r="AB28" s="190"/>
      <c r="AC28" s="190"/>
      <c r="AD28" s="190"/>
      <c r="AE28" s="190"/>
      <c r="AK28" s="190" t="s">
        <v>40</v>
      </c>
      <c r="AL28" s="190"/>
      <c r="AM28" s="190"/>
      <c r="AN28" s="190"/>
      <c r="AO28" s="190"/>
      <c r="AR28" s="27"/>
    </row>
    <row r="29" spans="2:44" s="2" customFormat="1" ht="14.45" customHeight="1">
      <c r="B29" s="31"/>
      <c r="D29" s="24" t="s">
        <v>41</v>
      </c>
      <c r="F29" s="24" t="s">
        <v>42</v>
      </c>
      <c r="L29" s="180">
        <v>0.21</v>
      </c>
      <c r="M29" s="179"/>
      <c r="N29" s="179"/>
      <c r="O29" s="179"/>
      <c r="P29" s="179"/>
      <c r="W29" s="178">
        <f>ROUND(AZ54,2)</f>
        <v>0</v>
      </c>
      <c r="X29" s="179"/>
      <c r="Y29" s="179"/>
      <c r="Z29" s="179"/>
      <c r="AA29" s="179"/>
      <c r="AB29" s="179"/>
      <c r="AC29" s="179"/>
      <c r="AD29" s="179"/>
      <c r="AE29" s="179"/>
      <c r="AK29" s="178">
        <f>ROUND(AV54,2)</f>
        <v>0</v>
      </c>
      <c r="AL29" s="179"/>
      <c r="AM29" s="179"/>
      <c r="AN29" s="179"/>
      <c r="AO29" s="179"/>
      <c r="AR29" s="31"/>
    </row>
    <row r="30" spans="2:44" s="2" customFormat="1" ht="14.45" customHeight="1">
      <c r="B30" s="31"/>
      <c r="F30" s="24" t="s">
        <v>43</v>
      </c>
      <c r="L30" s="180">
        <v>0.15</v>
      </c>
      <c r="M30" s="179"/>
      <c r="N30" s="179"/>
      <c r="O30" s="179"/>
      <c r="P30" s="179"/>
      <c r="W30" s="178">
        <f>ROUND(BA54,2)</f>
        <v>0</v>
      </c>
      <c r="X30" s="179"/>
      <c r="Y30" s="179"/>
      <c r="Z30" s="179"/>
      <c r="AA30" s="179"/>
      <c r="AB30" s="179"/>
      <c r="AC30" s="179"/>
      <c r="AD30" s="179"/>
      <c r="AE30" s="179"/>
      <c r="AK30" s="178">
        <f>ROUND(AW54,2)</f>
        <v>0</v>
      </c>
      <c r="AL30" s="179"/>
      <c r="AM30" s="179"/>
      <c r="AN30" s="179"/>
      <c r="AO30" s="179"/>
      <c r="AR30" s="31"/>
    </row>
    <row r="31" spans="2:44" s="2" customFormat="1" ht="14.45" customHeight="1" hidden="1">
      <c r="B31" s="31"/>
      <c r="F31" s="24" t="s">
        <v>44</v>
      </c>
      <c r="L31" s="180">
        <v>0.21</v>
      </c>
      <c r="M31" s="179"/>
      <c r="N31" s="179"/>
      <c r="O31" s="179"/>
      <c r="P31" s="179"/>
      <c r="W31" s="178">
        <f>ROUND(BB54,2)</f>
        <v>0</v>
      </c>
      <c r="X31" s="179"/>
      <c r="Y31" s="179"/>
      <c r="Z31" s="179"/>
      <c r="AA31" s="179"/>
      <c r="AB31" s="179"/>
      <c r="AC31" s="179"/>
      <c r="AD31" s="179"/>
      <c r="AE31" s="179"/>
      <c r="AK31" s="178">
        <v>0</v>
      </c>
      <c r="AL31" s="179"/>
      <c r="AM31" s="179"/>
      <c r="AN31" s="179"/>
      <c r="AO31" s="179"/>
      <c r="AR31" s="31"/>
    </row>
    <row r="32" spans="2:44" s="2" customFormat="1" ht="14.45" customHeight="1" hidden="1">
      <c r="B32" s="31"/>
      <c r="F32" s="24" t="s">
        <v>45</v>
      </c>
      <c r="L32" s="180">
        <v>0.15</v>
      </c>
      <c r="M32" s="179"/>
      <c r="N32" s="179"/>
      <c r="O32" s="179"/>
      <c r="P32" s="179"/>
      <c r="W32" s="178">
        <f>ROUND(BC54,2)</f>
        <v>0</v>
      </c>
      <c r="X32" s="179"/>
      <c r="Y32" s="179"/>
      <c r="Z32" s="179"/>
      <c r="AA32" s="179"/>
      <c r="AB32" s="179"/>
      <c r="AC32" s="179"/>
      <c r="AD32" s="179"/>
      <c r="AE32" s="179"/>
      <c r="AK32" s="178">
        <v>0</v>
      </c>
      <c r="AL32" s="179"/>
      <c r="AM32" s="179"/>
      <c r="AN32" s="179"/>
      <c r="AO32" s="179"/>
      <c r="AR32" s="31"/>
    </row>
    <row r="33" spans="2:44" s="2" customFormat="1" ht="14.45" customHeight="1" hidden="1">
      <c r="B33" s="31"/>
      <c r="F33" s="24" t="s">
        <v>46</v>
      </c>
      <c r="L33" s="180">
        <v>0</v>
      </c>
      <c r="M33" s="179"/>
      <c r="N33" s="179"/>
      <c r="O33" s="179"/>
      <c r="P33" s="179"/>
      <c r="W33" s="178">
        <f>ROUND(BD54,2)</f>
        <v>0</v>
      </c>
      <c r="X33" s="179"/>
      <c r="Y33" s="179"/>
      <c r="Z33" s="179"/>
      <c r="AA33" s="179"/>
      <c r="AB33" s="179"/>
      <c r="AC33" s="179"/>
      <c r="AD33" s="179"/>
      <c r="AE33" s="179"/>
      <c r="AK33" s="178">
        <v>0</v>
      </c>
      <c r="AL33" s="179"/>
      <c r="AM33" s="179"/>
      <c r="AN33" s="179"/>
      <c r="AO33" s="179"/>
      <c r="AR33" s="31"/>
    </row>
    <row r="34" spans="2:44" s="1" customFormat="1" ht="6.95" customHeight="1">
      <c r="B34" s="27"/>
      <c r="AR34" s="27"/>
    </row>
    <row r="35" spans="2:44" s="1" customFormat="1" ht="25.9" customHeight="1">
      <c r="B35" s="27"/>
      <c r="C35" s="32"/>
      <c r="D35" s="33" t="s">
        <v>47</v>
      </c>
      <c r="E35" s="34"/>
      <c r="F35" s="34"/>
      <c r="G35" s="34"/>
      <c r="H35" s="34"/>
      <c r="I35" s="34"/>
      <c r="J35" s="34"/>
      <c r="K35" s="34"/>
      <c r="L35" s="34"/>
      <c r="M35" s="34"/>
      <c r="N35" s="34"/>
      <c r="O35" s="34"/>
      <c r="P35" s="34"/>
      <c r="Q35" s="34"/>
      <c r="R35" s="34"/>
      <c r="S35" s="34"/>
      <c r="T35" s="35" t="s">
        <v>48</v>
      </c>
      <c r="U35" s="34"/>
      <c r="V35" s="34"/>
      <c r="W35" s="34"/>
      <c r="X35" s="181" t="s">
        <v>49</v>
      </c>
      <c r="Y35" s="182"/>
      <c r="Z35" s="182"/>
      <c r="AA35" s="182"/>
      <c r="AB35" s="182"/>
      <c r="AC35" s="34"/>
      <c r="AD35" s="34"/>
      <c r="AE35" s="34"/>
      <c r="AF35" s="34"/>
      <c r="AG35" s="34"/>
      <c r="AH35" s="34"/>
      <c r="AI35" s="34"/>
      <c r="AJ35" s="34"/>
      <c r="AK35" s="183">
        <f>SUM(AK26:AK33)</f>
        <v>0</v>
      </c>
      <c r="AL35" s="182"/>
      <c r="AM35" s="182"/>
      <c r="AN35" s="182"/>
      <c r="AO35" s="184"/>
      <c r="AP35" s="32"/>
      <c r="AQ35" s="32"/>
      <c r="AR35" s="27"/>
    </row>
    <row r="36" spans="2:44" s="1" customFormat="1" ht="6.95" customHeight="1">
      <c r="B36" s="27"/>
      <c r="AR36" s="27"/>
    </row>
    <row r="37" spans="2:44" s="1" customFormat="1" ht="6.95" customHeight="1">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27"/>
    </row>
    <row r="41" spans="2:44" s="1" customFormat="1" ht="6.95" customHeight="1">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27"/>
    </row>
    <row r="42" spans="2:44" s="1" customFormat="1" ht="24.95" customHeight="1">
      <c r="B42" s="27"/>
      <c r="C42" s="19" t="s">
        <v>50</v>
      </c>
      <c r="AR42" s="27"/>
    </row>
    <row r="43" spans="2:44" s="1" customFormat="1" ht="6.95" customHeight="1">
      <c r="B43" s="27"/>
      <c r="AR43" s="27"/>
    </row>
    <row r="44" spans="2:44" s="3" customFormat="1" ht="12" customHeight="1">
      <c r="B44" s="40"/>
      <c r="C44" s="24" t="s">
        <v>13</v>
      </c>
      <c r="L44" s="3" t="str">
        <f>K5</f>
        <v>TU_NP_VZ</v>
      </c>
      <c r="AR44" s="40"/>
    </row>
    <row r="45" spans="2:44" s="4" customFormat="1" ht="36.95" customHeight="1">
      <c r="B45" s="41"/>
      <c r="C45" s="42" t="s">
        <v>15</v>
      </c>
      <c r="L45" s="169" t="str">
        <f>K6</f>
        <v>KOMUNIKACE A INŽENÝRSKÉ SÍTĚ V ROZVOJOVÉ LOKALITĚ HRUŠTICE - KÁROVSKO    UL. NA PIAVĚ</v>
      </c>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R45" s="41"/>
    </row>
    <row r="46" spans="2:44" s="1" customFormat="1" ht="6.95" customHeight="1">
      <c r="B46" s="27"/>
      <c r="AR46" s="27"/>
    </row>
    <row r="47" spans="2:44" s="1" customFormat="1" ht="12" customHeight="1">
      <c r="B47" s="27"/>
      <c r="C47" s="24" t="s">
        <v>20</v>
      </c>
      <c r="L47" s="43" t="str">
        <f>IF(K8="","",K8)</f>
        <v>Turnov</v>
      </c>
      <c r="AI47" s="24" t="s">
        <v>22</v>
      </c>
      <c r="AM47" s="171" t="str">
        <f>IF(AN8="","",AN8)</f>
        <v>21. 2. 2023</v>
      </c>
      <c r="AN47" s="171"/>
      <c r="AR47" s="27"/>
    </row>
    <row r="48" spans="2:44" s="1" customFormat="1" ht="6.95" customHeight="1">
      <c r="B48" s="27"/>
      <c r="AR48" s="27"/>
    </row>
    <row r="49" spans="2:56" s="1" customFormat="1" ht="15.2" customHeight="1">
      <c r="B49" s="27"/>
      <c r="C49" s="24" t="s">
        <v>24</v>
      </c>
      <c r="L49" s="3" t="str">
        <f>IF(E11="","",E11)</f>
        <v xml:space="preserve"> </v>
      </c>
      <c r="AI49" s="24" t="s">
        <v>29</v>
      </c>
      <c r="AM49" s="172" t="str">
        <f>IF(E17="","",E17)</f>
        <v>EFektivní OSvětlování s.r.o.</v>
      </c>
      <c r="AN49" s="173"/>
      <c r="AO49" s="173"/>
      <c r="AP49" s="173"/>
      <c r="AR49" s="27"/>
      <c r="AS49" s="174" t="s">
        <v>51</v>
      </c>
      <c r="AT49" s="175"/>
      <c r="AU49" s="45"/>
      <c r="AV49" s="45"/>
      <c r="AW49" s="45"/>
      <c r="AX49" s="45"/>
      <c r="AY49" s="45"/>
      <c r="AZ49" s="45"/>
      <c r="BA49" s="45"/>
      <c r="BB49" s="45"/>
      <c r="BC49" s="45"/>
      <c r="BD49" s="46"/>
    </row>
    <row r="50" spans="2:56" s="1" customFormat="1" ht="15.2" customHeight="1">
      <c r="B50" s="27"/>
      <c r="C50" s="24" t="s">
        <v>28</v>
      </c>
      <c r="L50" s="3" t="str">
        <f>IF(E14="","",E14)</f>
        <v xml:space="preserve"> </v>
      </c>
      <c r="AI50" s="24" t="s">
        <v>34</v>
      </c>
      <c r="AM50" s="172" t="str">
        <f>IF(E20="","",E20)</f>
        <v>EFektivní OSvětlování s.r.o.</v>
      </c>
      <c r="AN50" s="173"/>
      <c r="AO50" s="173"/>
      <c r="AP50" s="173"/>
      <c r="AR50" s="27"/>
      <c r="AS50" s="176"/>
      <c r="AT50" s="177"/>
      <c r="BD50" s="47"/>
    </row>
    <row r="51" spans="2:56" s="1" customFormat="1" ht="10.9" customHeight="1">
      <c r="B51" s="27"/>
      <c r="AR51" s="27"/>
      <c r="AS51" s="176"/>
      <c r="AT51" s="177"/>
      <c r="BD51" s="47"/>
    </row>
    <row r="52" spans="2:56" s="1" customFormat="1" ht="29.25" customHeight="1">
      <c r="B52" s="27"/>
      <c r="C52" s="160" t="s">
        <v>52</v>
      </c>
      <c r="D52" s="161"/>
      <c r="E52" s="161"/>
      <c r="F52" s="161"/>
      <c r="G52" s="161"/>
      <c r="H52" s="48"/>
      <c r="I52" s="162" t="s">
        <v>53</v>
      </c>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3" t="s">
        <v>54</v>
      </c>
      <c r="AH52" s="161"/>
      <c r="AI52" s="161"/>
      <c r="AJ52" s="161"/>
      <c r="AK52" s="161"/>
      <c r="AL52" s="161"/>
      <c r="AM52" s="161"/>
      <c r="AN52" s="162" t="s">
        <v>55</v>
      </c>
      <c r="AO52" s="161"/>
      <c r="AP52" s="161"/>
      <c r="AQ52" s="49" t="s">
        <v>56</v>
      </c>
      <c r="AR52" s="27"/>
      <c r="AS52" s="50" t="s">
        <v>57</v>
      </c>
      <c r="AT52" s="51" t="s">
        <v>58</v>
      </c>
      <c r="AU52" s="51" t="s">
        <v>59</v>
      </c>
      <c r="AV52" s="51" t="s">
        <v>60</v>
      </c>
      <c r="AW52" s="51" t="s">
        <v>61</v>
      </c>
      <c r="AX52" s="51" t="s">
        <v>62</v>
      </c>
      <c r="AY52" s="51" t="s">
        <v>63</v>
      </c>
      <c r="AZ52" s="51" t="s">
        <v>64</v>
      </c>
      <c r="BA52" s="51" t="s">
        <v>65</v>
      </c>
      <c r="BB52" s="51" t="s">
        <v>66</v>
      </c>
      <c r="BC52" s="51" t="s">
        <v>67</v>
      </c>
      <c r="BD52" s="52" t="s">
        <v>68</v>
      </c>
    </row>
    <row r="53" spans="2:56" s="1" customFormat="1" ht="10.9" customHeight="1">
      <c r="B53" s="27"/>
      <c r="AR53" s="27"/>
      <c r="AS53" s="53"/>
      <c r="AT53" s="45"/>
      <c r="AU53" s="45"/>
      <c r="AV53" s="45"/>
      <c r="AW53" s="45"/>
      <c r="AX53" s="45"/>
      <c r="AY53" s="45"/>
      <c r="AZ53" s="45"/>
      <c r="BA53" s="45"/>
      <c r="BB53" s="45"/>
      <c r="BC53" s="45"/>
      <c r="BD53" s="46"/>
    </row>
    <row r="54" spans="2:90" s="5" customFormat="1" ht="32.45" customHeight="1">
      <c r="B54" s="54"/>
      <c r="C54" s="55" t="s">
        <v>69</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167">
        <f>ROUND(AG55,2)</f>
        <v>0</v>
      </c>
      <c r="AH54" s="167"/>
      <c r="AI54" s="167"/>
      <c r="AJ54" s="167"/>
      <c r="AK54" s="167"/>
      <c r="AL54" s="167"/>
      <c r="AM54" s="167"/>
      <c r="AN54" s="168">
        <f>SUM(AG54,AT54)</f>
        <v>0</v>
      </c>
      <c r="AO54" s="168"/>
      <c r="AP54" s="168"/>
      <c r="AQ54" s="58" t="s">
        <v>3</v>
      </c>
      <c r="AR54" s="54"/>
      <c r="AS54" s="59">
        <f>ROUND(AS55,2)</f>
        <v>0</v>
      </c>
      <c r="AT54" s="60">
        <f>ROUND(SUM(AV54:AW54),2)</f>
        <v>0</v>
      </c>
      <c r="AU54" s="61">
        <f>ROUND(AU55,5)</f>
        <v>1155.66171</v>
      </c>
      <c r="AV54" s="60">
        <f>ROUND(AZ54*L29,2)</f>
        <v>0</v>
      </c>
      <c r="AW54" s="60">
        <f>ROUND(BA54*L30,2)</f>
        <v>0</v>
      </c>
      <c r="AX54" s="60">
        <f>ROUND(BB54*L29,2)</f>
        <v>0</v>
      </c>
      <c r="AY54" s="60">
        <f>ROUND(BC54*L30,2)</f>
        <v>0</v>
      </c>
      <c r="AZ54" s="60">
        <f>ROUND(AZ55,2)</f>
        <v>0</v>
      </c>
      <c r="BA54" s="60">
        <f>ROUND(BA55,2)</f>
        <v>0</v>
      </c>
      <c r="BB54" s="60">
        <f>ROUND(BB55,2)</f>
        <v>0</v>
      </c>
      <c r="BC54" s="60">
        <f>ROUND(BC55,2)</f>
        <v>0</v>
      </c>
      <c r="BD54" s="62">
        <f>ROUND(BD55,2)</f>
        <v>0</v>
      </c>
      <c r="BS54" s="63" t="s">
        <v>70</v>
      </c>
      <c r="BT54" s="63" t="s">
        <v>71</v>
      </c>
      <c r="BV54" s="63" t="s">
        <v>72</v>
      </c>
      <c r="BW54" s="63" t="s">
        <v>5</v>
      </c>
      <c r="BX54" s="63" t="s">
        <v>73</v>
      </c>
      <c r="CL54" s="63" t="s">
        <v>18</v>
      </c>
    </row>
    <row r="55" spans="1:90" s="6" customFormat="1" ht="37.5" customHeight="1">
      <c r="A55" s="64" t="s">
        <v>74</v>
      </c>
      <c r="B55" s="65"/>
      <c r="C55" s="66"/>
      <c r="D55" s="166" t="s">
        <v>14</v>
      </c>
      <c r="E55" s="166"/>
      <c r="F55" s="166"/>
      <c r="G55" s="166"/>
      <c r="H55" s="166"/>
      <c r="I55" s="67"/>
      <c r="J55" s="166" t="s">
        <v>16</v>
      </c>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4">
        <f>'TU_NP_VZ - KOMUNIKACE A I...'!J28</f>
        <v>0</v>
      </c>
      <c r="AH55" s="165"/>
      <c r="AI55" s="165"/>
      <c r="AJ55" s="165"/>
      <c r="AK55" s="165"/>
      <c r="AL55" s="165"/>
      <c r="AM55" s="165"/>
      <c r="AN55" s="164">
        <f>SUM(AG55,AT55)</f>
        <v>0</v>
      </c>
      <c r="AO55" s="165"/>
      <c r="AP55" s="165"/>
      <c r="AQ55" s="68" t="s">
        <v>75</v>
      </c>
      <c r="AR55" s="65"/>
      <c r="AS55" s="69">
        <v>0</v>
      </c>
      <c r="AT55" s="70">
        <f>ROUND(SUM(AV55:AW55),2)</f>
        <v>0</v>
      </c>
      <c r="AU55" s="71">
        <f>'TU_NP_VZ - KOMUNIKACE A I...'!P85</f>
        <v>1155.6617140000003</v>
      </c>
      <c r="AV55" s="70">
        <f>'TU_NP_VZ - KOMUNIKACE A I...'!J31</f>
        <v>0</v>
      </c>
      <c r="AW55" s="70">
        <f>'TU_NP_VZ - KOMUNIKACE A I...'!J32</f>
        <v>0</v>
      </c>
      <c r="AX55" s="70">
        <f>'TU_NP_VZ - KOMUNIKACE A I...'!J33</f>
        <v>0</v>
      </c>
      <c r="AY55" s="70">
        <f>'TU_NP_VZ - KOMUNIKACE A I...'!J34</f>
        <v>0</v>
      </c>
      <c r="AZ55" s="70">
        <f>'TU_NP_VZ - KOMUNIKACE A I...'!F31</f>
        <v>0</v>
      </c>
      <c r="BA55" s="70">
        <f>'TU_NP_VZ - KOMUNIKACE A I...'!F32</f>
        <v>0</v>
      </c>
      <c r="BB55" s="70">
        <f>'TU_NP_VZ - KOMUNIKACE A I...'!F33</f>
        <v>0</v>
      </c>
      <c r="BC55" s="70">
        <f>'TU_NP_VZ - KOMUNIKACE A I...'!F34</f>
        <v>0</v>
      </c>
      <c r="BD55" s="72">
        <f>'TU_NP_VZ - KOMUNIKACE A I...'!F35</f>
        <v>0</v>
      </c>
      <c r="BT55" s="73" t="s">
        <v>76</v>
      </c>
      <c r="BU55" s="73" t="s">
        <v>77</v>
      </c>
      <c r="BV55" s="73" t="s">
        <v>72</v>
      </c>
      <c r="BW55" s="73" t="s">
        <v>5</v>
      </c>
      <c r="BX55" s="73" t="s">
        <v>73</v>
      </c>
      <c r="CL55" s="73" t="s">
        <v>18</v>
      </c>
    </row>
    <row r="56" spans="2:44" s="1" customFormat="1" ht="30" customHeight="1">
      <c r="B56" s="27"/>
      <c r="AR56" s="27"/>
    </row>
    <row r="57" spans="2:44" s="1" customFormat="1" ht="6.95" customHeight="1">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27"/>
    </row>
  </sheetData>
  <mergeCells count="40">
    <mergeCell ref="K5:AO5"/>
    <mergeCell ref="K6:AO6"/>
    <mergeCell ref="E23:AN23"/>
    <mergeCell ref="AK26:AO26"/>
    <mergeCell ref="L28:P28"/>
    <mergeCell ref="W28:AE28"/>
    <mergeCell ref="AK28:AO28"/>
    <mergeCell ref="W29:AE29"/>
    <mergeCell ref="AK29:AO29"/>
    <mergeCell ref="L29:P29"/>
    <mergeCell ref="W30:AE30"/>
    <mergeCell ref="AK30:AO30"/>
    <mergeCell ref="L30:P30"/>
    <mergeCell ref="AK31:AO31"/>
    <mergeCell ref="L31:P31"/>
    <mergeCell ref="W32:AE32"/>
    <mergeCell ref="AK32:AO32"/>
    <mergeCell ref="L32:P32"/>
    <mergeCell ref="AN55:AP55"/>
    <mergeCell ref="AG55:AM55"/>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W31:AE31"/>
  </mergeCells>
  <hyperlinks>
    <hyperlink ref="A55" location="'TU_NP_VZ - KOMUNIKACE A I...'!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39"/>
  <sheetViews>
    <sheetView showGridLines="0" tabSelected="1" workbookViewId="0" topLeftCell="A26">
      <selection activeCell="I85" sqref="I85:I23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t="s">
        <v>6</v>
      </c>
      <c r="M2" s="159"/>
      <c r="N2" s="159"/>
      <c r="O2" s="159"/>
      <c r="P2" s="159"/>
      <c r="Q2" s="159"/>
      <c r="R2" s="159"/>
      <c r="S2" s="159"/>
      <c r="T2" s="159"/>
      <c r="U2" s="159"/>
      <c r="V2" s="159"/>
      <c r="AT2" s="15" t="s">
        <v>5</v>
      </c>
    </row>
    <row r="3" spans="2:46" ht="6.95" customHeight="1">
      <c r="B3" s="16"/>
      <c r="C3" s="17"/>
      <c r="D3" s="17"/>
      <c r="E3" s="17"/>
      <c r="F3" s="17"/>
      <c r="G3" s="17"/>
      <c r="H3" s="17"/>
      <c r="I3" s="17"/>
      <c r="J3" s="17"/>
      <c r="K3" s="17"/>
      <c r="L3" s="18"/>
      <c r="AT3" s="15" t="s">
        <v>78</v>
      </c>
    </row>
    <row r="4" spans="2:46" ht="24.95" customHeight="1">
      <c r="B4" s="18"/>
      <c r="D4" s="19" t="s">
        <v>79</v>
      </c>
      <c r="L4" s="18"/>
      <c r="M4" s="74" t="s">
        <v>11</v>
      </c>
      <c r="AT4" s="15" t="s">
        <v>4</v>
      </c>
    </row>
    <row r="5" spans="2:12" ht="6.95" customHeight="1">
      <c r="B5" s="18"/>
      <c r="L5" s="18"/>
    </row>
    <row r="6" spans="2:12" s="1" customFormat="1" ht="12" customHeight="1">
      <c r="B6" s="27"/>
      <c r="D6" s="24" t="s">
        <v>15</v>
      </c>
      <c r="L6" s="27"/>
    </row>
    <row r="7" spans="2:12" s="1" customFormat="1" ht="30" customHeight="1">
      <c r="B7" s="27"/>
      <c r="E7" s="169" t="s">
        <v>16</v>
      </c>
      <c r="F7" s="191"/>
      <c r="G7" s="191"/>
      <c r="H7" s="191"/>
      <c r="L7" s="27"/>
    </row>
    <row r="8" spans="2:12" s="1" customFormat="1" ht="12">
      <c r="B8" s="27"/>
      <c r="L8" s="27"/>
    </row>
    <row r="9" spans="2:12" s="1" customFormat="1" ht="12" customHeight="1">
      <c r="B9" s="27"/>
      <c r="D9" s="24" t="s">
        <v>17</v>
      </c>
      <c r="F9" s="22" t="s">
        <v>18</v>
      </c>
      <c r="I9" s="24" t="s">
        <v>19</v>
      </c>
      <c r="J9" s="22" t="s">
        <v>3</v>
      </c>
      <c r="L9" s="27"/>
    </row>
    <row r="10" spans="2:12" s="1" customFormat="1" ht="12" customHeight="1">
      <c r="B10" s="27"/>
      <c r="D10" s="24" t="s">
        <v>20</v>
      </c>
      <c r="F10" s="22" t="s">
        <v>21</v>
      </c>
      <c r="I10" s="24" t="s">
        <v>22</v>
      </c>
      <c r="J10" s="44" t="str">
        <f>'Rekapitulace stavby'!AN8</f>
        <v>21. 2. 2023</v>
      </c>
      <c r="L10" s="27"/>
    </row>
    <row r="11" spans="2:12" s="1" customFormat="1" ht="10.9" customHeight="1">
      <c r="B11" s="27"/>
      <c r="L11" s="27"/>
    </row>
    <row r="12" spans="2:12" s="1" customFormat="1" ht="12" customHeight="1">
      <c r="B12" s="27"/>
      <c r="D12" s="24" t="s">
        <v>24</v>
      </c>
      <c r="I12" s="24" t="s">
        <v>25</v>
      </c>
      <c r="J12" s="22" t="str">
        <f>IF('Rekapitulace stavby'!AN10="","",'Rekapitulace stavby'!AN10)</f>
        <v/>
      </c>
      <c r="L12" s="27"/>
    </row>
    <row r="13" spans="2:12" s="1" customFormat="1" ht="18" customHeight="1">
      <c r="B13" s="27"/>
      <c r="E13" s="22" t="str">
        <f>IF('Rekapitulace stavby'!E11="","",'Rekapitulace stavby'!E11)</f>
        <v xml:space="preserve"> </v>
      </c>
      <c r="I13" s="24" t="s">
        <v>27</v>
      </c>
      <c r="J13" s="22" t="str">
        <f>IF('Rekapitulace stavby'!AN11="","",'Rekapitulace stavby'!AN11)</f>
        <v/>
      </c>
      <c r="L13" s="27"/>
    </row>
    <row r="14" spans="2:12" s="1" customFormat="1" ht="6.95" customHeight="1">
      <c r="B14" s="27"/>
      <c r="L14" s="27"/>
    </row>
    <row r="15" spans="2:12" s="1" customFormat="1" ht="12" customHeight="1">
      <c r="B15" s="27"/>
      <c r="D15" s="24" t="s">
        <v>28</v>
      </c>
      <c r="I15" s="24" t="s">
        <v>25</v>
      </c>
      <c r="J15" s="22" t="str">
        <f>'Rekapitulace stavby'!AN13</f>
        <v/>
      </c>
      <c r="L15" s="27"/>
    </row>
    <row r="16" spans="2:12" s="1" customFormat="1" ht="18" customHeight="1">
      <c r="B16" s="27"/>
      <c r="E16" s="185" t="str">
        <f>'Rekapitulace stavby'!E14</f>
        <v xml:space="preserve"> </v>
      </c>
      <c r="F16" s="185"/>
      <c r="G16" s="185"/>
      <c r="H16" s="185"/>
      <c r="I16" s="24" t="s">
        <v>27</v>
      </c>
      <c r="J16" s="22" t="str">
        <f>'Rekapitulace stavby'!AN14</f>
        <v/>
      </c>
      <c r="L16" s="27"/>
    </row>
    <row r="17" spans="2:12" s="1" customFormat="1" ht="6.95" customHeight="1">
      <c r="B17" s="27"/>
      <c r="L17" s="27"/>
    </row>
    <row r="18" spans="2:12" s="1" customFormat="1" ht="12" customHeight="1">
      <c r="B18" s="27"/>
      <c r="D18" s="24" t="s">
        <v>29</v>
      </c>
      <c r="I18" s="24" t="s">
        <v>25</v>
      </c>
      <c r="J18" s="22" t="s">
        <v>30</v>
      </c>
      <c r="L18" s="27"/>
    </row>
    <row r="19" spans="2:12" s="1" customFormat="1" ht="18" customHeight="1">
      <c r="B19" s="27"/>
      <c r="E19" s="22" t="s">
        <v>31</v>
      </c>
      <c r="I19" s="24" t="s">
        <v>27</v>
      </c>
      <c r="J19" s="22" t="s">
        <v>32</v>
      </c>
      <c r="L19" s="27"/>
    </row>
    <row r="20" spans="2:12" s="1" customFormat="1" ht="6.95" customHeight="1">
      <c r="B20" s="27"/>
      <c r="L20" s="27"/>
    </row>
    <row r="21" spans="2:12" s="1" customFormat="1" ht="12" customHeight="1">
      <c r="B21" s="27"/>
      <c r="D21" s="24" t="s">
        <v>34</v>
      </c>
      <c r="I21" s="24" t="s">
        <v>25</v>
      </c>
      <c r="J21" s="22" t="s">
        <v>30</v>
      </c>
      <c r="L21" s="27"/>
    </row>
    <row r="22" spans="2:12" s="1" customFormat="1" ht="18" customHeight="1">
      <c r="B22" s="27"/>
      <c r="E22" s="22" t="s">
        <v>31</v>
      </c>
      <c r="I22" s="24" t="s">
        <v>27</v>
      </c>
      <c r="J22" s="22" t="s">
        <v>32</v>
      </c>
      <c r="L22" s="27"/>
    </row>
    <row r="23" spans="2:12" s="1" customFormat="1" ht="6.95" customHeight="1">
      <c r="B23" s="27"/>
      <c r="L23" s="27"/>
    </row>
    <row r="24" spans="2:12" s="1" customFormat="1" ht="12" customHeight="1">
      <c r="B24" s="27"/>
      <c r="D24" s="24" t="s">
        <v>35</v>
      </c>
      <c r="L24" s="27"/>
    </row>
    <row r="25" spans="2:12" s="7" customFormat="1" ht="47.25" customHeight="1">
      <c r="B25" s="75"/>
      <c r="E25" s="187" t="s">
        <v>36</v>
      </c>
      <c r="F25" s="187"/>
      <c r="G25" s="187"/>
      <c r="H25" s="187"/>
      <c r="L25" s="75"/>
    </row>
    <row r="26" spans="2:12" s="1" customFormat="1" ht="6.95" customHeight="1">
      <c r="B26" s="27"/>
      <c r="L26" s="27"/>
    </row>
    <row r="27" spans="2:12" s="1" customFormat="1" ht="6.95" customHeight="1">
      <c r="B27" s="27"/>
      <c r="D27" s="45"/>
      <c r="E27" s="45"/>
      <c r="F27" s="45"/>
      <c r="G27" s="45"/>
      <c r="H27" s="45"/>
      <c r="I27" s="45"/>
      <c r="J27" s="45"/>
      <c r="K27" s="45"/>
      <c r="L27" s="27"/>
    </row>
    <row r="28" spans="2:12" s="1" customFormat="1" ht="25.35" customHeight="1">
      <c r="B28" s="27"/>
      <c r="D28" s="76" t="s">
        <v>37</v>
      </c>
      <c r="J28" s="57">
        <f>ROUND(J85,2)</f>
        <v>0</v>
      </c>
      <c r="L28" s="27"/>
    </row>
    <row r="29" spans="2:12" s="1" customFormat="1" ht="6.95" customHeight="1">
      <c r="B29" s="27"/>
      <c r="D29" s="45"/>
      <c r="E29" s="45"/>
      <c r="F29" s="45"/>
      <c r="G29" s="45"/>
      <c r="H29" s="45"/>
      <c r="I29" s="45"/>
      <c r="J29" s="45"/>
      <c r="K29" s="45"/>
      <c r="L29" s="27"/>
    </row>
    <row r="30" spans="2:12" s="1" customFormat="1" ht="14.45" customHeight="1">
      <c r="B30" s="27"/>
      <c r="F30" s="30" t="s">
        <v>39</v>
      </c>
      <c r="I30" s="30" t="s">
        <v>38</v>
      </c>
      <c r="J30" s="30" t="s">
        <v>40</v>
      </c>
      <c r="L30" s="27"/>
    </row>
    <row r="31" spans="2:12" s="1" customFormat="1" ht="14.45" customHeight="1">
      <c r="B31" s="27"/>
      <c r="D31" s="77" t="s">
        <v>41</v>
      </c>
      <c r="E31" s="24" t="s">
        <v>42</v>
      </c>
      <c r="F31" s="78">
        <f>ROUND((SUM(BE85:BE238)),2)</f>
        <v>0</v>
      </c>
      <c r="I31" s="79">
        <v>0.21</v>
      </c>
      <c r="J31" s="78">
        <f>ROUND(((SUM(BE85:BE238))*I31),2)</f>
        <v>0</v>
      </c>
      <c r="L31" s="27"/>
    </row>
    <row r="32" spans="2:12" s="1" customFormat="1" ht="14.45" customHeight="1">
      <c r="B32" s="27"/>
      <c r="E32" s="24" t="s">
        <v>43</v>
      </c>
      <c r="F32" s="78">
        <f>ROUND((SUM(BF85:BF238)),2)</f>
        <v>0</v>
      </c>
      <c r="I32" s="79">
        <v>0.15</v>
      </c>
      <c r="J32" s="78">
        <f>ROUND(((SUM(BF85:BF238))*I32),2)</f>
        <v>0</v>
      </c>
      <c r="L32" s="27"/>
    </row>
    <row r="33" spans="2:12" s="1" customFormat="1" ht="14.45" customHeight="1" hidden="1">
      <c r="B33" s="27"/>
      <c r="E33" s="24" t="s">
        <v>44</v>
      </c>
      <c r="F33" s="78">
        <f>ROUND((SUM(BG85:BG238)),2)</f>
        <v>0</v>
      </c>
      <c r="I33" s="79">
        <v>0.21</v>
      </c>
      <c r="J33" s="78">
        <f>0</f>
        <v>0</v>
      </c>
      <c r="L33" s="27"/>
    </row>
    <row r="34" spans="2:12" s="1" customFormat="1" ht="14.45" customHeight="1" hidden="1">
      <c r="B34" s="27"/>
      <c r="E34" s="24" t="s">
        <v>45</v>
      </c>
      <c r="F34" s="78">
        <f>ROUND((SUM(BH85:BH238)),2)</f>
        <v>0</v>
      </c>
      <c r="I34" s="79">
        <v>0.15</v>
      </c>
      <c r="J34" s="78">
        <f>0</f>
        <v>0</v>
      </c>
      <c r="L34" s="27"/>
    </row>
    <row r="35" spans="2:12" s="1" customFormat="1" ht="14.45" customHeight="1" hidden="1">
      <c r="B35" s="27"/>
      <c r="E35" s="24" t="s">
        <v>46</v>
      </c>
      <c r="F35" s="78">
        <f>ROUND((SUM(BI85:BI238)),2)</f>
        <v>0</v>
      </c>
      <c r="I35" s="79">
        <v>0</v>
      </c>
      <c r="J35" s="78">
        <f>0</f>
        <v>0</v>
      </c>
      <c r="L35" s="27"/>
    </row>
    <row r="36" spans="2:12" s="1" customFormat="1" ht="6.95" customHeight="1">
      <c r="B36" s="27"/>
      <c r="L36" s="27"/>
    </row>
    <row r="37" spans="2:12" s="1" customFormat="1" ht="25.35" customHeight="1">
      <c r="B37" s="27"/>
      <c r="C37" s="80"/>
      <c r="D37" s="81" t="s">
        <v>47</v>
      </c>
      <c r="E37" s="48"/>
      <c r="F37" s="48"/>
      <c r="G37" s="82" t="s">
        <v>48</v>
      </c>
      <c r="H37" s="83" t="s">
        <v>49</v>
      </c>
      <c r="I37" s="48"/>
      <c r="J37" s="84">
        <f>SUM(J28:J35)</f>
        <v>0</v>
      </c>
      <c r="K37" s="85"/>
      <c r="L37" s="27"/>
    </row>
    <row r="38" spans="2:12" s="1" customFormat="1" ht="14.45" customHeight="1">
      <c r="B38" s="36"/>
      <c r="C38" s="37"/>
      <c r="D38" s="37"/>
      <c r="E38" s="37"/>
      <c r="F38" s="37"/>
      <c r="G38" s="37"/>
      <c r="H38" s="37"/>
      <c r="I38" s="37"/>
      <c r="J38" s="37"/>
      <c r="K38" s="37"/>
      <c r="L38" s="27"/>
    </row>
    <row r="42" spans="2:12" s="1" customFormat="1" ht="6.95" customHeight="1" hidden="1">
      <c r="B42" s="38"/>
      <c r="C42" s="39"/>
      <c r="D42" s="39"/>
      <c r="E42" s="39"/>
      <c r="F42" s="39"/>
      <c r="G42" s="39"/>
      <c r="H42" s="39"/>
      <c r="I42" s="39"/>
      <c r="J42" s="39"/>
      <c r="K42" s="39"/>
      <c r="L42" s="27"/>
    </row>
    <row r="43" spans="2:12" s="1" customFormat="1" ht="24.95" customHeight="1" hidden="1">
      <c r="B43" s="27"/>
      <c r="C43" s="19" t="s">
        <v>80</v>
      </c>
      <c r="L43" s="27"/>
    </row>
    <row r="44" spans="2:12" s="1" customFormat="1" ht="6.95" customHeight="1" hidden="1">
      <c r="B44" s="27"/>
      <c r="L44" s="27"/>
    </row>
    <row r="45" spans="2:12" s="1" customFormat="1" ht="12" customHeight="1" hidden="1">
      <c r="B45" s="27"/>
      <c r="C45" s="24" t="s">
        <v>15</v>
      </c>
      <c r="L45" s="27"/>
    </row>
    <row r="46" spans="2:12" s="1" customFormat="1" ht="30" customHeight="1" hidden="1">
      <c r="B46" s="27"/>
      <c r="E46" s="169" t="str">
        <f>E7</f>
        <v>KOMUNIKACE A INŽENÝRSKÉ SÍTĚ V ROZVOJOVÉ LOKALITĚ HRUŠTICE - KÁROVSKO    UL. NA PIAVĚ</v>
      </c>
      <c r="F46" s="191"/>
      <c r="G46" s="191"/>
      <c r="H46" s="191"/>
      <c r="L46" s="27"/>
    </row>
    <row r="47" spans="2:12" s="1" customFormat="1" ht="6.95" customHeight="1" hidden="1">
      <c r="B47" s="27"/>
      <c r="L47" s="27"/>
    </row>
    <row r="48" spans="2:12" s="1" customFormat="1" ht="12" customHeight="1" hidden="1">
      <c r="B48" s="27"/>
      <c r="C48" s="24" t="s">
        <v>20</v>
      </c>
      <c r="F48" s="22" t="str">
        <f>F10</f>
        <v>Turnov</v>
      </c>
      <c r="I48" s="24" t="s">
        <v>22</v>
      </c>
      <c r="J48" s="44" t="str">
        <f>IF(J10="","",J10)</f>
        <v>21. 2. 2023</v>
      </c>
      <c r="L48" s="27"/>
    </row>
    <row r="49" spans="2:12" s="1" customFormat="1" ht="6.95" customHeight="1" hidden="1">
      <c r="B49" s="27"/>
      <c r="L49" s="27"/>
    </row>
    <row r="50" spans="2:12" s="1" customFormat="1" ht="25.7" customHeight="1" hidden="1">
      <c r="B50" s="27"/>
      <c r="C50" s="24" t="s">
        <v>24</v>
      </c>
      <c r="F50" s="22" t="str">
        <f>E13</f>
        <v xml:space="preserve"> </v>
      </c>
      <c r="I50" s="24" t="s">
        <v>29</v>
      </c>
      <c r="J50" s="25" t="str">
        <f>E19</f>
        <v>EFektivní OSvětlování s.r.o.</v>
      </c>
      <c r="L50" s="27"/>
    </row>
    <row r="51" spans="2:12" s="1" customFormat="1" ht="25.7" customHeight="1" hidden="1">
      <c r="B51" s="27"/>
      <c r="C51" s="24" t="s">
        <v>28</v>
      </c>
      <c r="F51" s="22" t="str">
        <f>IF(E16="","",E16)</f>
        <v xml:space="preserve"> </v>
      </c>
      <c r="I51" s="24" t="s">
        <v>34</v>
      </c>
      <c r="J51" s="25" t="str">
        <f>E22</f>
        <v>EFektivní OSvětlování s.r.o.</v>
      </c>
      <c r="L51" s="27"/>
    </row>
    <row r="52" spans="2:12" s="1" customFormat="1" ht="10.35" customHeight="1" hidden="1">
      <c r="B52" s="27"/>
      <c r="L52" s="27"/>
    </row>
    <row r="53" spans="2:12" s="1" customFormat="1" ht="29.25" customHeight="1" hidden="1">
      <c r="B53" s="27"/>
      <c r="C53" s="86" t="s">
        <v>81</v>
      </c>
      <c r="D53" s="80"/>
      <c r="E53" s="80"/>
      <c r="F53" s="80"/>
      <c r="G53" s="80"/>
      <c r="H53" s="80"/>
      <c r="I53" s="80"/>
      <c r="J53" s="87" t="s">
        <v>82</v>
      </c>
      <c r="K53" s="80"/>
      <c r="L53" s="27"/>
    </row>
    <row r="54" spans="2:12" s="1" customFormat="1" ht="10.35" customHeight="1" hidden="1">
      <c r="B54" s="27"/>
      <c r="L54" s="27"/>
    </row>
    <row r="55" spans="2:47" s="1" customFormat="1" ht="22.9" customHeight="1" hidden="1">
      <c r="B55" s="27"/>
      <c r="C55" s="88" t="s">
        <v>69</v>
      </c>
      <c r="J55" s="57">
        <f>J85</f>
        <v>0</v>
      </c>
      <c r="L55" s="27"/>
      <c r="AU55" s="15" t="s">
        <v>83</v>
      </c>
    </row>
    <row r="56" spans="2:12" s="8" customFormat="1" ht="24.95" customHeight="1" hidden="1">
      <c r="B56" s="89"/>
      <c r="D56" s="90" t="s">
        <v>84</v>
      </c>
      <c r="E56" s="91"/>
      <c r="F56" s="91"/>
      <c r="G56" s="91"/>
      <c r="H56" s="91"/>
      <c r="I56" s="91"/>
      <c r="J56" s="92">
        <f>J86</f>
        <v>0</v>
      </c>
      <c r="L56" s="89"/>
    </row>
    <row r="57" spans="2:12" s="9" customFormat="1" ht="19.9" customHeight="1" hidden="1">
      <c r="B57" s="93"/>
      <c r="D57" s="94" t="s">
        <v>85</v>
      </c>
      <c r="E57" s="95"/>
      <c r="F57" s="95"/>
      <c r="G57" s="95"/>
      <c r="H57" s="95"/>
      <c r="I57" s="95"/>
      <c r="J57" s="96">
        <f>J87</f>
        <v>0</v>
      </c>
      <c r="L57" s="93"/>
    </row>
    <row r="58" spans="2:12" s="8" customFormat="1" ht="24.95" customHeight="1" hidden="1">
      <c r="B58" s="89"/>
      <c r="D58" s="90" t="s">
        <v>86</v>
      </c>
      <c r="E58" s="91"/>
      <c r="F58" s="91"/>
      <c r="G58" s="91"/>
      <c r="H58" s="91"/>
      <c r="I58" s="91"/>
      <c r="J58" s="92">
        <f>J92</f>
        <v>0</v>
      </c>
      <c r="L58" s="89"/>
    </row>
    <row r="59" spans="2:12" s="9" customFormat="1" ht="19.9" customHeight="1" hidden="1">
      <c r="B59" s="93"/>
      <c r="D59" s="94" t="s">
        <v>87</v>
      </c>
      <c r="E59" s="95"/>
      <c r="F59" s="95"/>
      <c r="G59" s="95"/>
      <c r="H59" s="95"/>
      <c r="I59" s="95"/>
      <c r="J59" s="96">
        <f>J93</f>
        <v>0</v>
      </c>
      <c r="L59" s="93"/>
    </row>
    <row r="60" spans="2:12" s="9" customFormat="1" ht="19.9" customHeight="1" hidden="1">
      <c r="B60" s="93"/>
      <c r="D60" s="94" t="s">
        <v>88</v>
      </c>
      <c r="E60" s="95"/>
      <c r="F60" s="95"/>
      <c r="G60" s="95"/>
      <c r="H60" s="95"/>
      <c r="I60" s="95"/>
      <c r="J60" s="96">
        <f>J151</f>
        <v>0</v>
      </c>
      <c r="L60" s="93"/>
    </row>
    <row r="61" spans="2:12" s="9" customFormat="1" ht="19.9" customHeight="1" hidden="1">
      <c r="B61" s="93"/>
      <c r="D61" s="94" t="s">
        <v>89</v>
      </c>
      <c r="E61" s="95"/>
      <c r="F61" s="95"/>
      <c r="G61" s="95"/>
      <c r="H61" s="95"/>
      <c r="I61" s="95"/>
      <c r="J61" s="96">
        <f>J212</f>
        <v>0</v>
      </c>
      <c r="L61" s="93"/>
    </row>
    <row r="62" spans="2:12" s="8" customFormat="1" ht="24.95" customHeight="1" hidden="1">
      <c r="B62" s="89"/>
      <c r="D62" s="90" t="s">
        <v>90</v>
      </c>
      <c r="E62" s="91"/>
      <c r="F62" s="91"/>
      <c r="G62" s="91"/>
      <c r="H62" s="91"/>
      <c r="I62" s="91"/>
      <c r="J62" s="92">
        <f>J217</f>
        <v>0</v>
      </c>
      <c r="L62" s="89"/>
    </row>
    <row r="63" spans="2:12" s="8" customFormat="1" ht="24.95" customHeight="1" hidden="1">
      <c r="B63" s="89"/>
      <c r="D63" s="90" t="s">
        <v>91</v>
      </c>
      <c r="E63" s="91"/>
      <c r="F63" s="91"/>
      <c r="G63" s="91"/>
      <c r="H63" s="91"/>
      <c r="I63" s="91"/>
      <c r="J63" s="92">
        <f>J222</f>
        <v>0</v>
      </c>
      <c r="L63" s="89"/>
    </row>
    <row r="64" spans="2:12" s="9" customFormat="1" ht="19.9" customHeight="1" hidden="1">
      <c r="B64" s="93"/>
      <c r="D64" s="94" t="s">
        <v>92</v>
      </c>
      <c r="E64" s="95"/>
      <c r="F64" s="95"/>
      <c r="G64" s="95"/>
      <c r="H64" s="95"/>
      <c r="I64" s="95"/>
      <c r="J64" s="96">
        <f>J223</f>
        <v>0</v>
      </c>
      <c r="L64" s="93"/>
    </row>
    <row r="65" spans="2:12" s="9" customFormat="1" ht="19.9" customHeight="1" hidden="1">
      <c r="B65" s="93"/>
      <c r="D65" s="94" t="s">
        <v>93</v>
      </c>
      <c r="E65" s="95"/>
      <c r="F65" s="95"/>
      <c r="G65" s="95"/>
      <c r="H65" s="95"/>
      <c r="I65" s="95"/>
      <c r="J65" s="96">
        <f>J230</f>
        <v>0</v>
      </c>
      <c r="L65" s="93"/>
    </row>
    <row r="66" spans="2:12" s="9" customFormat="1" ht="19.9" customHeight="1" hidden="1">
      <c r="B66" s="93"/>
      <c r="D66" s="94" t="s">
        <v>94</v>
      </c>
      <c r="E66" s="95"/>
      <c r="F66" s="95"/>
      <c r="G66" s="95"/>
      <c r="H66" s="95"/>
      <c r="I66" s="95"/>
      <c r="J66" s="96">
        <f>J233</f>
        <v>0</v>
      </c>
      <c r="L66" s="93"/>
    </row>
    <row r="67" spans="2:12" s="9" customFormat="1" ht="19.9" customHeight="1" hidden="1">
      <c r="B67" s="93"/>
      <c r="D67" s="94" t="s">
        <v>95</v>
      </c>
      <c r="E67" s="95"/>
      <c r="F67" s="95"/>
      <c r="G67" s="95"/>
      <c r="H67" s="95"/>
      <c r="I67" s="95"/>
      <c r="J67" s="96">
        <f>J236</f>
        <v>0</v>
      </c>
      <c r="L67" s="93"/>
    </row>
    <row r="68" spans="2:12" s="1" customFormat="1" ht="21.75" customHeight="1" hidden="1">
      <c r="B68" s="27"/>
      <c r="L68" s="27"/>
    </row>
    <row r="69" spans="2:12" s="1" customFormat="1" ht="6.95" customHeight="1" hidden="1">
      <c r="B69" s="36"/>
      <c r="C69" s="37"/>
      <c r="D69" s="37"/>
      <c r="E69" s="37"/>
      <c r="F69" s="37"/>
      <c r="G69" s="37"/>
      <c r="H69" s="37"/>
      <c r="I69" s="37"/>
      <c r="J69" s="37"/>
      <c r="K69" s="37"/>
      <c r="L69" s="27"/>
    </row>
    <row r="70" ht="12" hidden="1"/>
    <row r="71" ht="12" hidden="1"/>
    <row r="72" ht="12" hidden="1"/>
    <row r="73" spans="2:12" s="1" customFormat="1" ht="6.95" customHeight="1">
      <c r="B73" s="38"/>
      <c r="C73" s="39"/>
      <c r="D73" s="39"/>
      <c r="E73" s="39"/>
      <c r="F73" s="39"/>
      <c r="G73" s="39"/>
      <c r="H73" s="39"/>
      <c r="I73" s="39"/>
      <c r="J73" s="39"/>
      <c r="K73" s="39"/>
      <c r="L73" s="27"/>
    </row>
    <row r="74" spans="2:12" s="1" customFormat="1" ht="24.95" customHeight="1">
      <c r="B74" s="27"/>
      <c r="C74" s="19" t="s">
        <v>96</v>
      </c>
      <c r="L74" s="27"/>
    </row>
    <row r="75" spans="2:12" s="1" customFormat="1" ht="6.95" customHeight="1">
      <c r="B75" s="27"/>
      <c r="L75" s="27"/>
    </row>
    <row r="76" spans="2:12" s="1" customFormat="1" ht="12" customHeight="1">
      <c r="B76" s="27"/>
      <c r="C76" s="24" t="s">
        <v>15</v>
      </c>
      <c r="L76" s="27"/>
    </row>
    <row r="77" spans="2:12" s="1" customFormat="1" ht="30" customHeight="1">
      <c r="B77" s="27"/>
      <c r="E77" s="169" t="str">
        <f>E7</f>
        <v>KOMUNIKACE A INŽENÝRSKÉ SÍTĚ V ROZVOJOVÉ LOKALITĚ HRUŠTICE - KÁROVSKO    UL. NA PIAVĚ</v>
      </c>
      <c r="F77" s="191"/>
      <c r="G77" s="191"/>
      <c r="H77" s="191"/>
      <c r="L77" s="27"/>
    </row>
    <row r="78" spans="2:12" s="1" customFormat="1" ht="6.95" customHeight="1">
      <c r="B78" s="27"/>
      <c r="L78" s="27"/>
    </row>
    <row r="79" spans="2:12" s="1" customFormat="1" ht="12" customHeight="1">
      <c r="B79" s="27"/>
      <c r="C79" s="24" t="s">
        <v>20</v>
      </c>
      <c r="F79" s="22" t="str">
        <f>F10</f>
        <v>Turnov</v>
      </c>
      <c r="I79" s="24" t="s">
        <v>22</v>
      </c>
      <c r="J79" s="44" t="str">
        <f>IF(J10="","",J10)</f>
        <v>21. 2. 2023</v>
      </c>
      <c r="L79" s="27"/>
    </row>
    <row r="80" spans="2:12" s="1" customFormat="1" ht="6.95" customHeight="1">
      <c r="B80" s="27"/>
      <c r="L80" s="27"/>
    </row>
    <row r="81" spans="2:12" s="1" customFormat="1" ht="25.7" customHeight="1">
      <c r="B81" s="27"/>
      <c r="C81" s="24" t="s">
        <v>24</v>
      </c>
      <c r="F81" s="22" t="str">
        <f>E13</f>
        <v xml:space="preserve"> </v>
      </c>
      <c r="I81" s="24" t="s">
        <v>29</v>
      </c>
      <c r="J81" s="25" t="str">
        <f>E19</f>
        <v>EFektivní OSvětlování s.r.o.</v>
      </c>
      <c r="L81" s="27"/>
    </row>
    <row r="82" spans="2:12" s="1" customFormat="1" ht="25.7" customHeight="1">
      <c r="B82" s="27"/>
      <c r="C82" s="24" t="s">
        <v>28</v>
      </c>
      <c r="F82" s="22" t="str">
        <f>IF(E16="","",E16)</f>
        <v xml:space="preserve"> </v>
      </c>
      <c r="I82" s="24" t="s">
        <v>34</v>
      </c>
      <c r="J82" s="25" t="str">
        <f>E22</f>
        <v>EFektivní OSvětlování s.r.o.</v>
      </c>
      <c r="L82" s="27"/>
    </row>
    <row r="83" spans="2:12" s="1" customFormat="1" ht="10.35" customHeight="1">
      <c r="B83" s="27"/>
      <c r="L83" s="27"/>
    </row>
    <row r="84" spans="2:20" s="10" customFormat="1" ht="29.25" customHeight="1">
      <c r="B84" s="97"/>
      <c r="C84" s="98" t="s">
        <v>97</v>
      </c>
      <c r="D84" s="99" t="s">
        <v>56</v>
      </c>
      <c r="E84" s="99" t="s">
        <v>52</v>
      </c>
      <c r="F84" s="99" t="s">
        <v>53</v>
      </c>
      <c r="G84" s="99" t="s">
        <v>98</v>
      </c>
      <c r="H84" s="99" t="s">
        <v>99</v>
      </c>
      <c r="I84" s="99" t="s">
        <v>100</v>
      </c>
      <c r="J84" s="99" t="s">
        <v>82</v>
      </c>
      <c r="K84" s="100" t="s">
        <v>101</v>
      </c>
      <c r="L84" s="97"/>
      <c r="M84" s="50" t="s">
        <v>3</v>
      </c>
      <c r="N84" s="51" t="s">
        <v>41</v>
      </c>
      <c r="O84" s="51" t="s">
        <v>102</v>
      </c>
      <c r="P84" s="51" t="s">
        <v>103</v>
      </c>
      <c r="Q84" s="51" t="s">
        <v>104</v>
      </c>
      <c r="R84" s="51" t="s">
        <v>105</v>
      </c>
      <c r="S84" s="51" t="s">
        <v>106</v>
      </c>
      <c r="T84" s="52" t="s">
        <v>107</v>
      </c>
    </row>
    <row r="85" spans="2:63" s="1" customFormat="1" ht="22.9" customHeight="1">
      <c r="B85" s="27"/>
      <c r="C85" s="55" t="s">
        <v>108</v>
      </c>
      <c r="J85" s="101">
        <f>BK85</f>
        <v>0</v>
      </c>
      <c r="L85" s="27"/>
      <c r="M85" s="53"/>
      <c r="N85" s="45"/>
      <c r="O85" s="45"/>
      <c r="P85" s="102">
        <f>P86+P92+P217+P222</f>
        <v>1155.6617140000003</v>
      </c>
      <c r="Q85" s="45"/>
      <c r="R85" s="102">
        <f>R86+R92+R217+R222</f>
        <v>112.88060638999998</v>
      </c>
      <c r="S85" s="45"/>
      <c r="T85" s="103">
        <f>T86+T92+T217+T222</f>
        <v>2.39</v>
      </c>
      <c r="AT85" s="15" t="s">
        <v>70</v>
      </c>
      <c r="AU85" s="15" t="s">
        <v>83</v>
      </c>
      <c r="BK85" s="104">
        <f>BK86+BK92+BK217+BK222</f>
        <v>0</v>
      </c>
    </row>
    <row r="86" spans="2:63" s="11" customFormat="1" ht="25.9" customHeight="1">
      <c r="B86" s="105"/>
      <c r="D86" s="106" t="s">
        <v>70</v>
      </c>
      <c r="E86" s="107" t="s">
        <v>109</v>
      </c>
      <c r="F86" s="107" t="s">
        <v>110</v>
      </c>
      <c r="J86" s="108">
        <f>BK86</f>
        <v>0</v>
      </c>
      <c r="L86" s="105"/>
      <c r="M86" s="109"/>
      <c r="P86" s="110">
        <f>P87</f>
        <v>0.193132</v>
      </c>
      <c r="R86" s="110">
        <f>R87</f>
        <v>0.13314925</v>
      </c>
      <c r="T86" s="111">
        <f>T87</f>
        <v>0</v>
      </c>
      <c r="AR86" s="106" t="s">
        <v>76</v>
      </c>
      <c r="AT86" s="112" t="s">
        <v>70</v>
      </c>
      <c r="AU86" s="112" t="s">
        <v>71</v>
      </c>
      <c r="AY86" s="106" t="s">
        <v>111</v>
      </c>
      <c r="BK86" s="113">
        <f>BK87</f>
        <v>0</v>
      </c>
    </row>
    <row r="87" spans="2:63" s="11" customFormat="1" ht="22.9" customHeight="1">
      <c r="B87" s="105"/>
      <c r="D87" s="106" t="s">
        <v>70</v>
      </c>
      <c r="E87" s="114" t="s">
        <v>112</v>
      </c>
      <c r="F87" s="114" t="s">
        <v>113</v>
      </c>
      <c r="J87" s="115">
        <f>BK87</f>
        <v>0</v>
      </c>
      <c r="L87" s="105"/>
      <c r="M87" s="109"/>
      <c r="P87" s="110">
        <f>SUM(P88:P91)</f>
        <v>0.193132</v>
      </c>
      <c r="R87" s="110">
        <f>SUM(R88:R91)</f>
        <v>0.13314925</v>
      </c>
      <c r="T87" s="111">
        <f>SUM(T88:T91)</f>
        <v>0</v>
      </c>
      <c r="AR87" s="106" t="s">
        <v>76</v>
      </c>
      <c r="AT87" s="112" t="s">
        <v>70</v>
      </c>
      <c r="AU87" s="112" t="s">
        <v>76</v>
      </c>
      <c r="AY87" s="106" t="s">
        <v>111</v>
      </c>
      <c r="BK87" s="113">
        <f>SUM(BK88:BK91)</f>
        <v>0</v>
      </c>
    </row>
    <row r="88" spans="2:65" s="1" customFormat="1" ht="16.5" customHeight="1">
      <c r="B88" s="116"/>
      <c r="C88" s="117" t="s">
        <v>76</v>
      </c>
      <c r="D88" s="117" t="s">
        <v>114</v>
      </c>
      <c r="E88" s="118" t="s">
        <v>115</v>
      </c>
      <c r="F88" s="119" t="s">
        <v>116</v>
      </c>
      <c r="G88" s="120" t="s">
        <v>117</v>
      </c>
      <c r="H88" s="121">
        <v>0.053</v>
      </c>
      <c r="I88" s="122"/>
      <c r="J88" s="122">
        <f>ROUND(I88*H88,2)</f>
        <v>0</v>
      </c>
      <c r="K88" s="119" t="s">
        <v>118</v>
      </c>
      <c r="L88" s="27"/>
      <c r="M88" s="123" t="s">
        <v>3</v>
      </c>
      <c r="N88" s="124" t="s">
        <v>42</v>
      </c>
      <c r="O88" s="125">
        <v>3.644</v>
      </c>
      <c r="P88" s="125">
        <f>O88*H88</f>
        <v>0.193132</v>
      </c>
      <c r="Q88" s="125">
        <v>2.51225</v>
      </c>
      <c r="R88" s="125">
        <f>Q88*H88</f>
        <v>0.13314925</v>
      </c>
      <c r="S88" s="125">
        <v>0</v>
      </c>
      <c r="T88" s="126">
        <f>S88*H88</f>
        <v>0</v>
      </c>
      <c r="AR88" s="127" t="s">
        <v>119</v>
      </c>
      <c r="AT88" s="127" t="s">
        <v>114</v>
      </c>
      <c r="AU88" s="127" t="s">
        <v>78</v>
      </c>
      <c r="AY88" s="15" t="s">
        <v>111</v>
      </c>
      <c r="BE88" s="128">
        <f>IF(N88="základní",J88,0)</f>
        <v>0</v>
      </c>
      <c r="BF88" s="128">
        <f>IF(N88="snížená",J88,0)</f>
        <v>0</v>
      </c>
      <c r="BG88" s="128">
        <f>IF(N88="zákl. přenesená",J88,0)</f>
        <v>0</v>
      </c>
      <c r="BH88" s="128">
        <f>IF(N88="sníž. přenesená",J88,0)</f>
        <v>0</v>
      </c>
      <c r="BI88" s="128">
        <f>IF(N88="nulová",J88,0)</f>
        <v>0</v>
      </c>
      <c r="BJ88" s="15" t="s">
        <v>76</v>
      </c>
      <c r="BK88" s="128">
        <f>ROUND(I88*H88,2)</f>
        <v>0</v>
      </c>
      <c r="BL88" s="15" t="s">
        <v>119</v>
      </c>
      <c r="BM88" s="127" t="s">
        <v>120</v>
      </c>
    </row>
    <row r="89" spans="2:47" s="1" customFormat="1" ht="12">
      <c r="B89" s="27"/>
      <c r="D89" s="129" t="s">
        <v>121</v>
      </c>
      <c r="F89" s="130" t="s">
        <v>122</v>
      </c>
      <c r="L89" s="27"/>
      <c r="M89" s="131"/>
      <c r="T89" s="47"/>
      <c r="AT89" s="15" t="s">
        <v>121</v>
      </c>
      <c r="AU89" s="15" t="s">
        <v>78</v>
      </c>
    </row>
    <row r="90" spans="2:47" s="1" customFormat="1" ht="29.25">
      <c r="B90" s="27"/>
      <c r="D90" s="132" t="s">
        <v>123</v>
      </c>
      <c r="F90" s="133" t="s">
        <v>124</v>
      </c>
      <c r="L90" s="27"/>
      <c r="M90" s="131"/>
      <c r="T90" s="47"/>
      <c r="AT90" s="15" t="s">
        <v>123</v>
      </c>
      <c r="AU90" s="15" t="s">
        <v>78</v>
      </c>
    </row>
    <row r="91" spans="2:51" s="12" customFormat="1" ht="12">
      <c r="B91" s="134"/>
      <c r="D91" s="132" t="s">
        <v>125</v>
      </c>
      <c r="E91" s="135" t="s">
        <v>3</v>
      </c>
      <c r="F91" s="136" t="s">
        <v>126</v>
      </c>
      <c r="H91" s="137">
        <v>0.053</v>
      </c>
      <c r="L91" s="134"/>
      <c r="M91" s="138"/>
      <c r="T91" s="139"/>
      <c r="AT91" s="135" t="s">
        <v>125</v>
      </c>
      <c r="AU91" s="135" t="s">
        <v>78</v>
      </c>
      <c r="AV91" s="12" t="s">
        <v>78</v>
      </c>
      <c r="AW91" s="12" t="s">
        <v>33</v>
      </c>
      <c r="AX91" s="12" t="s">
        <v>76</v>
      </c>
      <c r="AY91" s="135" t="s">
        <v>111</v>
      </c>
    </row>
    <row r="92" spans="2:63" s="11" customFormat="1" ht="25.9" customHeight="1">
      <c r="B92" s="105"/>
      <c r="D92" s="106" t="s">
        <v>70</v>
      </c>
      <c r="E92" s="107" t="s">
        <v>127</v>
      </c>
      <c r="F92" s="107" t="s">
        <v>128</v>
      </c>
      <c r="J92" s="108">
        <f>BK92</f>
        <v>0</v>
      </c>
      <c r="L92" s="105"/>
      <c r="M92" s="109"/>
      <c r="P92" s="110">
        <f>P93+P151+P212</f>
        <v>1143.4685820000002</v>
      </c>
      <c r="R92" s="110">
        <f>R93+R151+R212</f>
        <v>112.74745713999998</v>
      </c>
      <c r="T92" s="111">
        <f>T93+T151+T212</f>
        <v>2.39</v>
      </c>
      <c r="AR92" s="106" t="s">
        <v>129</v>
      </c>
      <c r="AT92" s="112" t="s">
        <v>70</v>
      </c>
      <c r="AU92" s="112" t="s">
        <v>71</v>
      </c>
      <c r="AY92" s="106" t="s">
        <v>111</v>
      </c>
      <c r="BK92" s="113">
        <f>BK93+BK151+BK212</f>
        <v>0</v>
      </c>
    </row>
    <row r="93" spans="2:63" s="11" customFormat="1" ht="22.9" customHeight="1">
      <c r="B93" s="105"/>
      <c r="D93" s="106" t="s">
        <v>70</v>
      </c>
      <c r="E93" s="114" t="s">
        <v>130</v>
      </c>
      <c r="F93" s="114" t="s">
        <v>131</v>
      </c>
      <c r="J93" s="115">
        <f>BK93</f>
        <v>0</v>
      </c>
      <c r="L93" s="105"/>
      <c r="M93" s="109"/>
      <c r="P93" s="110">
        <f>SUM(P94:P150)</f>
        <v>202.266</v>
      </c>
      <c r="R93" s="110">
        <f>SUM(R94:R150)</f>
        <v>0.995158</v>
      </c>
      <c r="T93" s="111">
        <f>SUM(T94:T150)</f>
        <v>0</v>
      </c>
      <c r="AR93" s="106" t="s">
        <v>129</v>
      </c>
      <c r="AT93" s="112" t="s">
        <v>70</v>
      </c>
      <c r="AU93" s="112" t="s">
        <v>76</v>
      </c>
      <c r="AY93" s="106" t="s">
        <v>111</v>
      </c>
      <c r="BK93" s="113">
        <f>SUM(BK94:BK150)</f>
        <v>0</v>
      </c>
    </row>
    <row r="94" spans="2:65" s="1" customFormat="1" ht="21.75" customHeight="1">
      <c r="B94" s="116"/>
      <c r="C94" s="117" t="s">
        <v>78</v>
      </c>
      <c r="D94" s="117" t="s">
        <v>114</v>
      </c>
      <c r="E94" s="118" t="s">
        <v>132</v>
      </c>
      <c r="F94" s="119" t="s">
        <v>133</v>
      </c>
      <c r="G94" s="120" t="s">
        <v>134</v>
      </c>
      <c r="H94" s="121">
        <v>36</v>
      </c>
      <c r="I94" s="122"/>
      <c r="J94" s="122">
        <f>ROUND(I94*H94,2)</f>
        <v>0</v>
      </c>
      <c r="K94" s="119" t="s">
        <v>118</v>
      </c>
      <c r="L94" s="27"/>
      <c r="M94" s="123" t="s">
        <v>3</v>
      </c>
      <c r="N94" s="124" t="s">
        <v>42</v>
      </c>
      <c r="O94" s="125">
        <v>0.051</v>
      </c>
      <c r="P94" s="125">
        <f>O94*H94</f>
        <v>1.8359999999999999</v>
      </c>
      <c r="Q94" s="125">
        <v>0</v>
      </c>
      <c r="R94" s="125">
        <f>Q94*H94</f>
        <v>0</v>
      </c>
      <c r="S94" s="125">
        <v>0</v>
      </c>
      <c r="T94" s="126">
        <f>S94*H94</f>
        <v>0</v>
      </c>
      <c r="AR94" s="127" t="s">
        <v>135</v>
      </c>
      <c r="AT94" s="127" t="s">
        <v>114</v>
      </c>
      <c r="AU94" s="127" t="s">
        <v>78</v>
      </c>
      <c r="AY94" s="15" t="s">
        <v>111</v>
      </c>
      <c r="BE94" s="128">
        <f>IF(N94="základní",J94,0)</f>
        <v>0</v>
      </c>
      <c r="BF94" s="128">
        <f>IF(N94="snížená",J94,0)</f>
        <v>0</v>
      </c>
      <c r="BG94" s="128">
        <f>IF(N94="zákl. přenesená",J94,0)</f>
        <v>0</v>
      </c>
      <c r="BH94" s="128">
        <f>IF(N94="sníž. přenesená",J94,0)</f>
        <v>0</v>
      </c>
      <c r="BI94" s="128">
        <f>IF(N94="nulová",J94,0)</f>
        <v>0</v>
      </c>
      <c r="BJ94" s="15" t="s">
        <v>76</v>
      </c>
      <c r="BK94" s="128">
        <f>ROUND(I94*H94,2)</f>
        <v>0</v>
      </c>
      <c r="BL94" s="15" t="s">
        <v>135</v>
      </c>
      <c r="BM94" s="127" t="s">
        <v>136</v>
      </c>
    </row>
    <row r="95" spans="2:47" s="1" customFormat="1" ht="12">
      <c r="B95" s="27"/>
      <c r="D95" s="129" t="s">
        <v>121</v>
      </c>
      <c r="F95" s="130" t="s">
        <v>137</v>
      </c>
      <c r="L95" s="27"/>
      <c r="M95" s="131"/>
      <c r="T95" s="47"/>
      <c r="AT95" s="15" t="s">
        <v>121</v>
      </c>
      <c r="AU95" s="15" t="s">
        <v>78</v>
      </c>
    </row>
    <row r="96" spans="2:51" s="12" customFormat="1" ht="12">
      <c r="B96" s="134"/>
      <c r="D96" s="132" t="s">
        <v>125</v>
      </c>
      <c r="E96" s="135" t="s">
        <v>3</v>
      </c>
      <c r="F96" s="136" t="s">
        <v>138</v>
      </c>
      <c r="H96" s="137">
        <v>36</v>
      </c>
      <c r="L96" s="134"/>
      <c r="M96" s="138"/>
      <c r="T96" s="139"/>
      <c r="AT96" s="135" t="s">
        <v>125</v>
      </c>
      <c r="AU96" s="135" t="s">
        <v>78</v>
      </c>
      <c r="AV96" s="12" t="s">
        <v>78</v>
      </c>
      <c r="AW96" s="12" t="s">
        <v>33</v>
      </c>
      <c r="AX96" s="12" t="s">
        <v>76</v>
      </c>
      <c r="AY96" s="135" t="s">
        <v>111</v>
      </c>
    </row>
    <row r="97" spans="2:65" s="1" customFormat="1" ht="24.2" customHeight="1">
      <c r="B97" s="116"/>
      <c r="C97" s="117" t="s">
        <v>129</v>
      </c>
      <c r="D97" s="117" t="s">
        <v>114</v>
      </c>
      <c r="E97" s="118" t="s">
        <v>139</v>
      </c>
      <c r="F97" s="119" t="s">
        <v>140</v>
      </c>
      <c r="G97" s="120" t="s">
        <v>134</v>
      </c>
      <c r="H97" s="121">
        <v>4</v>
      </c>
      <c r="I97" s="122"/>
      <c r="J97" s="122">
        <f>ROUND(I97*H97,2)</f>
        <v>0</v>
      </c>
      <c r="K97" s="119" t="s">
        <v>118</v>
      </c>
      <c r="L97" s="27"/>
      <c r="M97" s="123" t="s">
        <v>3</v>
      </c>
      <c r="N97" s="124" t="s">
        <v>42</v>
      </c>
      <c r="O97" s="125">
        <v>0.099</v>
      </c>
      <c r="P97" s="125">
        <f>O97*H97</f>
        <v>0.396</v>
      </c>
      <c r="Q97" s="125">
        <v>0</v>
      </c>
      <c r="R97" s="125">
        <f>Q97*H97</f>
        <v>0</v>
      </c>
      <c r="S97" s="125">
        <v>0</v>
      </c>
      <c r="T97" s="126">
        <f>S97*H97</f>
        <v>0</v>
      </c>
      <c r="AR97" s="127" t="s">
        <v>135</v>
      </c>
      <c r="AT97" s="127" t="s">
        <v>114</v>
      </c>
      <c r="AU97" s="127" t="s">
        <v>78</v>
      </c>
      <c r="AY97" s="15" t="s">
        <v>111</v>
      </c>
      <c r="BE97" s="128">
        <f>IF(N97="základní",J97,0)</f>
        <v>0</v>
      </c>
      <c r="BF97" s="128">
        <f>IF(N97="snížená",J97,0)</f>
        <v>0</v>
      </c>
      <c r="BG97" s="128">
        <f>IF(N97="zákl. přenesená",J97,0)</f>
        <v>0</v>
      </c>
      <c r="BH97" s="128">
        <f>IF(N97="sníž. přenesená",J97,0)</f>
        <v>0</v>
      </c>
      <c r="BI97" s="128">
        <f>IF(N97="nulová",J97,0)</f>
        <v>0</v>
      </c>
      <c r="BJ97" s="15" t="s">
        <v>76</v>
      </c>
      <c r="BK97" s="128">
        <f>ROUND(I97*H97,2)</f>
        <v>0</v>
      </c>
      <c r="BL97" s="15" t="s">
        <v>135</v>
      </c>
      <c r="BM97" s="127" t="s">
        <v>141</v>
      </c>
    </row>
    <row r="98" spans="2:47" s="1" customFormat="1" ht="12">
      <c r="B98" s="27"/>
      <c r="D98" s="129" t="s">
        <v>121</v>
      </c>
      <c r="F98" s="130" t="s">
        <v>142</v>
      </c>
      <c r="L98" s="27"/>
      <c r="M98" s="131"/>
      <c r="T98" s="47"/>
      <c r="AT98" s="15" t="s">
        <v>121</v>
      </c>
      <c r="AU98" s="15" t="s">
        <v>78</v>
      </c>
    </row>
    <row r="99" spans="2:47" s="1" customFormat="1" ht="19.5">
      <c r="B99" s="27"/>
      <c r="D99" s="132" t="s">
        <v>123</v>
      </c>
      <c r="F99" s="133" t="s">
        <v>143</v>
      </c>
      <c r="L99" s="27"/>
      <c r="M99" s="131"/>
      <c r="T99" s="47"/>
      <c r="AT99" s="15" t="s">
        <v>123</v>
      </c>
      <c r="AU99" s="15" t="s">
        <v>78</v>
      </c>
    </row>
    <row r="100" spans="2:51" s="12" customFormat="1" ht="12">
      <c r="B100" s="134"/>
      <c r="D100" s="132" t="s">
        <v>125</v>
      </c>
      <c r="E100" s="135" t="s">
        <v>3</v>
      </c>
      <c r="F100" s="136" t="s">
        <v>119</v>
      </c>
      <c r="H100" s="137">
        <v>4</v>
      </c>
      <c r="L100" s="134"/>
      <c r="M100" s="138"/>
      <c r="T100" s="139"/>
      <c r="AT100" s="135" t="s">
        <v>125</v>
      </c>
      <c r="AU100" s="135" t="s">
        <v>78</v>
      </c>
      <c r="AV100" s="12" t="s">
        <v>78</v>
      </c>
      <c r="AW100" s="12" t="s">
        <v>33</v>
      </c>
      <c r="AX100" s="12" t="s">
        <v>76</v>
      </c>
      <c r="AY100" s="135" t="s">
        <v>111</v>
      </c>
    </row>
    <row r="101" spans="2:65" s="1" customFormat="1" ht="16.5" customHeight="1">
      <c r="B101" s="116"/>
      <c r="C101" s="117" t="s">
        <v>119</v>
      </c>
      <c r="D101" s="117" t="s">
        <v>114</v>
      </c>
      <c r="E101" s="118" t="s">
        <v>144</v>
      </c>
      <c r="F101" s="119" t="s">
        <v>145</v>
      </c>
      <c r="G101" s="120" t="s">
        <v>134</v>
      </c>
      <c r="H101" s="121">
        <v>12</v>
      </c>
      <c r="I101" s="122"/>
      <c r="J101" s="122">
        <f>ROUND(I101*H101,2)</f>
        <v>0</v>
      </c>
      <c r="K101" s="119" t="s">
        <v>118</v>
      </c>
      <c r="L101" s="27"/>
      <c r="M101" s="123" t="s">
        <v>3</v>
      </c>
      <c r="N101" s="124" t="s">
        <v>42</v>
      </c>
      <c r="O101" s="125">
        <v>0.918</v>
      </c>
      <c r="P101" s="125">
        <f>O101*H101</f>
        <v>11.016</v>
      </c>
      <c r="Q101" s="125">
        <v>0</v>
      </c>
      <c r="R101" s="125">
        <f>Q101*H101</f>
        <v>0</v>
      </c>
      <c r="S101" s="125">
        <v>0</v>
      </c>
      <c r="T101" s="126">
        <f>S101*H101</f>
        <v>0</v>
      </c>
      <c r="AR101" s="127" t="s">
        <v>135</v>
      </c>
      <c r="AT101" s="127" t="s">
        <v>114</v>
      </c>
      <c r="AU101" s="127" t="s">
        <v>78</v>
      </c>
      <c r="AY101" s="15" t="s">
        <v>111</v>
      </c>
      <c r="BE101" s="128">
        <f>IF(N101="základní",J101,0)</f>
        <v>0</v>
      </c>
      <c r="BF101" s="128">
        <f>IF(N101="snížená",J101,0)</f>
        <v>0</v>
      </c>
      <c r="BG101" s="128">
        <f>IF(N101="zákl. přenesená",J101,0)</f>
        <v>0</v>
      </c>
      <c r="BH101" s="128">
        <f>IF(N101="sníž. přenesená",J101,0)</f>
        <v>0</v>
      </c>
      <c r="BI101" s="128">
        <f>IF(N101="nulová",J101,0)</f>
        <v>0</v>
      </c>
      <c r="BJ101" s="15" t="s">
        <v>76</v>
      </c>
      <c r="BK101" s="128">
        <f>ROUND(I101*H101,2)</f>
        <v>0</v>
      </c>
      <c r="BL101" s="15" t="s">
        <v>135</v>
      </c>
      <c r="BM101" s="127" t="s">
        <v>146</v>
      </c>
    </row>
    <row r="102" spans="2:47" s="1" customFormat="1" ht="12">
      <c r="B102" s="27"/>
      <c r="D102" s="129" t="s">
        <v>121</v>
      </c>
      <c r="F102" s="130" t="s">
        <v>147</v>
      </c>
      <c r="L102" s="27"/>
      <c r="M102" s="131"/>
      <c r="T102" s="47"/>
      <c r="AT102" s="15" t="s">
        <v>121</v>
      </c>
      <c r="AU102" s="15" t="s">
        <v>78</v>
      </c>
    </row>
    <row r="103" spans="2:47" s="1" customFormat="1" ht="19.5">
      <c r="B103" s="27"/>
      <c r="D103" s="132" t="s">
        <v>123</v>
      </c>
      <c r="F103" s="133" t="s">
        <v>148</v>
      </c>
      <c r="L103" s="27"/>
      <c r="M103" s="131"/>
      <c r="T103" s="47"/>
      <c r="AT103" s="15" t="s">
        <v>123</v>
      </c>
      <c r="AU103" s="15" t="s">
        <v>78</v>
      </c>
    </row>
    <row r="104" spans="2:51" s="12" customFormat="1" ht="12">
      <c r="B104" s="134"/>
      <c r="D104" s="132" t="s">
        <v>125</v>
      </c>
      <c r="E104" s="135" t="s">
        <v>3</v>
      </c>
      <c r="F104" s="136" t="s">
        <v>149</v>
      </c>
      <c r="H104" s="137">
        <v>12</v>
      </c>
      <c r="L104" s="134"/>
      <c r="M104" s="138"/>
      <c r="T104" s="139"/>
      <c r="AT104" s="135" t="s">
        <v>125</v>
      </c>
      <c r="AU104" s="135" t="s">
        <v>78</v>
      </c>
      <c r="AV104" s="12" t="s">
        <v>78</v>
      </c>
      <c r="AW104" s="12" t="s">
        <v>33</v>
      </c>
      <c r="AX104" s="12" t="s">
        <v>76</v>
      </c>
      <c r="AY104" s="135" t="s">
        <v>111</v>
      </c>
    </row>
    <row r="105" spans="2:65" s="1" customFormat="1" ht="37.9" customHeight="1">
      <c r="B105" s="116"/>
      <c r="C105" s="140" t="s">
        <v>150</v>
      </c>
      <c r="D105" s="140" t="s">
        <v>127</v>
      </c>
      <c r="E105" s="141" t="s">
        <v>151</v>
      </c>
      <c r="F105" s="142" t="s">
        <v>152</v>
      </c>
      <c r="G105" s="143" t="s">
        <v>134</v>
      </c>
      <c r="H105" s="144">
        <v>12</v>
      </c>
      <c r="I105" s="145"/>
      <c r="J105" s="145">
        <f>ROUND(I105*H105,2)</f>
        <v>0</v>
      </c>
      <c r="K105" s="142" t="s">
        <v>3</v>
      </c>
      <c r="L105" s="146"/>
      <c r="M105" s="147" t="s">
        <v>3</v>
      </c>
      <c r="N105" s="148" t="s">
        <v>42</v>
      </c>
      <c r="O105" s="125">
        <v>0</v>
      </c>
      <c r="P105" s="125">
        <f>O105*H105</f>
        <v>0</v>
      </c>
      <c r="Q105" s="125">
        <v>0.00611</v>
      </c>
      <c r="R105" s="125">
        <f>Q105*H105</f>
        <v>0.07332</v>
      </c>
      <c r="S105" s="125">
        <v>0</v>
      </c>
      <c r="T105" s="126">
        <f>S105*H105</f>
        <v>0</v>
      </c>
      <c r="AR105" s="127" t="s">
        <v>153</v>
      </c>
      <c r="AT105" s="127" t="s">
        <v>127</v>
      </c>
      <c r="AU105" s="127" t="s">
        <v>78</v>
      </c>
      <c r="AY105" s="15" t="s">
        <v>111</v>
      </c>
      <c r="BE105" s="128">
        <f>IF(N105="základní",J105,0)</f>
        <v>0</v>
      </c>
      <c r="BF105" s="128">
        <f>IF(N105="snížená",J105,0)</f>
        <v>0</v>
      </c>
      <c r="BG105" s="128">
        <f>IF(N105="zákl. přenesená",J105,0)</f>
        <v>0</v>
      </c>
      <c r="BH105" s="128">
        <f>IF(N105="sníž. přenesená",J105,0)</f>
        <v>0</v>
      </c>
      <c r="BI105" s="128">
        <f>IF(N105="nulová",J105,0)</f>
        <v>0</v>
      </c>
      <c r="BJ105" s="15" t="s">
        <v>76</v>
      </c>
      <c r="BK105" s="128">
        <f>ROUND(I105*H105,2)</f>
        <v>0</v>
      </c>
      <c r="BL105" s="15" t="s">
        <v>135</v>
      </c>
      <c r="BM105" s="127" t="s">
        <v>154</v>
      </c>
    </row>
    <row r="106" spans="2:51" s="12" customFormat="1" ht="12">
      <c r="B106" s="134"/>
      <c r="D106" s="132" t="s">
        <v>125</v>
      </c>
      <c r="E106" s="135" t="s">
        <v>3</v>
      </c>
      <c r="F106" s="136" t="s">
        <v>149</v>
      </c>
      <c r="H106" s="137">
        <v>12</v>
      </c>
      <c r="L106" s="134"/>
      <c r="M106" s="138"/>
      <c r="T106" s="139"/>
      <c r="AT106" s="135" t="s">
        <v>125</v>
      </c>
      <c r="AU106" s="135" t="s">
        <v>78</v>
      </c>
      <c r="AV106" s="12" t="s">
        <v>78</v>
      </c>
      <c r="AW106" s="12" t="s">
        <v>33</v>
      </c>
      <c r="AX106" s="12" t="s">
        <v>76</v>
      </c>
      <c r="AY106" s="135" t="s">
        <v>111</v>
      </c>
    </row>
    <row r="107" spans="2:65" s="1" customFormat="1" ht="16.5" customHeight="1">
      <c r="B107" s="116"/>
      <c r="C107" s="117" t="s">
        <v>155</v>
      </c>
      <c r="D107" s="117" t="s">
        <v>114</v>
      </c>
      <c r="E107" s="118" t="s">
        <v>156</v>
      </c>
      <c r="F107" s="119" t="s">
        <v>157</v>
      </c>
      <c r="G107" s="120" t="s">
        <v>134</v>
      </c>
      <c r="H107" s="121">
        <v>12</v>
      </c>
      <c r="I107" s="122"/>
      <c r="J107" s="122">
        <f>ROUND(I107*H107,2)</f>
        <v>0</v>
      </c>
      <c r="K107" s="119" t="s">
        <v>118</v>
      </c>
      <c r="L107" s="27"/>
      <c r="M107" s="123" t="s">
        <v>3</v>
      </c>
      <c r="N107" s="124" t="s">
        <v>42</v>
      </c>
      <c r="O107" s="125">
        <v>1.683</v>
      </c>
      <c r="P107" s="125">
        <f>O107*H107</f>
        <v>20.196</v>
      </c>
      <c r="Q107" s="125">
        <v>0</v>
      </c>
      <c r="R107" s="125">
        <f>Q107*H107</f>
        <v>0</v>
      </c>
      <c r="S107" s="125">
        <v>0</v>
      </c>
      <c r="T107" s="126">
        <f>S107*H107</f>
        <v>0</v>
      </c>
      <c r="AR107" s="127" t="s">
        <v>135</v>
      </c>
      <c r="AT107" s="127" t="s">
        <v>114</v>
      </c>
      <c r="AU107" s="127" t="s">
        <v>78</v>
      </c>
      <c r="AY107" s="15" t="s">
        <v>111</v>
      </c>
      <c r="BE107" s="128">
        <f>IF(N107="základní",J107,0)</f>
        <v>0</v>
      </c>
      <c r="BF107" s="128">
        <f>IF(N107="snížená",J107,0)</f>
        <v>0</v>
      </c>
      <c r="BG107" s="128">
        <f>IF(N107="zákl. přenesená",J107,0)</f>
        <v>0</v>
      </c>
      <c r="BH107" s="128">
        <f>IF(N107="sníž. přenesená",J107,0)</f>
        <v>0</v>
      </c>
      <c r="BI107" s="128">
        <f>IF(N107="nulová",J107,0)</f>
        <v>0</v>
      </c>
      <c r="BJ107" s="15" t="s">
        <v>76</v>
      </c>
      <c r="BK107" s="128">
        <f>ROUND(I107*H107,2)</f>
        <v>0</v>
      </c>
      <c r="BL107" s="15" t="s">
        <v>135</v>
      </c>
      <c r="BM107" s="127" t="s">
        <v>158</v>
      </c>
    </row>
    <row r="108" spans="2:47" s="1" customFormat="1" ht="12">
      <c r="B108" s="27"/>
      <c r="D108" s="129" t="s">
        <v>121</v>
      </c>
      <c r="F108" s="130" t="s">
        <v>159</v>
      </c>
      <c r="L108" s="27"/>
      <c r="M108" s="131"/>
      <c r="T108" s="47"/>
      <c r="AT108" s="15" t="s">
        <v>121</v>
      </c>
      <c r="AU108" s="15" t="s">
        <v>78</v>
      </c>
    </row>
    <row r="109" spans="2:51" s="12" customFormat="1" ht="12">
      <c r="B109" s="134"/>
      <c r="D109" s="132" t="s">
        <v>125</v>
      </c>
      <c r="E109" s="135" t="s">
        <v>3</v>
      </c>
      <c r="F109" s="136" t="s">
        <v>149</v>
      </c>
      <c r="H109" s="137">
        <v>12</v>
      </c>
      <c r="L109" s="134"/>
      <c r="M109" s="138"/>
      <c r="T109" s="139"/>
      <c r="AT109" s="135" t="s">
        <v>125</v>
      </c>
      <c r="AU109" s="135" t="s">
        <v>78</v>
      </c>
      <c r="AV109" s="12" t="s">
        <v>78</v>
      </c>
      <c r="AW109" s="12" t="s">
        <v>33</v>
      </c>
      <c r="AX109" s="12" t="s">
        <v>76</v>
      </c>
      <c r="AY109" s="135" t="s">
        <v>111</v>
      </c>
    </row>
    <row r="110" spans="2:65" s="1" customFormat="1" ht="24.2" customHeight="1">
      <c r="B110" s="116"/>
      <c r="C110" s="140" t="s">
        <v>160</v>
      </c>
      <c r="D110" s="140" t="s">
        <v>127</v>
      </c>
      <c r="E110" s="141" t="s">
        <v>161</v>
      </c>
      <c r="F110" s="142" t="s">
        <v>162</v>
      </c>
      <c r="G110" s="143" t="s">
        <v>134</v>
      </c>
      <c r="H110" s="144">
        <v>12</v>
      </c>
      <c r="I110" s="145"/>
      <c r="J110" s="145">
        <f>ROUND(I110*H110,2)</f>
        <v>0</v>
      </c>
      <c r="K110" s="142" t="s">
        <v>3</v>
      </c>
      <c r="L110" s="146"/>
      <c r="M110" s="147" t="s">
        <v>3</v>
      </c>
      <c r="N110" s="148" t="s">
        <v>42</v>
      </c>
      <c r="O110" s="125">
        <v>0</v>
      </c>
      <c r="P110" s="125">
        <f>O110*H110</f>
        <v>0</v>
      </c>
      <c r="Q110" s="125">
        <v>0</v>
      </c>
      <c r="R110" s="125">
        <f>Q110*H110</f>
        <v>0</v>
      </c>
      <c r="S110" s="125">
        <v>0</v>
      </c>
      <c r="T110" s="126">
        <f>S110*H110</f>
        <v>0</v>
      </c>
      <c r="AR110" s="127" t="s">
        <v>153</v>
      </c>
      <c r="AT110" s="127" t="s">
        <v>127</v>
      </c>
      <c r="AU110" s="127" t="s">
        <v>78</v>
      </c>
      <c r="AY110" s="15" t="s">
        <v>111</v>
      </c>
      <c r="BE110" s="128">
        <f>IF(N110="základní",J110,0)</f>
        <v>0</v>
      </c>
      <c r="BF110" s="128">
        <f>IF(N110="snížená",J110,0)</f>
        <v>0</v>
      </c>
      <c r="BG110" s="128">
        <f>IF(N110="zákl. přenesená",J110,0)</f>
        <v>0</v>
      </c>
      <c r="BH110" s="128">
        <f>IF(N110="sníž. přenesená",J110,0)</f>
        <v>0</v>
      </c>
      <c r="BI110" s="128">
        <f>IF(N110="nulová",J110,0)</f>
        <v>0</v>
      </c>
      <c r="BJ110" s="15" t="s">
        <v>76</v>
      </c>
      <c r="BK110" s="128">
        <f>ROUND(I110*H110,2)</f>
        <v>0</v>
      </c>
      <c r="BL110" s="15" t="s">
        <v>135</v>
      </c>
      <c r="BM110" s="127" t="s">
        <v>163</v>
      </c>
    </row>
    <row r="111" spans="2:65" s="1" customFormat="1" ht="16.5" customHeight="1">
      <c r="B111" s="116"/>
      <c r="C111" s="117" t="s">
        <v>164</v>
      </c>
      <c r="D111" s="117" t="s">
        <v>114</v>
      </c>
      <c r="E111" s="118" t="s">
        <v>165</v>
      </c>
      <c r="F111" s="119" t="s">
        <v>166</v>
      </c>
      <c r="G111" s="120" t="s">
        <v>134</v>
      </c>
      <c r="H111" s="121">
        <v>10</v>
      </c>
      <c r="I111" s="122"/>
      <c r="J111" s="122">
        <f>ROUND(I111*H111,2)</f>
        <v>0</v>
      </c>
      <c r="K111" s="119" t="s">
        <v>118</v>
      </c>
      <c r="L111" s="27"/>
      <c r="M111" s="123" t="s">
        <v>3</v>
      </c>
      <c r="N111" s="124" t="s">
        <v>42</v>
      </c>
      <c r="O111" s="125">
        <v>1.417</v>
      </c>
      <c r="P111" s="125">
        <f>O111*H111</f>
        <v>14.17</v>
      </c>
      <c r="Q111" s="125">
        <v>0</v>
      </c>
      <c r="R111" s="125">
        <f>Q111*H111</f>
        <v>0</v>
      </c>
      <c r="S111" s="125">
        <v>0</v>
      </c>
      <c r="T111" s="126">
        <f>S111*H111</f>
        <v>0</v>
      </c>
      <c r="AR111" s="127" t="s">
        <v>135</v>
      </c>
      <c r="AT111" s="127" t="s">
        <v>114</v>
      </c>
      <c r="AU111" s="127" t="s">
        <v>78</v>
      </c>
      <c r="AY111" s="15" t="s">
        <v>111</v>
      </c>
      <c r="BE111" s="128">
        <f>IF(N111="základní",J111,0)</f>
        <v>0</v>
      </c>
      <c r="BF111" s="128">
        <f>IF(N111="snížená",J111,0)</f>
        <v>0</v>
      </c>
      <c r="BG111" s="128">
        <f>IF(N111="zákl. přenesená",J111,0)</f>
        <v>0</v>
      </c>
      <c r="BH111" s="128">
        <f>IF(N111="sníž. přenesená",J111,0)</f>
        <v>0</v>
      </c>
      <c r="BI111" s="128">
        <f>IF(N111="nulová",J111,0)</f>
        <v>0</v>
      </c>
      <c r="BJ111" s="15" t="s">
        <v>76</v>
      </c>
      <c r="BK111" s="128">
        <f>ROUND(I111*H111,2)</f>
        <v>0</v>
      </c>
      <c r="BL111" s="15" t="s">
        <v>135</v>
      </c>
      <c r="BM111" s="127" t="s">
        <v>167</v>
      </c>
    </row>
    <row r="112" spans="2:47" s="1" customFormat="1" ht="12">
      <c r="B112" s="27"/>
      <c r="D112" s="129" t="s">
        <v>121</v>
      </c>
      <c r="F112" s="130" t="s">
        <v>168</v>
      </c>
      <c r="L112" s="27"/>
      <c r="M112" s="131"/>
      <c r="T112" s="47"/>
      <c r="AT112" s="15" t="s">
        <v>121</v>
      </c>
      <c r="AU112" s="15" t="s">
        <v>78</v>
      </c>
    </row>
    <row r="113" spans="2:65" s="1" customFormat="1" ht="16.5" customHeight="1">
      <c r="B113" s="116"/>
      <c r="C113" s="117" t="s">
        <v>112</v>
      </c>
      <c r="D113" s="117" t="s">
        <v>114</v>
      </c>
      <c r="E113" s="118" t="s">
        <v>169</v>
      </c>
      <c r="F113" s="119" t="s">
        <v>170</v>
      </c>
      <c r="G113" s="120" t="s">
        <v>134</v>
      </c>
      <c r="H113" s="121">
        <v>2</v>
      </c>
      <c r="I113" s="122"/>
      <c r="J113" s="122">
        <f>ROUND(I113*H113,2)</f>
        <v>0</v>
      </c>
      <c r="K113" s="119" t="s">
        <v>118</v>
      </c>
      <c r="L113" s="27"/>
      <c r="M113" s="123" t="s">
        <v>3</v>
      </c>
      <c r="N113" s="124" t="s">
        <v>42</v>
      </c>
      <c r="O113" s="125">
        <v>1.5</v>
      </c>
      <c r="P113" s="125">
        <f>O113*H113</f>
        <v>3</v>
      </c>
      <c r="Q113" s="125">
        <v>0</v>
      </c>
      <c r="R113" s="125">
        <f>Q113*H113</f>
        <v>0</v>
      </c>
      <c r="S113" s="125">
        <v>0</v>
      </c>
      <c r="T113" s="126">
        <f>S113*H113</f>
        <v>0</v>
      </c>
      <c r="AR113" s="127" t="s">
        <v>135</v>
      </c>
      <c r="AT113" s="127" t="s">
        <v>114</v>
      </c>
      <c r="AU113" s="127" t="s">
        <v>78</v>
      </c>
      <c r="AY113" s="15" t="s">
        <v>111</v>
      </c>
      <c r="BE113" s="128">
        <f>IF(N113="základní",J113,0)</f>
        <v>0</v>
      </c>
      <c r="BF113" s="128">
        <f>IF(N113="snížená",J113,0)</f>
        <v>0</v>
      </c>
      <c r="BG113" s="128">
        <f>IF(N113="zákl. přenesená",J113,0)</f>
        <v>0</v>
      </c>
      <c r="BH113" s="128">
        <f>IF(N113="sníž. přenesená",J113,0)</f>
        <v>0</v>
      </c>
      <c r="BI113" s="128">
        <f>IF(N113="nulová",J113,0)</f>
        <v>0</v>
      </c>
      <c r="BJ113" s="15" t="s">
        <v>76</v>
      </c>
      <c r="BK113" s="128">
        <f>ROUND(I113*H113,2)</f>
        <v>0</v>
      </c>
      <c r="BL113" s="15" t="s">
        <v>135</v>
      </c>
      <c r="BM113" s="127" t="s">
        <v>171</v>
      </c>
    </row>
    <row r="114" spans="2:47" s="1" customFormat="1" ht="12">
      <c r="B114" s="27"/>
      <c r="D114" s="129" t="s">
        <v>121</v>
      </c>
      <c r="F114" s="130" t="s">
        <v>172</v>
      </c>
      <c r="L114" s="27"/>
      <c r="M114" s="131"/>
      <c r="T114" s="47"/>
      <c r="AT114" s="15" t="s">
        <v>121</v>
      </c>
      <c r="AU114" s="15" t="s">
        <v>78</v>
      </c>
    </row>
    <row r="115" spans="2:65" s="1" customFormat="1" ht="16.5" customHeight="1">
      <c r="B115" s="116"/>
      <c r="C115" s="140" t="s">
        <v>173</v>
      </c>
      <c r="D115" s="140" t="s">
        <v>127</v>
      </c>
      <c r="E115" s="141" t="s">
        <v>174</v>
      </c>
      <c r="F115" s="142" t="s">
        <v>175</v>
      </c>
      <c r="G115" s="143" t="s">
        <v>134</v>
      </c>
      <c r="H115" s="144">
        <v>12</v>
      </c>
      <c r="I115" s="145"/>
      <c r="J115" s="145">
        <f>ROUND(I115*H115,2)</f>
        <v>0</v>
      </c>
      <c r="K115" s="142" t="s">
        <v>3</v>
      </c>
      <c r="L115" s="146"/>
      <c r="M115" s="147" t="s">
        <v>3</v>
      </c>
      <c r="N115" s="148" t="s">
        <v>42</v>
      </c>
      <c r="O115" s="125">
        <v>0</v>
      </c>
      <c r="P115" s="125">
        <f>O115*H115</f>
        <v>0</v>
      </c>
      <c r="Q115" s="125">
        <v>0</v>
      </c>
      <c r="R115" s="125">
        <f>Q115*H115</f>
        <v>0</v>
      </c>
      <c r="S115" s="125">
        <v>0</v>
      </c>
      <c r="T115" s="126">
        <f>S115*H115</f>
        <v>0</v>
      </c>
      <c r="AR115" s="127" t="s">
        <v>153</v>
      </c>
      <c r="AT115" s="127" t="s">
        <v>127</v>
      </c>
      <c r="AU115" s="127" t="s">
        <v>78</v>
      </c>
      <c r="AY115" s="15" t="s">
        <v>111</v>
      </c>
      <c r="BE115" s="128">
        <f>IF(N115="základní",J115,0)</f>
        <v>0</v>
      </c>
      <c r="BF115" s="128">
        <f>IF(N115="snížená",J115,0)</f>
        <v>0</v>
      </c>
      <c r="BG115" s="128">
        <f>IF(N115="zákl. přenesená",J115,0)</f>
        <v>0</v>
      </c>
      <c r="BH115" s="128">
        <f>IF(N115="sníž. přenesená",J115,0)</f>
        <v>0</v>
      </c>
      <c r="BI115" s="128">
        <f>IF(N115="nulová",J115,0)</f>
        <v>0</v>
      </c>
      <c r="BJ115" s="15" t="s">
        <v>76</v>
      </c>
      <c r="BK115" s="128">
        <f>ROUND(I115*H115,2)</f>
        <v>0</v>
      </c>
      <c r="BL115" s="15" t="s">
        <v>135</v>
      </c>
      <c r="BM115" s="127" t="s">
        <v>176</v>
      </c>
    </row>
    <row r="116" spans="2:51" s="12" customFormat="1" ht="12">
      <c r="B116" s="134"/>
      <c r="D116" s="132" t="s">
        <v>125</v>
      </c>
      <c r="E116" s="135" t="s">
        <v>3</v>
      </c>
      <c r="F116" s="136" t="s">
        <v>177</v>
      </c>
      <c r="H116" s="137">
        <v>12</v>
      </c>
      <c r="L116" s="134"/>
      <c r="M116" s="138"/>
      <c r="T116" s="139"/>
      <c r="AT116" s="135" t="s">
        <v>125</v>
      </c>
      <c r="AU116" s="135" t="s">
        <v>78</v>
      </c>
      <c r="AV116" s="12" t="s">
        <v>78</v>
      </c>
      <c r="AW116" s="12" t="s">
        <v>33</v>
      </c>
      <c r="AX116" s="12" t="s">
        <v>76</v>
      </c>
      <c r="AY116" s="135" t="s">
        <v>111</v>
      </c>
    </row>
    <row r="117" spans="2:65" s="1" customFormat="1" ht="24.95" customHeight="1">
      <c r="B117" s="116"/>
      <c r="C117" s="140" t="s">
        <v>178</v>
      </c>
      <c r="D117" s="140" t="s">
        <v>127</v>
      </c>
      <c r="E117" s="141" t="s">
        <v>179</v>
      </c>
      <c r="F117" s="142" t="s">
        <v>180</v>
      </c>
      <c r="G117" s="143" t="s">
        <v>134</v>
      </c>
      <c r="H117" s="144">
        <v>12</v>
      </c>
      <c r="I117" s="145"/>
      <c r="J117" s="145">
        <f>ROUND(I117*H117,2)</f>
        <v>0</v>
      </c>
      <c r="K117" s="142" t="s">
        <v>3</v>
      </c>
      <c r="L117" s="146"/>
      <c r="M117" s="147" t="s">
        <v>3</v>
      </c>
      <c r="N117" s="148" t="s">
        <v>42</v>
      </c>
      <c r="O117" s="125">
        <v>0</v>
      </c>
      <c r="P117" s="125">
        <f>O117*H117</f>
        <v>0</v>
      </c>
      <c r="Q117" s="125">
        <v>0</v>
      </c>
      <c r="R117" s="125">
        <f>Q117*H117</f>
        <v>0</v>
      </c>
      <c r="S117" s="125">
        <v>0</v>
      </c>
      <c r="T117" s="126">
        <f>S117*H117</f>
        <v>0</v>
      </c>
      <c r="AR117" s="127" t="s">
        <v>153</v>
      </c>
      <c r="AT117" s="127" t="s">
        <v>127</v>
      </c>
      <c r="AU117" s="127" t="s">
        <v>78</v>
      </c>
      <c r="AY117" s="15" t="s">
        <v>111</v>
      </c>
      <c r="BE117" s="128">
        <f>IF(N117="základní",J117,0)</f>
        <v>0</v>
      </c>
      <c r="BF117" s="128">
        <f>IF(N117="snížená",J117,0)</f>
        <v>0</v>
      </c>
      <c r="BG117" s="128">
        <f>IF(N117="zákl. přenesená",J117,0)</f>
        <v>0</v>
      </c>
      <c r="BH117" s="128">
        <f>IF(N117="sníž. přenesená",J117,0)</f>
        <v>0</v>
      </c>
      <c r="BI117" s="128">
        <f>IF(N117="nulová",J117,0)</f>
        <v>0</v>
      </c>
      <c r="BJ117" s="15" t="s">
        <v>76</v>
      </c>
      <c r="BK117" s="128">
        <f>ROUND(I117*H117,2)</f>
        <v>0</v>
      </c>
      <c r="BL117" s="15" t="s">
        <v>135</v>
      </c>
      <c r="BM117" s="127" t="s">
        <v>181</v>
      </c>
    </row>
    <row r="118" spans="2:51" s="12" customFormat="1" ht="12">
      <c r="B118" s="134"/>
      <c r="D118" s="132" t="s">
        <v>125</v>
      </c>
      <c r="E118" s="135" t="s">
        <v>3</v>
      </c>
      <c r="F118" s="136" t="s">
        <v>149</v>
      </c>
      <c r="H118" s="137">
        <v>12</v>
      </c>
      <c r="L118" s="134"/>
      <c r="M118" s="138"/>
      <c r="T118" s="139"/>
      <c r="AT118" s="135" t="s">
        <v>125</v>
      </c>
      <c r="AU118" s="135" t="s">
        <v>78</v>
      </c>
      <c r="AV118" s="12" t="s">
        <v>78</v>
      </c>
      <c r="AW118" s="12" t="s">
        <v>33</v>
      </c>
      <c r="AX118" s="12" t="s">
        <v>76</v>
      </c>
      <c r="AY118" s="135" t="s">
        <v>111</v>
      </c>
    </row>
    <row r="119" spans="2:65" s="1" customFormat="1" ht="24.2" customHeight="1">
      <c r="B119" s="116"/>
      <c r="C119" s="117" t="s">
        <v>177</v>
      </c>
      <c r="D119" s="117" t="s">
        <v>114</v>
      </c>
      <c r="E119" s="118" t="s">
        <v>182</v>
      </c>
      <c r="F119" s="119" t="s">
        <v>183</v>
      </c>
      <c r="G119" s="120" t="s">
        <v>184</v>
      </c>
      <c r="H119" s="121">
        <v>548</v>
      </c>
      <c r="I119" s="122"/>
      <c r="J119" s="122">
        <f>ROUND(I119*H119,2)</f>
        <v>0</v>
      </c>
      <c r="K119" s="119" t="s">
        <v>118</v>
      </c>
      <c r="L119" s="27"/>
      <c r="M119" s="123" t="s">
        <v>3</v>
      </c>
      <c r="N119" s="124" t="s">
        <v>42</v>
      </c>
      <c r="O119" s="125">
        <v>0.123</v>
      </c>
      <c r="P119" s="125">
        <f>O119*H119</f>
        <v>67.404</v>
      </c>
      <c r="Q119" s="125">
        <v>0</v>
      </c>
      <c r="R119" s="125">
        <f>Q119*H119</f>
        <v>0</v>
      </c>
      <c r="S119" s="125">
        <v>0</v>
      </c>
      <c r="T119" s="126">
        <f>S119*H119</f>
        <v>0</v>
      </c>
      <c r="AR119" s="127" t="s">
        <v>135</v>
      </c>
      <c r="AT119" s="127" t="s">
        <v>114</v>
      </c>
      <c r="AU119" s="127" t="s">
        <v>78</v>
      </c>
      <c r="AY119" s="15" t="s">
        <v>111</v>
      </c>
      <c r="BE119" s="128">
        <f>IF(N119="základní",J119,0)</f>
        <v>0</v>
      </c>
      <c r="BF119" s="128">
        <f>IF(N119="snížená",J119,0)</f>
        <v>0</v>
      </c>
      <c r="BG119" s="128">
        <f>IF(N119="zákl. přenesená",J119,0)</f>
        <v>0</v>
      </c>
      <c r="BH119" s="128">
        <f>IF(N119="sníž. přenesená",J119,0)</f>
        <v>0</v>
      </c>
      <c r="BI119" s="128">
        <f>IF(N119="nulová",J119,0)</f>
        <v>0</v>
      </c>
      <c r="BJ119" s="15" t="s">
        <v>76</v>
      </c>
      <c r="BK119" s="128">
        <f>ROUND(I119*H119,2)</f>
        <v>0</v>
      </c>
      <c r="BL119" s="15" t="s">
        <v>135</v>
      </c>
      <c r="BM119" s="127" t="s">
        <v>185</v>
      </c>
    </row>
    <row r="120" spans="2:47" s="1" customFormat="1" ht="12">
      <c r="B120" s="27"/>
      <c r="D120" s="129" t="s">
        <v>121</v>
      </c>
      <c r="F120" s="130" t="s">
        <v>186</v>
      </c>
      <c r="L120" s="27"/>
      <c r="M120" s="131"/>
      <c r="T120" s="47"/>
      <c r="AT120" s="15" t="s">
        <v>121</v>
      </c>
      <c r="AU120" s="15" t="s">
        <v>78</v>
      </c>
    </row>
    <row r="121" spans="2:51" s="12" customFormat="1" ht="12">
      <c r="B121" s="134"/>
      <c r="D121" s="132" t="s">
        <v>125</v>
      </c>
      <c r="E121" s="135" t="s">
        <v>3</v>
      </c>
      <c r="F121" s="136" t="s">
        <v>187</v>
      </c>
      <c r="H121" s="137">
        <v>548</v>
      </c>
      <c r="L121" s="134"/>
      <c r="M121" s="138"/>
      <c r="T121" s="139"/>
      <c r="AT121" s="135" t="s">
        <v>125</v>
      </c>
      <c r="AU121" s="135" t="s">
        <v>78</v>
      </c>
      <c r="AV121" s="12" t="s">
        <v>78</v>
      </c>
      <c r="AW121" s="12" t="s">
        <v>33</v>
      </c>
      <c r="AX121" s="12" t="s">
        <v>76</v>
      </c>
      <c r="AY121" s="135" t="s">
        <v>111</v>
      </c>
    </row>
    <row r="122" spans="2:65" s="1" customFormat="1" ht="16.5" customHeight="1">
      <c r="B122" s="116"/>
      <c r="C122" s="140" t="s">
        <v>188</v>
      </c>
      <c r="D122" s="140" t="s">
        <v>127</v>
      </c>
      <c r="E122" s="141" t="s">
        <v>189</v>
      </c>
      <c r="F122" s="142" t="s">
        <v>190</v>
      </c>
      <c r="G122" s="143" t="s">
        <v>191</v>
      </c>
      <c r="H122" s="144">
        <v>393.875</v>
      </c>
      <c r="I122" s="145"/>
      <c r="J122" s="145">
        <f>ROUND(I122*H122,2)</f>
        <v>0</v>
      </c>
      <c r="K122" s="142" t="s">
        <v>118</v>
      </c>
      <c r="L122" s="146"/>
      <c r="M122" s="147" t="s">
        <v>3</v>
      </c>
      <c r="N122" s="148" t="s">
        <v>42</v>
      </c>
      <c r="O122" s="125">
        <v>0</v>
      </c>
      <c r="P122" s="125">
        <f>O122*H122</f>
        <v>0</v>
      </c>
      <c r="Q122" s="125">
        <v>0.001</v>
      </c>
      <c r="R122" s="125">
        <f>Q122*H122</f>
        <v>0.39387500000000003</v>
      </c>
      <c r="S122" s="125">
        <v>0</v>
      </c>
      <c r="T122" s="126">
        <f>S122*H122</f>
        <v>0</v>
      </c>
      <c r="AR122" s="127" t="s">
        <v>153</v>
      </c>
      <c r="AT122" s="127" t="s">
        <v>127</v>
      </c>
      <c r="AU122" s="127" t="s">
        <v>78</v>
      </c>
      <c r="AY122" s="15" t="s">
        <v>111</v>
      </c>
      <c r="BE122" s="128">
        <f>IF(N122="základní",J122,0)</f>
        <v>0</v>
      </c>
      <c r="BF122" s="128">
        <f>IF(N122="snížená",J122,0)</f>
        <v>0</v>
      </c>
      <c r="BG122" s="128">
        <f>IF(N122="zákl. přenesená",J122,0)</f>
        <v>0</v>
      </c>
      <c r="BH122" s="128">
        <f>IF(N122="sníž. přenesená",J122,0)</f>
        <v>0</v>
      </c>
      <c r="BI122" s="128">
        <f>IF(N122="nulová",J122,0)</f>
        <v>0</v>
      </c>
      <c r="BJ122" s="15" t="s">
        <v>76</v>
      </c>
      <c r="BK122" s="128">
        <f>ROUND(I122*H122,2)</f>
        <v>0</v>
      </c>
      <c r="BL122" s="15" t="s">
        <v>135</v>
      </c>
      <c r="BM122" s="127" t="s">
        <v>192</v>
      </c>
    </row>
    <row r="123" spans="2:51" s="12" customFormat="1" ht="12">
      <c r="B123" s="134"/>
      <c r="D123" s="132" t="s">
        <v>125</v>
      </c>
      <c r="E123" s="135" t="s">
        <v>3</v>
      </c>
      <c r="F123" s="136" t="s">
        <v>193</v>
      </c>
      <c r="H123" s="137">
        <v>342.5</v>
      </c>
      <c r="L123" s="134"/>
      <c r="M123" s="138"/>
      <c r="T123" s="139"/>
      <c r="AT123" s="135" t="s">
        <v>125</v>
      </c>
      <c r="AU123" s="135" t="s">
        <v>78</v>
      </c>
      <c r="AV123" s="12" t="s">
        <v>78</v>
      </c>
      <c r="AW123" s="12" t="s">
        <v>33</v>
      </c>
      <c r="AX123" s="12" t="s">
        <v>76</v>
      </c>
      <c r="AY123" s="135" t="s">
        <v>111</v>
      </c>
    </row>
    <row r="124" spans="2:51" s="12" customFormat="1" ht="12">
      <c r="B124" s="134"/>
      <c r="D124" s="132" t="s">
        <v>125</v>
      </c>
      <c r="F124" s="136" t="s">
        <v>194</v>
      </c>
      <c r="H124" s="137">
        <v>393.875</v>
      </c>
      <c r="L124" s="134"/>
      <c r="M124" s="138"/>
      <c r="T124" s="139"/>
      <c r="AT124" s="135" t="s">
        <v>125</v>
      </c>
      <c r="AU124" s="135" t="s">
        <v>78</v>
      </c>
      <c r="AV124" s="12" t="s">
        <v>78</v>
      </c>
      <c r="AW124" s="12" t="s">
        <v>4</v>
      </c>
      <c r="AX124" s="12" t="s">
        <v>76</v>
      </c>
      <c r="AY124" s="135" t="s">
        <v>111</v>
      </c>
    </row>
    <row r="125" spans="2:65" s="1" customFormat="1" ht="16.5" customHeight="1">
      <c r="B125" s="116"/>
      <c r="C125" s="140" t="s">
        <v>195</v>
      </c>
      <c r="D125" s="140" t="s">
        <v>127</v>
      </c>
      <c r="E125" s="141" t="s">
        <v>196</v>
      </c>
      <c r="F125" s="142" t="s">
        <v>197</v>
      </c>
      <c r="G125" s="143" t="s">
        <v>191</v>
      </c>
      <c r="H125" s="144">
        <v>9.857</v>
      </c>
      <c r="I125" s="145"/>
      <c r="J125" s="145">
        <f>ROUND(I125*H125,2)</f>
        <v>0</v>
      </c>
      <c r="K125" s="142" t="s">
        <v>118</v>
      </c>
      <c r="L125" s="146"/>
      <c r="M125" s="147" t="s">
        <v>3</v>
      </c>
      <c r="N125" s="148" t="s">
        <v>42</v>
      </c>
      <c r="O125" s="125">
        <v>0</v>
      </c>
      <c r="P125" s="125">
        <f>O125*H125</f>
        <v>0</v>
      </c>
      <c r="Q125" s="125">
        <v>0.001</v>
      </c>
      <c r="R125" s="125">
        <f>Q125*H125</f>
        <v>0.009857</v>
      </c>
      <c r="S125" s="125">
        <v>0</v>
      </c>
      <c r="T125" s="126">
        <f>S125*H125</f>
        <v>0</v>
      </c>
      <c r="AR125" s="127" t="s">
        <v>153</v>
      </c>
      <c r="AT125" s="127" t="s">
        <v>127</v>
      </c>
      <c r="AU125" s="127" t="s">
        <v>78</v>
      </c>
      <c r="AY125" s="15" t="s">
        <v>111</v>
      </c>
      <c r="BE125" s="128">
        <f>IF(N125="základní",J125,0)</f>
        <v>0</v>
      </c>
      <c r="BF125" s="128">
        <f>IF(N125="snížená",J125,0)</f>
        <v>0</v>
      </c>
      <c r="BG125" s="128">
        <f>IF(N125="zákl. přenesená",J125,0)</f>
        <v>0</v>
      </c>
      <c r="BH125" s="128">
        <f>IF(N125="sníž. přenesená",J125,0)</f>
        <v>0</v>
      </c>
      <c r="BI125" s="128">
        <f>IF(N125="nulová",J125,0)</f>
        <v>0</v>
      </c>
      <c r="BJ125" s="15" t="s">
        <v>76</v>
      </c>
      <c r="BK125" s="128">
        <f>ROUND(I125*H125,2)</f>
        <v>0</v>
      </c>
      <c r="BL125" s="15" t="s">
        <v>135</v>
      </c>
      <c r="BM125" s="127" t="s">
        <v>198</v>
      </c>
    </row>
    <row r="126" spans="2:51" s="12" customFormat="1" ht="12">
      <c r="B126" s="134"/>
      <c r="D126" s="132" t="s">
        <v>125</v>
      </c>
      <c r="E126" s="135" t="s">
        <v>3</v>
      </c>
      <c r="F126" s="136" t="s">
        <v>199</v>
      </c>
      <c r="H126" s="137">
        <v>8.571</v>
      </c>
      <c r="L126" s="134"/>
      <c r="M126" s="138"/>
      <c r="T126" s="139"/>
      <c r="AT126" s="135" t="s">
        <v>125</v>
      </c>
      <c r="AU126" s="135" t="s">
        <v>78</v>
      </c>
      <c r="AV126" s="12" t="s">
        <v>78</v>
      </c>
      <c r="AW126" s="12" t="s">
        <v>33</v>
      </c>
      <c r="AX126" s="12" t="s">
        <v>76</v>
      </c>
      <c r="AY126" s="135" t="s">
        <v>111</v>
      </c>
    </row>
    <row r="127" spans="2:51" s="12" customFormat="1" ht="12">
      <c r="B127" s="134"/>
      <c r="D127" s="132" t="s">
        <v>125</v>
      </c>
      <c r="F127" s="136" t="s">
        <v>200</v>
      </c>
      <c r="H127" s="137">
        <v>9.857</v>
      </c>
      <c r="L127" s="134"/>
      <c r="M127" s="138"/>
      <c r="T127" s="139"/>
      <c r="AT127" s="135" t="s">
        <v>125</v>
      </c>
      <c r="AU127" s="135" t="s">
        <v>78</v>
      </c>
      <c r="AV127" s="12" t="s">
        <v>78</v>
      </c>
      <c r="AW127" s="12" t="s">
        <v>4</v>
      </c>
      <c r="AX127" s="12" t="s">
        <v>76</v>
      </c>
      <c r="AY127" s="135" t="s">
        <v>111</v>
      </c>
    </row>
    <row r="128" spans="2:65" s="1" customFormat="1" ht="16.5" customHeight="1">
      <c r="B128" s="116"/>
      <c r="C128" s="140" t="s">
        <v>9</v>
      </c>
      <c r="D128" s="140" t="s">
        <v>127</v>
      </c>
      <c r="E128" s="141" t="s">
        <v>201</v>
      </c>
      <c r="F128" s="142" t="s">
        <v>202</v>
      </c>
      <c r="G128" s="143" t="s">
        <v>134</v>
      </c>
      <c r="H128" s="144">
        <v>12</v>
      </c>
      <c r="I128" s="145"/>
      <c r="J128" s="145">
        <f>ROUND(I128*H128,2)</f>
        <v>0</v>
      </c>
      <c r="K128" s="142" t="s">
        <v>118</v>
      </c>
      <c r="L128" s="146"/>
      <c r="M128" s="147" t="s">
        <v>3</v>
      </c>
      <c r="N128" s="148" t="s">
        <v>42</v>
      </c>
      <c r="O128" s="125">
        <v>0</v>
      </c>
      <c r="P128" s="125">
        <f>O128*H128</f>
        <v>0</v>
      </c>
      <c r="Q128" s="125">
        <v>0.00016</v>
      </c>
      <c r="R128" s="125">
        <f>Q128*H128</f>
        <v>0.0019200000000000003</v>
      </c>
      <c r="S128" s="125">
        <v>0</v>
      </c>
      <c r="T128" s="126">
        <f>S128*H128</f>
        <v>0</v>
      </c>
      <c r="AR128" s="127" t="s">
        <v>153</v>
      </c>
      <c r="AT128" s="127" t="s">
        <v>127</v>
      </c>
      <c r="AU128" s="127" t="s">
        <v>78</v>
      </c>
      <c r="AY128" s="15" t="s">
        <v>111</v>
      </c>
      <c r="BE128" s="128">
        <f>IF(N128="základní",J128,0)</f>
        <v>0</v>
      </c>
      <c r="BF128" s="128">
        <f>IF(N128="snížená",J128,0)</f>
        <v>0</v>
      </c>
      <c r="BG128" s="128">
        <f>IF(N128="zákl. přenesená",J128,0)</f>
        <v>0</v>
      </c>
      <c r="BH128" s="128">
        <f>IF(N128="sníž. přenesená",J128,0)</f>
        <v>0</v>
      </c>
      <c r="BI128" s="128">
        <f>IF(N128="nulová",J128,0)</f>
        <v>0</v>
      </c>
      <c r="BJ128" s="15" t="s">
        <v>76</v>
      </c>
      <c r="BK128" s="128">
        <f>ROUND(I128*H128,2)</f>
        <v>0</v>
      </c>
      <c r="BL128" s="15" t="s">
        <v>135</v>
      </c>
      <c r="BM128" s="127" t="s">
        <v>203</v>
      </c>
    </row>
    <row r="129" spans="2:65" s="1" customFormat="1" ht="16.5" customHeight="1">
      <c r="B129" s="116"/>
      <c r="C129" s="140" t="s">
        <v>204</v>
      </c>
      <c r="D129" s="140" t="s">
        <v>127</v>
      </c>
      <c r="E129" s="141" t="s">
        <v>205</v>
      </c>
      <c r="F129" s="142" t="s">
        <v>206</v>
      </c>
      <c r="G129" s="143" t="s">
        <v>134</v>
      </c>
      <c r="H129" s="144">
        <v>8</v>
      </c>
      <c r="I129" s="145"/>
      <c r="J129" s="145">
        <f>ROUND(I129*H129,2)</f>
        <v>0</v>
      </c>
      <c r="K129" s="142" t="s">
        <v>118</v>
      </c>
      <c r="L129" s="146"/>
      <c r="M129" s="147" t="s">
        <v>3</v>
      </c>
      <c r="N129" s="148" t="s">
        <v>42</v>
      </c>
      <c r="O129" s="125">
        <v>0</v>
      </c>
      <c r="P129" s="125">
        <f>O129*H129</f>
        <v>0</v>
      </c>
      <c r="Q129" s="125">
        <v>0.00023</v>
      </c>
      <c r="R129" s="125">
        <f>Q129*H129</f>
        <v>0.00184</v>
      </c>
      <c r="S129" s="125">
        <v>0</v>
      </c>
      <c r="T129" s="126">
        <f>S129*H129</f>
        <v>0</v>
      </c>
      <c r="AR129" s="127" t="s">
        <v>153</v>
      </c>
      <c r="AT129" s="127" t="s">
        <v>127</v>
      </c>
      <c r="AU129" s="127" t="s">
        <v>78</v>
      </c>
      <c r="AY129" s="15" t="s">
        <v>111</v>
      </c>
      <c r="BE129" s="128">
        <f>IF(N129="základní",J129,0)</f>
        <v>0</v>
      </c>
      <c r="BF129" s="128">
        <f>IF(N129="snížená",J129,0)</f>
        <v>0</v>
      </c>
      <c r="BG129" s="128">
        <f>IF(N129="zákl. přenesená",J129,0)</f>
        <v>0</v>
      </c>
      <c r="BH129" s="128">
        <f>IF(N129="sníž. přenesená",J129,0)</f>
        <v>0</v>
      </c>
      <c r="BI129" s="128">
        <f>IF(N129="nulová",J129,0)</f>
        <v>0</v>
      </c>
      <c r="BJ129" s="15" t="s">
        <v>76</v>
      </c>
      <c r="BK129" s="128">
        <f>ROUND(I129*H129,2)</f>
        <v>0</v>
      </c>
      <c r="BL129" s="15" t="s">
        <v>135</v>
      </c>
      <c r="BM129" s="127" t="s">
        <v>207</v>
      </c>
    </row>
    <row r="130" spans="2:65" s="1" customFormat="1" ht="16.5" customHeight="1">
      <c r="B130" s="116"/>
      <c r="C130" s="140" t="s">
        <v>208</v>
      </c>
      <c r="D130" s="140" t="s">
        <v>127</v>
      </c>
      <c r="E130" s="141" t="s">
        <v>209</v>
      </c>
      <c r="F130" s="142" t="s">
        <v>210</v>
      </c>
      <c r="G130" s="143" t="s">
        <v>134</v>
      </c>
      <c r="H130" s="144">
        <v>12</v>
      </c>
      <c r="I130" s="145"/>
      <c r="J130" s="145">
        <f>ROUND(I130*H130,2)</f>
        <v>0</v>
      </c>
      <c r="K130" s="142" t="s">
        <v>118</v>
      </c>
      <c r="L130" s="146"/>
      <c r="M130" s="147" t="s">
        <v>3</v>
      </c>
      <c r="N130" s="148" t="s">
        <v>42</v>
      </c>
      <c r="O130" s="125">
        <v>0</v>
      </c>
      <c r="P130" s="125">
        <f>O130*H130</f>
        <v>0</v>
      </c>
      <c r="Q130" s="125">
        <v>0.00016</v>
      </c>
      <c r="R130" s="125">
        <f>Q130*H130</f>
        <v>0.0019200000000000003</v>
      </c>
      <c r="S130" s="125">
        <v>0</v>
      </c>
      <c r="T130" s="126">
        <f>S130*H130</f>
        <v>0</v>
      </c>
      <c r="AR130" s="127" t="s">
        <v>153</v>
      </c>
      <c r="AT130" s="127" t="s">
        <v>127</v>
      </c>
      <c r="AU130" s="127" t="s">
        <v>78</v>
      </c>
      <c r="AY130" s="15" t="s">
        <v>111</v>
      </c>
      <c r="BE130" s="128">
        <f>IF(N130="základní",J130,0)</f>
        <v>0</v>
      </c>
      <c r="BF130" s="128">
        <f>IF(N130="snížená",J130,0)</f>
        <v>0</v>
      </c>
      <c r="BG130" s="128">
        <f>IF(N130="zákl. přenesená",J130,0)</f>
        <v>0</v>
      </c>
      <c r="BH130" s="128">
        <f>IF(N130="sníž. přenesená",J130,0)</f>
        <v>0</v>
      </c>
      <c r="BI130" s="128">
        <f>IF(N130="nulová",J130,0)</f>
        <v>0</v>
      </c>
      <c r="BJ130" s="15" t="s">
        <v>76</v>
      </c>
      <c r="BK130" s="128">
        <f>ROUND(I130*H130,2)</f>
        <v>0</v>
      </c>
      <c r="BL130" s="15" t="s">
        <v>135</v>
      </c>
      <c r="BM130" s="127" t="s">
        <v>211</v>
      </c>
    </row>
    <row r="131" spans="2:65" s="1" customFormat="1" ht="16.5" customHeight="1">
      <c r="B131" s="116"/>
      <c r="C131" s="140" t="s">
        <v>212</v>
      </c>
      <c r="D131" s="140" t="s">
        <v>127</v>
      </c>
      <c r="E131" s="141" t="s">
        <v>213</v>
      </c>
      <c r="F131" s="142" t="s">
        <v>214</v>
      </c>
      <c r="G131" s="143" t="s">
        <v>191</v>
      </c>
      <c r="H131" s="144">
        <v>1</v>
      </c>
      <c r="I131" s="145"/>
      <c r="J131" s="145">
        <f>ROUND(I131*H131,2)</f>
        <v>0</v>
      </c>
      <c r="K131" s="142" t="s">
        <v>118</v>
      </c>
      <c r="L131" s="146"/>
      <c r="M131" s="147" t="s">
        <v>3</v>
      </c>
      <c r="N131" s="148" t="s">
        <v>42</v>
      </c>
      <c r="O131" s="125">
        <v>0</v>
      </c>
      <c r="P131" s="125">
        <f>O131*H131</f>
        <v>0</v>
      </c>
      <c r="Q131" s="125">
        <v>0.001</v>
      </c>
      <c r="R131" s="125">
        <f>Q131*H131</f>
        <v>0.001</v>
      </c>
      <c r="S131" s="125">
        <v>0</v>
      </c>
      <c r="T131" s="126">
        <f>S131*H131</f>
        <v>0</v>
      </c>
      <c r="AR131" s="127" t="s">
        <v>153</v>
      </c>
      <c r="AT131" s="127" t="s">
        <v>127</v>
      </c>
      <c r="AU131" s="127" t="s">
        <v>78</v>
      </c>
      <c r="AY131" s="15" t="s">
        <v>111</v>
      </c>
      <c r="BE131" s="128">
        <f>IF(N131="základní",J131,0)</f>
        <v>0</v>
      </c>
      <c r="BF131" s="128">
        <f>IF(N131="snížená",J131,0)</f>
        <v>0</v>
      </c>
      <c r="BG131" s="128">
        <f>IF(N131="zákl. přenesená",J131,0)</f>
        <v>0</v>
      </c>
      <c r="BH131" s="128">
        <f>IF(N131="sníž. přenesená",J131,0)</f>
        <v>0</v>
      </c>
      <c r="BI131" s="128">
        <f>IF(N131="nulová",J131,0)</f>
        <v>0</v>
      </c>
      <c r="BJ131" s="15" t="s">
        <v>76</v>
      </c>
      <c r="BK131" s="128">
        <f>ROUND(I131*H131,2)</f>
        <v>0</v>
      </c>
      <c r="BL131" s="15" t="s">
        <v>135</v>
      </c>
      <c r="BM131" s="127" t="s">
        <v>215</v>
      </c>
    </row>
    <row r="132" spans="2:51" s="12" customFormat="1" ht="12">
      <c r="B132" s="134"/>
      <c r="D132" s="132" t="s">
        <v>125</v>
      </c>
      <c r="F132" s="136" t="s">
        <v>216</v>
      </c>
      <c r="H132" s="137">
        <v>1</v>
      </c>
      <c r="L132" s="134"/>
      <c r="M132" s="138"/>
      <c r="T132" s="139"/>
      <c r="AT132" s="135" t="s">
        <v>125</v>
      </c>
      <c r="AU132" s="135" t="s">
        <v>78</v>
      </c>
      <c r="AV132" s="12" t="s">
        <v>78</v>
      </c>
      <c r="AW132" s="12" t="s">
        <v>4</v>
      </c>
      <c r="AX132" s="12" t="s">
        <v>76</v>
      </c>
      <c r="AY132" s="135" t="s">
        <v>111</v>
      </c>
    </row>
    <row r="133" spans="2:65" s="1" customFormat="1" ht="24.2" customHeight="1">
      <c r="B133" s="116"/>
      <c r="C133" s="117" t="s">
        <v>217</v>
      </c>
      <c r="D133" s="117" t="s">
        <v>114</v>
      </c>
      <c r="E133" s="118" t="s">
        <v>218</v>
      </c>
      <c r="F133" s="119" t="s">
        <v>219</v>
      </c>
      <c r="G133" s="120" t="s">
        <v>134</v>
      </c>
      <c r="H133" s="121">
        <v>12</v>
      </c>
      <c r="I133" s="122"/>
      <c r="J133" s="122">
        <f>ROUND(I133*H133,2)</f>
        <v>0</v>
      </c>
      <c r="K133" s="119" t="s">
        <v>118</v>
      </c>
      <c r="L133" s="27"/>
      <c r="M133" s="123" t="s">
        <v>3</v>
      </c>
      <c r="N133" s="124" t="s">
        <v>42</v>
      </c>
      <c r="O133" s="125">
        <v>1.455</v>
      </c>
      <c r="P133" s="125">
        <f>O133*H133</f>
        <v>17.46</v>
      </c>
      <c r="Q133" s="125">
        <v>0</v>
      </c>
      <c r="R133" s="125">
        <f>Q133*H133</f>
        <v>0</v>
      </c>
      <c r="S133" s="125">
        <v>0</v>
      </c>
      <c r="T133" s="126">
        <f>S133*H133</f>
        <v>0</v>
      </c>
      <c r="AR133" s="127" t="s">
        <v>135</v>
      </c>
      <c r="AT133" s="127" t="s">
        <v>114</v>
      </c>
      <c r="AU133" s="127" t="s">
        <v>78</v>
      </c>
      <c r="AY133" s="15" t="s">
        <v>111</v>
      </c>
      <c r="BE133" s="128">
        <f>IF(N133="základní",J133,0)</f>
        <v>0</v>
      </c>
      <c r="BF133" s="128">
        <f>IF(N133="snížená",J133,0)</f>
        <v>0</v>
      </c>
      <c r="BG133" s="128">
        <f>IF(N133="zákl. přenesená",J133,0)</f>
        <v>0</v>
      </c>
      <c r="BH133" s="128">
        <f>IF(N133="sníž. přenesená",J133,0)</f>
        <v>0</v>
      </c>
      <c r="BI133" s="128">
        <f>IF(N133="nulová",J133,0)</f>
        <v>0</v>
      </c>
      <c r="BJ133" s="15" t="s">
        <v>76</v>
      </c>
      <c r="BK133" s="128">
        <f>ROUND(I133*H133,2)</f>
        <v>0</v>
      </c>
      <c r="BL133" s="15" t="s">
        <v>135</v>
      </c>
      <c r="BM133" s="127" t="s">
        <v>220</v>
      </c>
    </row>
    <row r="134" spans="2:47" s="1" customFormat="1" ht="12">
      <c r="B134" s="27"/>
      <c r="D134" s="129" t="s">
        <v>121</v>
      </c>
      <c r="F134" s="130" t="s">
        <v>221</v>
      </c>
      <c r="L134" s="27"/>
      <c r="M134" s="131"/>
      <c r="T134" s="47"/>
      <c r="AT134" s="15" t="s">
        <v>121</v>
      </c>
      <c r="AU134" s="15" t="s">
        <v>78</v>
      </c>
    </row>
    <row r="135" spans="2:65" s="1" customFormat="1" ht="16.5" customHeight="1">
      <c r="B135" s="116"/>
      <c r="C135" s="140" t="s">
        <v>222</v>
      </c>
      <c r="D135" s="140" t="s">
        <v>127</v>
      </c>
      <c r="E135" s="141" t="s">
        <v>223</v>
      </c>
      <c r="F135" s="142" t="s">
        <v>224</v>
      </c>
      <c r="G135" s="143" t="s">
        <v>134</v>
      </c>
      <c r="H135" s="144">
        <v>12</v>
      </c>
      <c r="I135" s="145"/>
      <c r="J135" s="145">
        <f>ROUND(I135*H135,2)</f>
        <v>0</v>
      </c>
      <c r="K135" s="142" t="s">
        <v>118</v>
      </c>
      <c r="L135" s="146"/>
      <c r="M135" s="147" t="s">
        <v>3</v>
      </c>
      <c r="N135" s="148" t="s">
        <v>42</v>
      </c>
      <c r="O135" s="125">
        <v>0</v>
      </c>
      <c r="P135" s="125">
        <f>O135*H135</f>
        <v>0</v>
      </c>
      <c r="Q135" s="125">
        <v>0.00598</v>
      </c>
      <c r="R135" s="125">
        <f>Q135*H135</f>
        <v>0.07176</v>
      </c>
      <c r="S135" s="125">
        <v>0</v>
      </c>
      <c r="T135" s="126">
        <f>S135*H135</f>
        <v>0</v>
      </c>
      <c r="AR135" s="127" t="s">
        <v>153</v>
      </c>
      <c r="AT135" s="127" t="s">
        <v>127</v>
      </c>
      <c r="AU135" s="127" t="s">
        <v>78</v>
      </c>
      <c r="AY135" s="15" t="s">
        <v>111</v>
      </c>
      <c r="BE135" s="128">
        <f>IF(N135="základní",J135,0)</f>
        <v>0</v>
      </c>
      <c r="BF135" s="128">
        <f>IF(N135="snížená",J135,0)</f>
        <v>0</v>
      </c>
      <c r="BG135" s="128">
        <f>IF(N135="zákl. přenesená",J135,0)</f>
        <v>0</v>
      </c>
      <c r="BH135" s="128">
        <f>IF(N135="sníž. přenesená",J135,0)</f>
        <v>0</v>
      </c>
      <c r="BI135" s="128">
        <f>IF(N135="nulová",J135,0)</f>
        <v>0</v>
      </c>
      <c r="BJ135" s="15" t="s">
        <v>76</v>
      </c>
      <c r="BK135" s="128">
        <f>ROUND(I135*H135,2)</f>
        <v>0</v>
      </c>
      <c r="BL135" s="15" t="s">
        <v>135</v>
      </c>
      <c r="BM135" s="127" t="s">
        <v>225</v>
      </c>
    </row>
    <row r="136" spans="2:51" s="12" customFormat="1" ht="12">
      <c r="B136" s="134"/>
      <c r="D136" s="132" t="s">
        <v>125</v>
      </c>
      <c r="E136" s="135" t="s">
        <v>3</v>
      </c>
      <c r="F136" s="136" t="s">
        <v>149</v>
      </c>
      <c r="H136" s="137">
        <v>12</v>
      </c>
      <c r="L136" s="134"/>
      <c r="M136" s="138"/>
      <c r="T136" s="139"/>
      <c r="AT136" s="135" t="s">
        <v>125</v>
      </c>
      <c r="AU136" s="135" t="s">
        <v>78</v>
      </c>
      <c r="AV136" s="12" t="s">
        <v>78</v>
      </c>
      <c r="AW136" s="12" t="s">
        <v>33</v>
      </c>
      <c r="AX136" s="12" t="s">
        <v>76</v>
      </c>
      <c r="AY136" s="135" t="s">
        <v>111</v>
      </c>
    </row>
    <row r="137" spans="2:65" s="1" customFormat="1" ht="24.2" customHeight="1">
      <c r="B137" s="116"/>
      <c r="C137" s="117" t="s">
        <v>8</v>
      </c>
      <c r="D137" s="117" t="s">
        <v>114</v>
      </c>
      <c r="E137" s="118" t="s">
        <v>226</v>
      </c>
      <c r="F137" s="119" t="s">
        <v>227</v>
      </c>
      <c r="G137" s="120" t="s">
        <v>134</v>
      </c>
      <c r="H137" s="121">
        <v>1</v>
      </c>
      <c r="I137" s="122"/>
      <c r="J137" s="122">
        <f>ROUND(I137*H137,2)</f>
        <v>0</v>
      </c>
      <c r="K137" s="119" t="s">
        <v>118</v>
      </c>
      <c r="L137" s="27"/>
      <c r="M137" s="123" t="s">
        <v>3</v>
      </c>
      <c r="N137" s="124" t="s">
        <v>42</v>
      </c>
      <c r="O137" s="125">
        <v>31.842</v>
      </c>
      <c r="P137" s="125">
        <f>O137*H137</f>
        <v>31.842</v>
      </c>
      <c r="Q137" s="125">
        <v>0</v>
      </c>
      <c r="R137" s="125">
        <f>Q137*H137</f>
        <v>0</v>
      </c>
      <c r="S137" s="125">
        <v>0</v>
      </c>
      <c r="T137" s="126">
        <f>S137*H137</f>
        <v>0</v>
      </c>
      <c r="AR137" s="127" t="s">
        <v>135</v>
      </c>
      <c r="AT137" s="127" t="s">
        <v>114</v>
      </c>
      <c r="AU137" s="127" t="s">
        <v>78</v>
      </c>
      <c r="AY137" s="15" t="s">
        <v>111</v>
      </c>
      <c r="BE137" s="128">
        <f>IF(N137="základní",J137,0)</f>
        <v>0</v>
      </c>
      <c r="BF137" s="128">
        <f>IF(N137="snížená",J137,0)</f>
        <v>0</v>
      </c>
      <c r="BG137" s="128">
        <f>IF(N137="zákl. přenesená",J137,0)</f>
        <v>0</v>
      </c>
      <c r="BH137" s="128">
        <f>IF(N137="sníž. přenesená",J137,0)</f>
        <v>0</v>
      </c>
      <c r="BI137" s="128">
        <f>IF(N137="nulová",J137,0)</f>
        <v>0</v>
      </c>
      <c r="BJ137" s="15" t="s">
        <v>76</v>
      </c>
      <c r="BK137" s="128">
        <f>ROUND(I137*H137,2)</f>
        <v>0</v>
      </c>
      <c r="BL137" s="15" t="s">
        <v>135</v>
      </c>
      <c r="BM137" s="127" t="s">
        <v>228</v>
      </c>
    </row>
    <row r="138" spans="2:47" s="1" customFormat="1" ht="12">
      <c r="B138" s="27"/>
      <c r="D138" s="129" t="s">
        <v>121</v>
      </c>
      <c r="F138" s="130" t="s">
        <v>229</v>
      </c>
      <c r="L138" s="27"/>
      <c r="M138" s="131"/>
      <c r="T138" s="47"/>
      <c r="AT138" s="15" t="s">
        <v>121</v>
      </c>
      <c r="AU138" s="15" t="s">
        <v>78</v>
      </c>
    </row>
    <row r="139" spans="2:65" s="1" customFormat="1" ht="24.2" customHeight="1">
      <c r="B139" s="116"/>
      <c r="C139" s="117" t="s">
        <v>230</v>
      </c>
      <c r="D139" s="117" t="s">
        <v>114</v>
      </c>
      <c r="E139" s="118" t="s">
        <v>231</v>
      </c>
      <c r="F139" s="119" t="s">
        <v>232</v>
      </c>
      <c r="G139" s="120" t="s">
        <v>184</v>
      </c>
      <c r="H139" s="121">
        <v>69</v>
      </c>
      <c r="I139" s="122"/>
      <c r="J139" s="122">
        <f>ROUND(I139*H139,2)</f>
        <v>0</v>
      </c>
      <c r="K139" s="119" t="s">
        <v>118</v>
      </c>
      <c r="L139" s="27"/>
      <c r="M139" s="123" t="s">
        <v>3</v>
      </c>
      <c r="N139" s="124" t="s">
        <v>42</v>
      </c>
      <c r="O139" s="125">
        <v>0.046</v>
      </c>
      <c r="P139" s="125">
        <f>O139*H139</f>
        <v>3.174</v>
      </c>
      <c r="Q139" s="125">
        <v>0</v>
      </c>
      <c r="R139" s="125">
        <f>Q139*H139</f>
        <v>0</v>
      </c>
      <c r="S139" s="125">
        <v>0</v>
      </c>
      <c r="T139" s="126">
        <f>S139*H139</f>
        <v>0</v>
      </c>
      <c r="AR139" s="127" t="s">
        <v>135</v>
      </c>
      <c r="AT139" s="127" t="s">
        <v>114</v>
      </c>
      <c r="AU139" s="127" t="s">
        <v>78</v>
      </c>
      <c r="AY139" s="15" t="s">
        <v>111</v>
      </c>
      <c r="BE139" s="128">
        <f>IF(N139="základní",J139,0)</f>
        <v>0</v>
      </c>
      <c r="BF139" s="128">
        <f>IF(N139="snížená",J139,0)</f>
        <v>0</v>
      </c>
      <c r="BG139" s="128">
        <f>IF(N139="zákl. přenesená",J139,0)</f>
        <v>0</v>
      </c>
      <c r="BH139" s="128">
        <f>IF(N139="sníž. přenesená",J139,0)</f>
        <v>0</v>
      </c>
      <c r="BI139" s="128">
        <f>IF(N139="nulová",J139,0)</f>
        <v>0</v>
      </c>
      <c r="BJ139" s="15" t="s">
        <v>76</v>
      </c>
      <c r="BK139" s="128">
        <f>ROUND(I139*H139,2)</f>
        <v>0</v>
      </c>
      <c r="BL139" s="15" t="s">
        <v>135</v>
      </c>
      <c r="BM139" s="127" t="s">
        <v>233</v>
      </c>
    </row>
    <row r="140" spans="2:47" s="1" customFormat="1" ht="12">
      <c r="B140" s="27"/>
      <c r="D140" s="129" t="s">
        <v>121</v>
      </c>
      <c r="F140" s="130" t="s">
        <v>234</v>
      </c>
      <c r="L140" s="27"/>
      <c r="M140" s="131"/>
      <c r="T140" s="47"/>
      <c r="AT140" s="15" t="s">
        <v>121</v>
      </c>
      <c r="AU140" s="15" t="s">
        <v>78</v>
      </c>
    </row>
    <row r="141" spans="2:51" s="12" customFormat="1" ht="12">
      <c r="B141" s="134"/>
      <c r="D141" s="132" t="s">
        <v>125</v>
      </c>
      <c r="E141" s="135" t="s">
        <v>3</v>
      </c>
      <c r="F141" s="136" t="s">
        <v>235</v>
      </c>
      <c r="H141" s="137">
        <v>69</v>
      </c>
      <c r="L141" s="134"/>
      <c r="M141" s="138"/>
      <c r="T141" s="139"/>
      <c r="AT141" s="135" t="s">
        <v>125</v>
      </c>
      <c r="AU141" s="135" t="s">
        <v>78</v>
      </c>
      <c r="AV141" s="12" t="s">
        <v>78</v>
      </c>
      <c r="AW141" s="12" t="s">
        <v>33</v>
      </c>
      <c r="AX141" s="12" t="s">
        <v>76</v>
      </c>
      <c r="AY141" s="135" t="s">
        <v>111</v>
      </c>
    </row>
    <row r="142" spans="2:65" s="1" customFormat="1" ht="16.5" customHeight="1">
      <c r="B142" s="116"/>
      <c r="C142" s="140" t="s">
        <v>236</v>
      </c>
      <c r="D142" s="140" t="s">
        <v>127</v>
      </c>
      <c r="E142" s="141" t="s">
        <v>237</v>
      </c>
      <c r="F142" s="142" t="s">
        <v>238</v>
      </c>
      <c r="G142" s="143" t="s">
        <v>184</v>
      </c>
      <c r="H142" s="144">
        <v>79.35</v>
      </c>
      <c r="I142" s="145"/>
      <c r="J142" s="145">
        <f>ROUND(I142*H142,2)</f>
        <v>0</v>
      </c>
      <c r="K142" s="142" t="s">
        <v>118</v>
      </c>
      <c r="L142" s="146"/>
      <c r="M142" s="147" t="s">
        <v>3</v>
      </c>
      <c r="N142" s="148" t="s">
        <v>42</v>
      </c>
      <c r="O142" s="125">
        <v>0</v>
      </c>
      <c r="P142" s="125">
        <f>O142*H142</f>
        <v>0</v>
      </c>
      <c r="Q142" s="125">
        <v>0.00012</v>
      </c>
      <c r="R142" s="125">
        <f>Q142*H142</f>
        <v>0.009522</v>
      </c>
      <c r="S142" s="125">
        <v>0</v>
      </c>
      <c r="T142" s="126">
        <f>S142*H142</f>
        <v>0</v>
      </c>
      <c r="AR142" s="127" t="s">
        <v>239</v>
      </c>
      <c r="AT142" s="127" t="s">
        <v>127</v>
      </c>
      <c r="AU142" s="127" t="s">
        <v>78</v>
      </c>
      <c r="AY142" s="15" t="s">
        <v>111</v>
      </c>
      <c r="BE142" s="128">
        <f>IF(N142="základní",J142,0)</f>
        <v>0</v>
      </c>
      <c r="BF142" s="128">
        <f>IF(N142="snížená",J142,0)</f>
        <v>0</v>
      </c>
      <c r="BG142" s="128">
        <f>IF(N142="zákl. přenesená",J142,0)</f>
        <v>0</v>
      </c>
      <c r="BH142" s="128">
        <f>IF(N142="sníž. přenesená",J142,0)</f>
        <v>0</v>
      </c>
      <c r="BI142" s="128">
        <f>IF(N142="nulová",J142,0)</f>
        <v>0</v>
      </c>
      <c r="BJ142" s="15" t="s">
        <v>76</v>
      </c>
      <c r="BK142" s="128">
        <f>ROUND(I142*H142,2)</f>
        <v>0</v>
      </c>
      <c r="BL142" s="15" t="s">
        <v>239</v>
      </c>
      <c r="BM142" s="127" t="s">
        <v>240</v>
      </c>
    </row>
    <row r="143" spans="2:51" s="12" customFormat="1" ht="12">
      <c r="B143" s="134"/>
      <c r="D143" s="132" t="s">
        <v>125</v>
      </c>
      <c r="E143" s="135" t="s">
        <v>3</v>
      </c>
      <c r="F143" s="136" t="s">
        <v>241</v>
      </c>
      <c r="H143" s="137">
        <v>69</v>
      </c>
      <c r="L143" s="134"/>
      <c r="M143" s="138"/>
      <c r="T143" s="139"/>
      <c r="AT143" s="135" t="s">
        <v>125</v>
      </c>
      <c r="AU143" s="135" t="s">
        <v>78</v>
      </c>
      <c r="AV143" s="12" t="s">
        <v>78</v>
      </c>
      <c r="AW143" s="12" t="s">
        <v>33</v>
      </c>
      <c r="AX143" s="12" t="s">
        <v>76</v>
      </c>
      <c r="AY143" s="135" t="s">
        <v>111</v>
      </c>
    </row>
    <row r="144" spans="2:51" s="12" customFormat="1" ht="12">
      <c r="B144" s="134"/>
      <c r="D144" s="132" t="s">
        <v>125</v>
      </c>
      <c r="F144" s="136" t="s">
        <v>242</v>
      </c>
      <c r="H144" s="137">
        <v>79.35</v>
      </c>
      <c r="L144" s="134"/>
      <c r="M144" s="138"/>
      <c r="T144" s="139"/>
      <c r="AT144" s="135" t="s">
        <v>125</v>
      </c>
      <c r="AU144" s="135" t="s">
        <v>78</v>
      </c>
      <c r="AV144" s="12" t="s">
        <v>78</v>
      </c>
      <c r="AW144" s="12" t="s">
        <v>4</v>
      </c>
      <c r="AX144" s="12" t="s">
        <v>76</v>
      </c>
      <c r="AY144" s="135" t="s">
        <v>111</v>
      </c>
    </row>
    <row r="145" spans="2:65" s="1" customFormat="1" ht="24.2" customHeight="1">
      <c r="B145" s="116"/>
      <c r="C145" s="117" t="s">
        <v>243</v>
      </c>
      <c r="D145" s="117" t="s">
        <v>114</v>
      </c>
      <c r="E145" s="118" t="s">
        <v>244</v>
      </c>
      <c r="F145" s="119" t="s">
        <v>245</v>
      </c>
      <c r="G145" s="120" t="s">
        <v>184</v>
      </c>
      <c r="H145" s="121">
        <v>611</v>
      </c>
      <c r="I145" s="122"/>
      <c r="J145" s="122">
        <f>ROUND(I145*H145,2)</f>
        <v>0</v>
      </c>
      <c r="K145" s="119" t="s">
        <v>118</v>
      </c>
      <c r="L145" s="27"/>
      <c r="M145" s="123" t="s">
        <v>3</v>
      </c>
      <c r="N145" s="124" t="s">
        <v>42</v>
      </c>
      <c r="O145" s="125">
        <v>0.052</v>
      </c>
      <c r="P145" s="125">
        <f>O145*H145</f>
        <v>31.772</v>
      </c>
      <c r="Q145" s="125">
        <v>0</v>
      </c>
      <c r="R145" s="125">
        <f>Q145*H145</f>
        <v>0</v>
      </c>
      <c r="S145" s="125">
        <v>0</v>
      </c>
      <c r="T145" s="126">
        <f>S145*H145</f>
        <v>0</v>
      </c>
      <c r="AR145" s="127" t="s">
        <v>135</v>
      </c>
      <c r="AT145" s="127" t="s">
        <v>114</v>
      </c>
      <c r="AU145" s="127" t="s">
        <v>78</v>
      </c>
      <c r="AY145" s="15" t="s">
        <v>111</v>
      </c>
      <c r="BE145" s="128">
        <f>IF(N145="základní",J145,0)</f>
        <v>0</v>
      </c>
      <c r="BF145" s="128">
        <f>IF(N145="snížená",J145,0)</f>
        <v>0</v>
      </c>
      <c r="BG145" s="128">
        <f>IF(N145="zákl. přenesená",J145,0)</f>
        <v>0</v>
      </c>
      <c r="BH145" s="128">
        <f>IF(N145="sníž. přenesená",J145,0)</f>
        <v>0</v>
      </c>
      <c r="BI145" s="128">
        <f>IF(N145="nulová",J145,0)</f>
        <v>0</v>
      </c>
      <c r="BJ145" s="15" t="s">
        <v>76</v>
      </c>
      <c r="BK145" s="128">
        <f>ROUND(I145*H145,2)</f>
        <v>0</v>
      </c>
      <c r="BL145" s="15" t="s">
        <v>135</v>
      </c>
      <c r="BM145" s="127" t="s">
        <v>246</v>
      </c>
    </row>
    <row r="146" spans="2:47" s="1" customFormat="1" ht="12">
      <c r="B146" s="27"/>
      <c r="D146" s="129" t="s">
        <v>121</v>
      </c>
      <c r="F146" s="130" t="s">
        <v>247</v>
      </c>
      <c r="L146" s="27"/>
      <c r="M146" s="131"/>
      <c r="T146" s="47"/>
      <c r="AT146" s="15" t="s">
        <v>121</v>
      </c>
      <c r="AU146" s="15" t="s">
        <v>78</v>
      </c>
    </row>
    <row r="147" spans="2:51" s="12" customFormat="1" ht="12">
      <c r="B147" s="134"/>
      <c r="D147" s="132" t="s">
        <v>125</v>
      </c>
      <c r="E147" s="135" t="s">
        <v>3</v>
      </c>
      <c r="F147" s="136" t="s">
        <v>248</v>
      </c>
      <c r="H147" s="137">
        <v>611</v>
      </c>
      <c r="L147" s="134"/>
      <c r="M147" s="138"/>
      <c r="T147" s="139"/>
      <c r="AT147" s="135" t="s">
        <v>125</v>
      </c>
      <c r="AU147" s="135" t="s">
        <v>78</v>
      </c>
      <c r="AV147" s="12" t="s">
        <v>78</v>
      </c>
      <c r="AW147" s="12" t="s">
        <v>33</v>
      </c>
      <c r="AX147" s="12" t="s">
        <v>76</v>
      </c>
      <c r="AY147" s="135" t="s">
        <v>111</v>
      </c>
    </row>
    <row r="148" spans="2:65" s="1" customFormat="1" ht="16.5" customHeight="1">
      <c r="B148" s="116"/>
      <c r="C148" s="140" t="s">
        <v>249</v>
      </c>
      <c r="D148" s="140" t="s">
        <v>127</v>
      </c>
      <c r="E148" s="141" t="s">
        <v>250</v>
      </c>
      <c r="F148" s="142" t="s">
        <v>251</v>
      </c>
      <c r="G148" s="143" t="s">
        <v>184</v>
      </c>
      <c r="H148" s="144">
        <v>672.1</v>
      </c>
      <c r="I148" s="145"/>
      <c r="J148" s="145">
        <f>ROUND(I148*H148,2)</f>
        <v>0</v>
      </c>
      <c r="K148" s="142" t="s">
        <v>118</v>
      </c>
      <c r="L148" s="146"/>
      <c r="M148" s="147" t="s">
        <v>3</v>
      </c>
      <c r="N148" s="148" t="s">
        <v>42</v>
      </c>
      <c r="O148" s="125">
        <v>0</v>
      </c>
      <c r="P148" s="125">
        <f>O148*H148</f>
        <v>0</v>
      </c>
      <c r="Q148" s="125">
        <v>0.00064</v>
      </c>
      <c r="R148" s="125">
        <f>Q148*H148</f>
        <v>0.430144</v>
      </c>
      <c r="S148" s="125">
        <v>0</v>
      </c>
      <c r="T148" s="126">
        <f>S148*H148</f>
        <v>0</v>
      </c>
      <c r="AR148" s="127" t="s">
        <v>239</v>
      </c>
      <c r="AT148" s="127" t="s">
        <v>127</v>
      </c>
      <c r="AU148" s="127" t="s">
        <v>78</v>
      </c>
      <c r="AY148" s="15" t="s">
        <v>111</v>
      </c>
      <c r="BE148" s="128">
        <f>IF(N148="základní",J148,0)</f>
        <v>0</v>
      </c>
      <c r="BF148" s="128">
        <f>IF(N148="snížená",J148,0)</f>
        <v>0</v>
      </c>
      <c r="BG148" s="128">
        <f>IF(N148="zákl. přenesená",J148,0)</f>
        <v>0</v>
      </c>
      <c r="BH148" s="128">
        <f>IF(N148="sníž. přenesená",J148,0)</f>
        <v>0</v>
      </c>
      <c r="BI148" s="128">
        <f>IF(N148="nulová",J148,0)</f>
        <v>0</v>
      </c>
      <c r="BJ148" s="15" t="s">
        <v>76</v>
      </c>
      <c r="BK148" s="128">
        <f>ROUND(I148*H148,2)</f>
        <v>0</v>
      </c>
      <c r="BL148" s="15" t="s">
        <v>239</v>
      </c>
      <c r="BM148" s="127" t="s">
        <v>252</v>
      </c>
    </row>
    <row r="149" spans="2:51" s="12" customFormat="1" ht="12">
      <c r="B149" s="134"/>
      <c r="D149" s="132" t="s">
        <v>125</v>
      </c>
      <c r="E149" s="135" t="s">
        <v>3</v>
      </c>
      <c r="F149" s="136" t="s">
        <v>248</v>
      </c>
      <c r="H149" s="137">
        <v>611</v>
      </c>
      <c r="L149" s="134"/>
      <c r="M149" s="138"/>
      <c r="T149" s="139"/>
      <c r="AT149" s="135" t="s">
        <v>125</v>
      </c>
      <c r="AU149" s="135" t="s">
        <v>78</v>
      </c>
      <c r="AV149" s="12" t="s">
        <v>78</v>
      </c>
      <c r="AW149" s="12" t="s">
        <v>33</v>
      </c>
      <c r="AX149" s="12" t="s">
        <v>76</v>
      </c>
      <c r="AY149" s="135" t="s">
        <v>111</v>
      </c>
    </row>
    <row r="150" spans="2:51" s="12" customFormat="1" ht="12">
      <c r="B150" s="134"/>
      <c r="D150" s="132" t="s">
        <v>125</v>
      </c>
      <c r="F150" s="136" t="s">
        <v>253</v>
      </c>
      <c r="H150" s="137">
        <v>672.1</v>
      </c>
      <c r="L150" s="134"/>
      <c r="M150" s="138"/>
      <c r="T150" s="139"/>
      <c r="AT150" s="135" t="s">
        <v>125</v>
      </c>
      <c r="AU150" s="135" t="s">
        <v>78</v>
      </c>
      <c r="AV150" s="12" t="s">
        <v>78</v>
      </c>
      <c r="AW150" s="12" t="s">
        <v>4</v>
      </c>
      <c r="AX150" s="12" t="s">
        <v>76</v>
      </c>
      <c r="AY150" s="135" t="s">
        <v>111</v>
      </c>
    </row>
    <row r="151" spans="2:63" s="11" customFormat="1" ht="22.9" customHeight="1">
      <c r="B151" s="105"/>
      <c r="D151" s="106" t="s">
        <v>70</v>
      </c>
      <c r="E151" s="114" t="s">
        <v>254</v>
      </c>
      <c r="F151" s="114" t="s">
        <v>255</v>
      </c>
      <c r="J151" s="115">
        <f>BK151</f>
        <v>0</v>
      </c>
      <c r="L151" s="105"/>
      <c r="M151" s="109"/>
      <c r="P151" s="110">
        <f>SUM(P152:P211)</f>
        <v>939.042582</v>
      </c>
      <c r="R151" s="110">
        <f>SUM(R152:R211)</f>
        <v>111.75229913999998</v>
      </c>
      <c r="T151" s="111">
        <f>SUM(T152:T211)</f>
        <v>2.39</v>
      </c>
      <c r="AR151" s="106" t="s">
        <v>129</v>
      </c>
      <c r="AT151" s="112" t="s">
        <v>70</v>
      </c>
      <c r="AU151" s="112" t="s">
        <v>76</v>
      </c>
      <c r="AY151" s="106" t="s">
        <v>111</v>
      </c>
      <c r="BK151" s="113">
        <f>SUM(BK152:BK211)</f>
        <v>0</v>
      </c>
    </row>
    <row r="152" spans="2:65" s="1" customFormat="1" ht="33" customHeight="1">
      <c r="B152" s="116"/>
      <c r="C152" s="117" t="s">
        <v>256</v>
      </c>
      <c r="D152" s="117" t="s">
        <v>114</v>
      </c>
      <c r="E152" s="118" t="s">
        <v>257</v>
      </c>
      <c r="F152" s="119" t="s">
        <v>258</v>
      </c>
      <c r="G152" s="120" t="s">
        <v>117</v>
      </c>
      <c r="H152" s="121">
        <v>1.543</v>
      </c>
      <c r="I152" s="122"/>
      <c r="J152" s="122">
        <f>ROUND(I152*H152,2)</f>
        <v>0</v>
      </c>
      <c r="K152" s="119" t="s">
        <v>118</v>
      </c>
      <c r="L152" s="27"/>
      <c r="M152" s="123" t="s">
        <v>3</v>
      </c>
      <c r="N152" s="124" t="s">
        <v>42</v>
      </c>
      <c r="O152" s="125">
        <v>2.37</v>
      </c>
      <c r="P152" s="125">
        <f>O152*H152</f>
        <v>3.65691</v>
      </c>
      <c r="Q152" s="125">
        <v>0</v>
      </c>
      <c r="R152" s="125">
        <f>Q152*H152</f>
        <v>0</v>
      </c>
      <c r="S152" s="125">
        <v>0</v>
      </c>
      <c r="T152" s="126">
        <f>S152*H152</f>
        <v>0</v>
      </c>
      <c r="AR152" s="127" t="s">
        <v>135</v>
      </c>
      <c r="AT152" s="127" t="s">
        <v>114</v>
      </c>
      <c r="AU152" s="127" t="s">
        <v>78</v>
      </c>
      <c r="AY152" s="15" t="s">
        <v>111</v>
      </c>
      <c r="BE152" s="128">
        <f>IF(N152="základní",J152,0)</f>
        <v>0</v>
      </c>
      <c r="BF152" s="128">
        <f>IF(N152="snížená",J152,0)</f>
        <v>0</v>
      </c>
      <c r="BG152" s="128">
        <f>IF(N152="zákl. přenesená",J152,0)</f>
        <v>0</v>
      </c>
      <c r="BH152" s="128">
        <f>IF(N152="sníž. přenesená",J152,0)</f>
        <v>0</v>
      </c>
      <c r="BI152" s="128">
        <f>IF(N152="nulová",J152,0)</f>
        <v>0</v>
      </c>
      <c r="BJ152" s="15" t="s">
        <v>76</v>
      </c>
      <c r="BK152" s="128">
        <f>ROUND(I152*H152,2)</f>
        <v>0</v>
      </c>
      <c r="BL152" s="15" t="s">
        <v>135</v>
      </c>
      <c r="BM152" s="127" t="s">
        <v>259</v>
      </c>
    </row>
    <row r="153" spans="2:47" s="1" customFormat="1" ht="12">
      <c r="B153" s="27"/>
      <c r="D153" s="129" t="s">
        <v>121</v>
      </c>
      <c r="F153" s="130" t="s">
        <v>260</v>
      </c>
      <c r="L153" s="27"/>
      <c r="M153" s="131"/>
      <c r="T153" s="47"/>
      <c r="AT153" s="15" t="s">
        <v>121</v>
      </c>
      <c r="AU153" s="15" t="s">
        <v>78</v>
      </c>
    </row>
    <row r="154" spans="2:47" s="1" customFormat="1" ht="19.5">
      <c r="B154" s="27"/>
      <c r="D154" s="132" t="s">
        <v>123</v>
      </c>
      <c r="F154" s="133" t="s">
        <v>261</v>
      </c>
      <c r="L154" s="27"/>
      <c r="M154" s="131"/>
      <c r="T154" s="47"/>
      <c r="AT154" s="15" t="s">
        <v>123</v>
      </c>
      <c r="AU154" s="15" t="s">
        <v>78</v>
      </c>
    </row>
    <row r="155" spans="2:51" s="12" customFormat="1" ht="12">
      <c r="B155" s="134"/>
      <c r="D155" s="132" t="s">
        <v>125</v>
      </c>
      <c r="E155" s="135" t="s">
        <v>3</v>
      </c>
      <c r="F155" s="136" t="s">
        <v>262</v>
      </c>
      <c r="H155" s="137">
        <v>1.543</v>
      </c>
      <c r="L155" s="134"/>
      <c r="M155" s="138"/>
      <c r="T155" s="139"/>
      <c r="AT155" s="135" t="s">
        <v>125</v>
      </c>
      <c r="AU155" s="135" t="s">
        <v>78</v>
      </c>
      <c r="AV155" s="12" t="s">
        <v>78</v>
      </c>
      <c r="AW155" s="12" t="s">
        <v>33</v>
      </c>
      <c r="AX155" s="12" t="s">
        <v>71</v>
      </c>
      <c r="AY155" s="135" t="s">
        <v>111</v>
      </c>
    </row>
    <row r="156" spans="2:51" s="13" customFormat="1" ht="12">
      <c r="B156" s="149"/>
      <c r="D156" s="132" t="s">
        <v>125</v>
      </c>
      <c r="E156" s="150" t="s">
        <v>3</v>
      </c>
      <c r="F156" s="151" t="s">
        <v>263</v>
      </c>
      <c r="H156" s="152">
        <v>1.543</v>
      </c>
      <c r="L156" s="149"/>
      <c r="M156" s="153"/>
      <c r="T156" s="154"/>
      <c r="AT156" s="150" t="s">
        <v>125</v>
      </c>
      <c r="AU156" s="150" t="s">
        <v>78</v>
      </c>
      <c r="AV156" s="13" t="s">
        <v>119</v>
      </c>
      <c r="AW156" s="13" t="s">
        <v>33</v>
      </c>
      <c r="AX156" s="13" t="s">
        <v>76</v>
      </c>
      <c r="AY156" s="150" t="s">
        <v>111</v>
      </c>
    </row>
    <row r="157" spans="2:65" s="1" customFormat="1" ht="33" customHeight="1">
      <c r="B157" s="116"/>
      <c r="C157" s="117" t="s">
        <v>264</v>
      </c>
      <c r="D157" s="117" t="s">
        <v>114</v>
      </c>
      <c r="E157" s="118" t="s">
        <v>265</v>
      </c>
      <c r="F157" s="119" t="s">
        <v>266</v>
      </c>
      <c r="G157" s="120" t="s">
        <v>117</v>
      </c>
      <c r="H157" s="121">
        <v>1.543</v>
      </c>
      <c r="I157" s="122"/>
      <c r="J157" s="122">
        <f>ROUND(I157*H157,2)</f>
        <v>0</v>
      </c>
      <c r="K157" s="119" t="s">
        <v>118</v>
      </c>
      <c r="L157" s="27"/>
      <c r="M157" s="123" t="s">
        <v>3</v>
      </c>
      <c r="N157" s="124" t="s">
        <v>42</v>
      </c>
      <c r="O157" s="125">
        <v>3.3</v>
      </c>
      <c r="P157" s="125">
        <f>O157*H157</f>
        <v>5.0919</v>
      </c>
      <c r="Q157" s="125">
        <v>0</v>
      </c>
      <c r="R157" s="125">
        <f>Q157*H157</f>
        <v>0</v>
      </c>
      <c r="S157" s="125">
        <v>0</v>
      </c>
      <c r="T157" s="126">
        <f>S157*H157</f>
        <v>0</v>
      </c>
      <c r="AR157" s="127" t="s">
        <v>135</v>
      </c>
      <c r="AT157" s="127" t="s">
        <v>114</v>
      </c>
      <c r="AU157" s="127" t="s">
        <v>78</v>
      </c>
      <c r="AY157" s="15" t="s">
        <v>111</v>
      </c>
      <c r="BE157" s="128">
        <f>IF(N157="základní",J157,0)</f>
        <v>0</v>
      </c>
      <c r="BF157" s="128">
        <f>IF(N157="snížená",J157,0)</f>
        <v>0</v>
      </c>
      <c r="BG157" s="128">
        <f>IF(N157="zákl. přenesená",J157,0)</f>
        <v>0</v>
      </c>
      <c r="BH157" s="128">
        <f>IF(N157="sníž. přenesená",J157,0)</f>
        <v>0</v>
      </c>
      <c r="BI157" s="128">
        <f>IF(N157="nulová",J157,0)</f>
        <v>0</v>
      </c>
      <c r="BJ157" s="15" t="s">
        <v>76</v>
      </c>
      <c r="BK157" s="128">
        <f>ROUND(I157*H157,2)</f>
        <v>0</v>
      </c>
      <c r="BL157" s="15" t="s">
        <v>135</v>
      </c>
      <c r="BM157" s="127" t="s">
        <v>267</v>
      </c>
    </row>
    <row r="158" spans="2:47" s="1" customFormat="1" ht="12">
      <c r="B158" s="27"/>
      <c r="D158" s="129" t="s">
        <v>121</v>
      </c>
      <c r="F158" s="130" t="s">
        <v>268</v>
      </c>
      <c r="L158" s="27"/>
      <c r="M158" s="131"/>
      <c r="T158" s="47"/>
      <c r="AT158" s="15" t="s">
        <v>121</v>
      </c>
      <c r="AU158" s="15" t="s">
        <v>78</v>
      </c>
    </row>
    <row r="159" spans="2:47" s="1" customFormat="1" ht="19.5">
      <c r="B159" s="27"/>
      <c r="D159" s="132" t="s">
        <v>123</v>
      </c>
      <c r="F159" s="133" t="s">
        <v>261</v>
      </c>
      <c r="L159" s="27"/>
      <c r="M159" s="131"/>
      <c r="T159" s="47"/>
      <c r="AT159" s="15" t="s">
        <v>123</v>
      </c>
      <c r="AU159" s="15" t="s">
        <v>78</v>
      </c>
    </row>
    <row r="160" spans="2:51" s="12" customFormat="1" ht="12">
      <c r="B160" s="134"/>
      <c r="D160" s="132" t="s">
        <v>125</v>
      </c>
      <c r="E160" s="135" t="s">
        <v>3</v>
      </c>
      <c r="F160" s="136" t="s">
        <v>262</v>
      </c>
      <c r="H160" s="137">
        <v>1.543</v>
      </c>
      <c r="L160" s="134"/>
      <c r="M160" s="138"/>
      <c r="T160" s="139"/>
      <c r="AT160" s="135" t="s">
        <v>125</v>
      </c>
      <c r="AU160" s="135" t="s">
        <v>78</v>
      </c>
      <c r="AV160" s="12" t="s">
        <v>78</v>
      </c>
      <c r="AW160" s="12" t="s">
        <v>33</v>
      </c>
      <c r="AX160" s="12" t="s">
        <v>71</v>
      </c>
      <c r="AY160" s="135" t="s">
        <v>111</v>
      </c>
    </row>
    <row r="161" spans="2:51" s="13" customFormat="1" ht="12">
      <c r="B161" s="149"/>
      <c r="D161" s="132" t="s">
        <v>125</v>
      </c>
      <c r="E161" s="150" t="s">
        <v>3</v>
      </c>
      <c r="F161" s="151" t="s">
        <v>263</v>
      </c>
      <c r="H161" s="152">
        <v>1.543</v>
      </c>
      <c r="L161" s="149"/>
      <c r="M161" s="153"/>
      <c r="T161" s="154"/>
      <c r="AT161" s="150" t="s">
        <v>125</v>
      </c>
      <c r="AU161" s="150" t="s">
        <v>78</v>
      </c>
      <c r="AV161" s="13" t="s">
        <v>119</v>
      </c>
      <c r="AW161" s="13" t="s">
        <v>33</v>
      </c>
      <c r="AX161" s="13" t="s">
        <v>76</v>
      </c>
      <c r="AY161" s="150" t="s">
        <v>111</v>
      </c>
    </row>
    <row r="162" spans="2:65" s="1" customFormat="1" ht="37.9" customHeight="1">
      <c r="B162" s="116"/>
      <c r="C162" s="117" t="s">
        <v>269</v>
      </c>
      <c r="D162" s="117" t="s">
        <v>114</v>
      </c>
      <c r="E162" s="118" t="s">
        <v>270</v>
      </c>
      <c r="F162" s="119" t="s">
        <v>271</v>
      </c>
      <c r="G162" s="120" t="s">
        <v>184</v>
      </c>
      <c r="H162" s="121">
        <v>298.5</v>
      </c>
      <c r="I162" s="122"/>
      <c r="J162" s="122">
        <f>ROUND(I162*H162,2)</f>
        <v>0</v>
      </c>
      <c r="K162" s="119" t="s">
        <v>118</v>
      </c>
      <c r="L162" s="27"/>
      <c r="M162" s="123" t="s">
        <v>3</v>
      </c>
      <c r="N162" s="124" t="s">
        <v>42</v>
      </c>
      <c r="O162" s="125">
        <v>0.411</v>
      </c>
      <c r="P162" s="125">
        <f>O162*H162</f>
        <v>122.6835</v>
      </c>
      <c r="Q162" s="125">
        <v>0</v>
      </c>
      <c r="R162" s="125">
        <f>Q162*H162</f>
        <v>0</v>
      </c>
      <c r="S162" s="125">
        <v>0</v>
      </c>
      <c r="T162" s="126">
        <f>S162*H162</f>
        <v>0</v>
      </c>
      <c r="AR162" s="127" t="s">
        <v>135</v>
      </c>
      <c r="AT162" s="127" t="s">
        <v>114</v>
      </c>
      <c r="AU162" s="127" t="s">
        <v>78</v>
      </c>
      <c r="AY162" s="15" t="s">
        <v>111</v>
      </c>
      <c r="BE162" s="128">
        <f>IF(N162="základní",J162,0)</f>
        <v>0</v>
      </c>
      <c r="BF162" s="128">
        <f>IF(N162="snížená",J162,0)</f>
        <v>0</v>
      </c>
      <c r="BG162" s="128">
        <f>IF(N162="zákl. přenesená",J162,0)</f>
        <v>0</v>
      </c>
      <c r="BH162" s="128">
        <f>IF(N162="sníž. přenesená",J162,0)</f>
        <v>0</v>
      </c>
      <c r="BI162" s="128">
        <f>IF(N162="nulová",J162,0)</f>
        <v>0</v>
      </c>
      <c r="BJ162" s="15" t="s">
        <v>76</v>
      </c>
      <c r="BK162" s="128">
        <f>ROUND(I162*H162,2)</f>
        <v>0</v>
      </c>
      <c r="BL162" s="15" t="s">
        <v>135</v>
      </c>
      <c r="BM162" s="127" t="s">
        <v>272</v>
      </c>
    </row>
    <row r="163" spans="2:47" s="1" customFormat="1" ht="12">
      <c r="B163" s="27"/>
      <c r="D163" s="129" t="s">
        <v>121</v>
      </c>
      <c r="F163" s="130" t="s">
        <v>273</v>
      </c>
      <c r="L163" s="27"/>
      <c r="M163" s="131"/>
      <c r="T163" s="47"/>
      <c r="AT163" s="15" t="s">
        <v>121</v>
      </c>
      <c r="AU163" s="15" t="s">
        <v>78</v>
      </c>
    </row>
    <row r="164" spans="2:51" s="12" customFormat="1" ht="12">
      <c r="B164" s="134"/>
      <c r="D164" s="132" t="s">
        <v>125</v>
      </c>
      <c r="E164" s="135" t="s">
        <v>3</v>
      </c>
      <c r="F164" s="136" t="s">
        <v>274</v>
      </c>
      <c r="H164" s="137">
        <v>298.5</v>
      </c>
      <c r="L164" s="134"/>
      <c r="M164" s="138"/>
      <c r="T164" s="139"/>
      <c r="AT164" s="135" t="s">
        <v>125</v>
      </c>
      <c r="AU164" s="135" t="s">
        <v>78</v>
      </c>
      <c r="AV164" s="12" t="s">
        <v>78</v>
      </c>
      <c r="AW164" s="12" t="s">
        <v>33</v>
      </c>
      <c r="AX164" s="12" t="s">
        <v>76</v>
      </c>
      <c r="AY164" s="135" t="s">
        <v>111</v>
      </c>
    </row>
    <row r="165" spans="2:65" s="1" customFormat="1" ht="37.9" customHeight="1">
      <c r="B165" s="116"/>
      <c r="C165" s="117" t="s">
        <v>275</v>
      </c>
      <c r="D165" s="117" t="s">
        <v>114</v>
      </c>
      <c r="E165" s="118" t="s">
        <v>276</v>
      </c>
      <c r="F165" s="119" t="s">
        <v>277</v>
      </c>
      <c r="G165" s="120" t="s">
        <v>184</v>
      </c>
      <c r="H165" s="121">
        <v>15</v>
      </c>
      <c r="I165" s="122"/>
      <c r="J165" s="122">
        <f>ROUND(I165*H165,2)</f>
        <v>0</v>
      </c>
      <c r="K165" s="119" t="s">
        <v>118</v>
      </c>
      <c r="L165" s="27"/>
      <c r="M165" s="123" t="s">
        <v>3</v>
      </c>
      <c r="N165" s="124" t="s">
        <v>42</v>
      </c>
      <c r="O165" s="125">
        <v>1.69</v>
      </c>
      <c r="P165" s="125">
        <f>O165*H165</f>
        <v>25.349999999999998</v>
      </c>
      <c r="Q165" s="125">
        <v>0</v>
      </c>
      <c r="R165" s="125">
        <f>Q165*H165</f>
        <v>0</v>
      </c>
      <c r="S165" s="125">
        <v>0</v>
      </c>
      <c r="T165" s="126">
        <f>S165*H165</f>
        <v>0</v>
      </c>
      <c r="AR165" s="127" t="s">
        <v>135</v>
      </c>
      <c r="AT165" s="127" t="s">
        <v>114</v>
      </c>
      <c r="AU165" s="127" t="s">
        <v>78</v>
      </c>
      <c r="AY165" s="15" t="s">
        <v>111</v>
      </c>
      <c r="BE165" s="128">
        <f>IF(N165="základní",J165,0)</f>
        <v>0</v>
      </c>
      <c r="BF165" s="128">
        <f>IF(N165="snížená",J165,0)</f>
        <v>0</v>
      </c>
      <c r="BG165" s="128">
        <f>IF(N165="zákl. přenesená",J165,0)</f>
        <v>0</v>
      </c>
      <c r="BH165" s="128">
        <f>IF(N165="sníž. přenesená",J165,0)</f>
        <v>0</v>
      </c>
      <c r="BI165" s="128">
        <f>IF(N165="nulová",J165,0)</f>
        <v>0</v>
      </c>
      <c r="BJ165" s="15" t="s">
        <v>76</v>
      </c>
      <c r="BK165" s="128">
        <f>ROUND(I165*H165,2)</f>
        <v>0</v>
      </c>
      <c r="BL165" s="15" t="s">
        <v>135</v>
      </c>
      <c r="BM165" s="127" t="s">
        <v>278</v>
      </c>
    </row>
    <row r="166" spans="2:47" s="1" customFormat="1" ht="12">
      <c r="B166" s="27"/>
      <c r="D166" s="129" t="s">
        <v>121</v>
      </c>
      <c r="F166" s="130" t="s">
        <v>279</v>
      </c>
      <c r="L166" s="27"/>
      <c r="M166" s="131"/>
      <c r="T166" s="47"/>
      <c r="AT166" s="15" t="s">
        <v>121</v>
      </c>
      <c r="AU166" s="15" t="s">
        <v>78</v>
      </c>
    </row>
    <row r="167" spans="2:51" s="12" customFormat="1" ht="12">
      <c r="B167" s="134"/>
      <c r="D167" s="132" t="s">
        <v>125</v>
      </c>
      <c r="E167" s="135" t="s">
        <v>3</v>
      </c>
      <c r="F167" s="136" t="s">
        <v>9</v>
      </c>
      <c r="H167" s="137">
        <v>15</v>
      </c>
      <c r="L167" s="134"/>
      <c r="M167" s="138"/>
      <c r="T167" s="139"/>
      <c r="AT167" s="135" t="s">
        <v>125</v>
      </c>
      <c r="AU167" s="135" t="s">
        <v>78</v>
      </c>
      <c r="AV167" s="12" t="s">
        <v>78</v>
      </c>
      <c r="AW167" s="12" t="s">
        <v>33</v>
      </c>
      <c r="AX167" s="12" t="s">
        <v>76</v>
      </c>
      <c r="AY167" s="135" t="s">
        <v>111</v>
      </c>
    </row>
    <row r="168" spans="2:65" s="1" customFormat="1" ht="37.9" customHeight="1">
      <c r="B168" s="116"/>
      <c r="C168" s="117" t="s">
        <v>280</v>
      </c>
      <c r="D168" s="117" t="s">
        <v>114</v>
      </c>
      <c r="E168" s="118" t="s">
        <v>281</v>
      </c>
      <c r="F168" s="119" t="s">
        <v>282</v>
      </c>
      <c r="G168" s="120" t="s">
        <v>184</v>
      </c>
      <c r="H168" s="121">
        <v>216.5</v>
      </c>
      <c r="I168" s="122"/>
      <c r="J168" s="122">
        <f>ROUND(I168*H168,2)</f>
        <v>0</v>
      </c>
      <c r="K168" s="119" t="s">
        <v>118</v>
      </c>
      <c r="L168" s="27"/>
      <c r="M168" s="123" t="s">
        <v>3</v>
      </c>
      <c r="N168" s="124" t="s">
        <v>42</v>
      </c>
      <c r="O168" s="125">
        <v>2.324</v>
      </c>
      <c r="P168" s="125">
        <f>O168*H168</f>
        <v>503.14599999999996</v>
      </c>
      <c r="Q168" s="125">
        <v>0</v>
      </c>
      <c r="R168" s="125">
        <f>Q168*H168</f>
        <v>0</v>
      </c>
      <c r="S168" s="125">
        <v>0</v>
      </c>
      <c r="T168" s="126">
        <f>S168*H168</f>
        <v>0</v>
      </c>
      <c r="AR168" s="127" t="s">
        <v>135</v>
      </c>
      <c r="AT168" s="127" t="s">
        <v>114</v>
      </c>
      <c r="AU168" s="127" t="s">
        <v>78</v>
      </c>
      <c r="AY168" s="15" t="s">
        <v>111</v>
      </c>
      <c r="BE168" s="128">
        <f>IF(N168="základní",J168,0)</f>
        <v>0</v>
      </c>
      <c r="BF168" s="128">
        <f>IF(N168="snížená",J168,0)</f>
        <v>0</v>
      </c>
      <c r="BG168" s="128">
        <f>IF(N168="zákl. přenesená",J168,0)</f>
        <v>0</v>
      </c>
      <c r="BH168" s="128">
        <f>IF(N168="sníž. přenesená",J168,0)</f>
        <v>0</v>
      </c>
      <c r="BI168" s="128">
        <f>IF(N168="nulová",J168,0)</f>
        <v>0</v>
      </c>
      <c r="BJ168" s="15" t="s">
        <v>76</v>
      </c>
      <c r="BK168" s="128">
        <f>ROUND(I168*H168,2)</f>
        <v>0</v>
      </c>
      <c r="BL168" s="15" t="s">
        <v>135</v>
      </c>
      <c r="BM168" s="127" t="s">
        <v>283</v>
      </c>
    </row>
    <row r="169" spans="2:47" s="1" customFormat="1" ht="12">
      <c r="B169" s="27"/>
      <c r="D169" s="129" t="s">
        <v>121</v>
      </c>
      <c r="F169" s="130" t="s">
        <v>284</v>
      </c>
      <c r="L169" s="27"/>
      <c r="M169" s="131"/>
      <c r="T169" s="47"/>
      <c r="AT169" s="15" t="s">
        <v>121</v>
      </c>
      <c r="AU169" s="15" t="s">
        <v>78</v>
      </c>
    </row>
    <row r="170" spans="2:47" s="1" customFormat="1" ht="29.25">
      <c r="B170" s="27"/>
      <c r="D170" s="132" t="s">
        <v>123</v>
      </c>
      <c r="F170" s="133" t="s">
        <v>285</v>
      </c>
      <c r="L170" s="27"/>
      <c r="M170" s="131"/>
      <c r="T170" s="47"/>
      <c r="AT170" s="15" t="s">
        <v>123</v>
      </c>
      <c r="AU170" s="15" t="s">
        <v>78</v>
      </c>
    </row>
    <row r="171" spans="2:51" s="12" customFormat="1" ht="12">
      <c r="B171" s="134"/>
      <c r="D171" s="132" t="s">
        <v>125</v>
      </c>
      <c r="E171" s="135" t="s">
        <v>3</v>
      </c>
      <c r="F171" s="136" t="s">
        <v>286</v>
      </c>
      <c r="H171" s="137">
        <v>216.5</v>
      </c>
      <c r="L171" s="134"/>
      <c r="M171" s="138"/>
      <c r="T171" s="139"/>
      <c r="AT171" s="135" t="s">
        <v>125</v>
      </c>
      <c r="AU171" s="135" t="s">
        <v>78</v>
      </c>
      <c r="AV171" s="12" t="s">
        <v>78</v>
      </c>
      <c r="AW171" s="12" t="s">
        <v>33</v>
      </c>
      <c r="AX171" s="12" t="s">
        <v>76</v>
      </c>
      <c r="AY171" s="135" t="s">
        <v>111</v>
      </c>
    </row>
    <row r="172" spans="2:65" s="1" customFormat="1" ht="33" customHeight="1">
      <c r="B172" s="116"/>
      <c r="C172" s="117" t="s">
        <v>287</v>
      </c>
      <c r="D172" s="117" t="s">
        <v>114</v>
      </c>
      <c r="E172" s="118" t="s">
        <v>288</v>
      </c>
      <c r="F172" s="119" t="s">
        <v>289</v>
      </c>
      <c r="G172" s="120" t="s">
        <v>184</v>
      </c>
      <c r="H172" s="121">
        <v>298.5</v>
      </c>
      <c r="I172" s="122"/>
      <c r="J172" s="122">
        <f>ROUND(I172*H172,2)</f>
        <v>0</v>
      </c>
      <c r="K172" s="119" t="s">
        <v>118</v>
      </c>
      <c r="L172" s="27"/>
      <c r="M172" s="123" t="s">
        <v>3</v>
      </c>
      <c r="N172" s="124" t="s">
        <v>42</v>
      </c>
      <c r="O172" s="125">
        <v>0.125</v>
      </c>
      <c r="P172" s="125">
        <f>O172*H172</f>
        <v>37.3125</v>
      </c>
      <c r="Q172" s="125">
        <v>0</v>
      </c>
      <c r="R172" s="125">
        <f>Q172*H172</f>
        <v>0</v>
      </c>
      <c r="S172" s="125">
        <v>0</v>
      </c>
      <c r="T172" s="126">
        <f>S172*H172</f>
        <v>0</v>
      </c>
      <c r="AR172" s="127" t="s">
        <v>135</v>
      </c>
      <c r="AT172" s="127" t="s">
        <v>114</v>
      </c>
      <c r="AU172" s="127" t="s">
        <v>78</v>
      </c>
      <c r="AY172" s="15" t="s">
        <v>111</v>
      </c>
      <c r="BE172" s="128">
        <f>IF(N172="základní",J172,0)</f>
        <v>0</v>
      </c>
      <c r="BF172" s="128">
        <f>IF(N172="snížená",J172,0)</f>
        <v>0</v>
      </c>
      <c r="BG172" s="128">
        <f>IF(N172="zákl. přenesená",J172,0)</f>
        <v>0</v>
      </c>
      <c r="BH172" s="128">
        <f>IF(N172="sníž. přenesená",J172,0)</f>
        <v>0</v>
      </c>
      <c r="BI172" s="128">
        <f>IF(N172="nulová",J172,0)</f>
        <v>0</v>
      </c>
      <c r="BJ172" s="15" t="s">
        <v>76</v>
      </c>
      <c r="BK172" s="128">
        <f>ROUND(I172*H172,2)</f>
        <v>0</v>
      </c>
      <c r="BL172" s="15" t="s">
        <v>135</v>
      </c>
      <c r="BM172" s="127" t="s">
        <v>290</v>
      </c>
    </row>
    <row r="173" spans="2:47" s="1" customFormat="1" ht="12">
      <c r="B173" s="27"/>
      <c r="D173" s="129" t="s">
        <v>121</v>
      </c>
      <c r="F173" s="130" t="s">
        <v>291</v>
      </c>
      <c r="L173" s="27"/>
      <c r="M173" s="131"/>
      <c r="T173" s="47"/>
      <c r="AT173" s="15" t="s">
        <v>121</v>
      </c>
      <c r="AU173" s="15" t="s">
        <v>78</v>
      </c>
    </row>
    <row r="174" spans="2:51" s="12" customFormat="1" ht="12">
      <c r="B174" s="134"/>
      <c r="D174" s="132" t="s">
        <v>125</v>
      </c>
      <c r="E174" s="135" t="s">
        <v>3</v>
      </c>
      <c r="F174" s="136" t="s">
        <v>292</v>
      </c>
      <c r="H174" s="137">
        <v>298.5</v>
      </c>
      <c r="L174" s="134"/>
      <c r="M174" s="138"/>
      <c r="T174" s="139"/>
      <c r="AT174" s="135" t="s">
        <v>125</v>
      </c>
      <c r="AU174" s="135" t="s">
        <v>78</v>
      </c>
      <c r="AV174" s="12" t="s">
        <v>78</v>
      </c>
      <c r="AW174" s="12" t="s">
        <v>33</v>
      </c>
      <c r="AX174" s="12" t="s">
        <v>76</v>
      </c>
      <c r="AY174" s="135" t="s">
        <v>111</v>
      </c>
    </row>
    <row r="175" spans="2:65" s="1" customFormat="1" ht="33" customHeight="1">
      <c r="B175" s="116"/>
      <c r="C175" s="117" t="s">
        <v>293</v>
      </c>
      <c r="D175" s="117" t="s">
        <v>114</v>
      </c>
      <c r="E175" s="118" t="s">
        <v>294</v>
      </c>
      <c r="F175" s="119" t="s">
        <v>295</v>
      </c>
      <c r="G175" s="120" t="s">
        <v>184</v>
      </c>
      <c r="H175" s="121">
        <v>15</v>
      </c>
      <c r="I175" s="122"/>
      <c r="J175" s="122">
        <f>ROUND(I175*H175,2)</f>
        <v>0</v>
      </c>
      <c r="K175" s="119" t="s">
        <v>118</v>
      </c>
      <c r="L175" s="27"/>
      <c r="M175" s="123" t="s">
        <v>3</v>
      </c>
      <c r="N175" s="124" t="s">
        <v>42</v>
      </c>
      <c r="O175" s="125">
        <v>0.312</v>
      </c>
      <c r="P175" s="125">
        <f>O175*H175</f>
        <v>4.68</v>
      </c>
      <c r="Q175" s="125">
        <v>0</v>
      </c>
      <c r="R175" s="125">
        <f>Q175*H175</f>
        <v>0</v>
      </c>
      <c r="S175" s="125">
        <v>0</v>
      </c>
      <c r="T175" s="126">
        <f>S175*H175</f>
        <v>0</v>
      </c>
      <c r="AR175" s="127" t="s">
        <v>135</v>
      </c>
      <c r="AT175" s="127" t="s">
        <v>114</v>
      </c>
      <c r="AU175" s="127" t="s">
        <v>78</v>
      </c>
      <c r="AY175" s="15" t="s">
        <v>111</v>
      </c>
      <c r="BE175" s="128">
        <f>IF(N175="základní",J175,0)</f>
        <v>0</v>
      </c>
      <c r="BF175" s="128">
        <f>IF(N175="snížená",J175,0)</f>
        <v>0</v>
      </c>
      <c r="BG175" s="128">
        <f>IF(N175="zákl. přenesená",J175,0)</f>
        <v>0</v>
      </c>
      <c r="BH175" s="128">
        <f>IF(N175="sníž. přenesená",J175,0)</f>
        <v>0</v>
      </c>
      <c r="BI175" s="128">
        <f>IF(N175="nulová",J175,0)</f>
        <v>0</v>
      </c>
      <c r="BJ175" s="15" t="s">
        <v>76</v>
      </c>
      <c r="BK175" s="128">
        <f>ROUND(I175*H175,2)</f>
        <v>0</v>
      </c>
      <c r="BL175" s="15" t="s">
        <v>135</v>
      </c>
      <c r="BM175" s="127" t="s">
        <v>296</v>
      </c>
    </row>
    <row r="176" spans="2:47" s="1" customFormat="1" ht="12">
      <c r="B176" s="27"/>
      <c r="D176" s="129" t="s">
        <v>121</v>
      </c>
      <c r="F176" s="130" t="s">
        <v>297</v>
      </c>
      <c r="L176" s="27"/>
      <c r="M176" s="131"/>
      <c r="T176" s="47"/>
      <c r="AT176" s="15" t="s">
        <v>121</v>
      </c>
      <c r="AU176" s="15" t="s">
        <v>78</v>
      </c>
    </row>
    <row r="177" spans="2:51" s="12" customFormat="1" ht="12">
      <c r="B177" s="134"/>
      <c r="D177" s="132" t="s">
        <v>125</v>
      </c>
      <c r="E177" s="135" t="s">
        <v>3</v>
      </c>
      <c r="F177" s="136" t="s">
        <v>9</v>
      </c>
      <c r="H177" s="137">
        <v>15</v>
      </c>
      <c r="L177" s="134"/>
      <c r="M177" s="138"/>
      <c r="T177" s="139"/>
      <c r="AT177" s="135" t="s">
        <v>125</v>
      </c>
      <c r="AU177" s="135" t="s">
        <v>78</v>
      </c>
      <c r="AV177" s="12" t="s">
        <v>78</v>
      </c>
      <c r="AW177" s="12" t="s">
        <v>33</v>
      </c>
      <c r="AX177" s="12" t="s">
        <v>76</v>
      </c>
      <c r="AY177" s="135" t="s">
        <v>111</v>
      </c>
    </row>
    <row r="178" spans="2:65" s="1" customFormat="1" ht="33" customHeight="1">
      <c r="B178" s="116"/>
      <c r="C178" s="117" t="s">
        <v>298</v>
      </c>
      <c r="D178" s="117" t="s">
        <v>114</v>
      </c>
      <c r="E178" s="118" t="s">
        <v>299</v>
      </c>
      <c r="F178" s="119" t="s">
        <v>300</v>
      </c>
      <c r="G178" s="120" t="s">
        <v>184</v>
      </c>
      <c r="H178" s="121">
        <v>216.5</v>
      </c>
      <c r="I178" s="122"/>
      <c r="J178" s="122">
        <f>ROUND(I178*H178,2)</f>
        <v>0</v>
      </c>
      <c r="K178" s="119" t="s">
        <v>118</v>
      </c>
      <c r="L178" s="27"/>
      <c r="M178" s="123" t="s">
        <v>3</v>
      </c>
      <c r="N178" s="124" t="s">
        <v>42</v>
      </c>
      <c r="O178" s="125">
        <v>0.429</v>
      </c>
      <c r="P178" s="125">
        <f>O178*H178</f>
        <v>92.8785</v>
      </c>
      <c r="Q178" s="125">
        <v>0</v>
      </c>
      <c r="R178" s="125">
        <f>Q178*H178</f>
        <v>0</v>
      </c>
      <c r="S178" s="125">
        <v>0</v>
      </c>
      <c r="T178" s="126">
        <f>S178*H178</f>
        <v>0</v>
      </c>
      <c r="AR178" s="127" t="s">
        <v>135</v>
      </c>
      <c r="AT178" s="127" t="s">
        <v>114</v>
      </c>
      <c r="AU178" s="127" t="s">
        <v>78</v>
      </c>
      <c r="AY178" s="15" t="s">
        <v>111</v>
      </c>
      <c r="BE178" s="128">
        <f>IF(N178="základní",J178,0)</f>
        <v>0</v>
      </c>
      <c r="BF178" s="128">
        <f>IF(N178="snížená",J178,0)</f>
        <v>0</v>
      </c>
      <c r="BG178" s="128">
        <f>IF(N178="zákl. přenesená",J178,0)</f>
        <v>0</v>
      </c>
      <c r="BH178" s="128">
        <f>IF(N178="sníž. přenesená",J178,0)</f>
        <v>0</v>
      </c>
      <c r="BI178" s="128">
        <f>IF(N178="nulová",J178,0)</f>
        <v>0</v>
      </c>
      <c r="BJ178" s="15" t="s">
        <v>76</v>
      </c>
      <c r="BK178" s="128">
        <f>ROUND(I178*H178,2)</f>
        <v>0</v>
      </c>
      <c r="BL178" s="15" t="s">
        <v>135</v>
      </c>
      <c r="BM178" s="127" t="s">
        <v>301</v>
      </c>
    </row>
    <row r="179" spans="2:47" s="1" customFormat="1" ht="12">
      <c r="B179" s="27"/>
      <c r="D179" s="129" t="s">
        <v>121</v>
      </c>
      <c r="F179" s="130" t="s">
        <v>302</v>
      </c>
      <c r="L179" s="27"/>
      <c r="M179" s="131"/>
      <c r="T179" s="47"/>
      <c r="AT179" s="15" t="s">
        <v>121</v>
      </c>
      <c r="AU179" s="15" t="s">
        <v>78</v>
      </c>
    </row>
    <row r="180" spans="2:51" s="12" customFormat="1" ht="12">
      <c r="B180" s="134"/>
      <c r="D180" s="132" t="s">
        <v>125</v>
      </c>
      <c r="E180" s="135" t="s">
        <v>3</v>
      </c>
      <c r="F180" s="136" t="s">
        <v>303</v>
      </c>
      <c r="H180" s="137">
        <v>216.5</v>
      </c>
      <c r="L180" s="134"/>
      <c r="M180" s="138"/>
      <c r="T180" s="139"/>
      <c r="AT180" s="135" t="s">
        <v>125</v>
      </c>
      <c r="AU180" s="135" t="s">
        <v>78</v>
      </c>
      <c r="AV180" s="12" t="s">
        <v>78</v>
      </c>
      <c r="AW180" s="12" t="s">
        <v>33</v>
      </c>
      <c r="AX180" s="12" t="s">
        <v>76</v>
      </c>
      <c r="AY180" s="135" t="s">
        <v>111</v>
      </c>
    </row>
    <row r="181" spans="2:65" s="1" customFormat="1" ht="16.5" customHeight="1">
      <c r="B181" s="116"/>
      <c r="C181" s="117" t="s">
        <v>304</v>
      </c>
      <c r="D181" s="117" t="s">
        <v>114</v>
      </c>
      <c r="E181" s="118" t="s">
        <v>305</v>
      </c>
      <c r="F181" s="119" t="s">
        <v>306</v>
      </c>
      <c r="G181" s="120" t="s">
        <v>117</v>
      </c>
      <c r="H181" s="121">
        <v>3.086</v>
      </c>
      <c r="I181" s="122"/>
      <c r="J181" s="122">
        <f>ROUND(I181*H181,2)</f>
        <v>0</v>
      </c>
      <c r="K181" s="119" t="s">
        <v>118</v>
      </c>
      <c r="L181" s="27"/>
      <c r="M181" s="123" t="s">
        <v>3</v>
      </c>
      <c r="N181" s="124" t="s">
        <v>42</v>
      </c>
      <c r="O181" s="125">
        <v>0.477</v>
      </c>
      <c r="P181" s="125">
        <f>O181*H181</f>
        <v>1.472022</v>
      </c>
      <c r="Q181" s="125">
        <v>0</v>
      </c>
      <c r="R181" s="125">
        <f>Q181*H181</f>
        <v>0</v>
      </c>
      <c r="S181" s="125">
        <v>0</v>
      </c>
      <c r="T181" s="126">
        <f>S181*H181</f>
        <v>0</v>
      </c>
      <c r="AR181" s="127" t="s">
        <v>135</v>
      </c>
      <c r="AT181" s="127" t="s">
        <v>114</v>
      </c>
      <c r="AU181" s="127" t="s">
        <v>78</v>
      </c>
      <c r="AY181" s="15" t="s">
        <v>111</v>
      </c>
      <c r="BE181" s="128">
        <f>IF(N181="základní",J181,0)</f>
        <v>0</v>
      </c>
      <c r="BF181" s="128">
        <f>IF(N181="snížená",J181,0)</f>
        <v>0</v>
      </c>
      <c r="BG181" s="128">
        <f>IF(N181="zákl. přenesená",J181,0)</f>
        <v>0</v>
      </c>
      <c r="BH181" s="128">
        <f>IF(N181="sníž. přenesená",J181,0)</f>
        <v>0</v>
      </c>
      <c r="BI181" s="128">
        <f>IF(N181="nulová",J181,0)</f>
        <v>0</v>
      </c>
      <c r="BJ181" s="15" t="s">
        <v>76</v>
      </c>
      <c r="BK181" s="128">
        <f>ROUND(I181*H181,2)</f>
        <v>0</v>
      </c>
      <c r="BL181" s="15" t="s">
        <v>135</v>
      </c>
      <c r="BM181" s="127" t="s">
        <v>307</v>
      </c>
    </row>
    <row r="182" spans="2:47" s="1" customFormat="1" ht="12">
      <c r="B182" s="27"/>
      <c r="D182" s="129" t="s">
        <v>121</v>
      </c>
      <c r="F182" s="130" t="s">
        <v>308</v>
      </c>
      <c r="L182" s="27"/>
      <c r="M182" s="131"/>
      <c r="T182" s="47"/>
      <c r="AT182" s="15" t="s">
        <v>121</v>
      </c>
      <c r="AU182" s="15" t="s">
        <v>78</v>
      </c>
    </row>
    <row r="183" spans="2:47" s="1" customFormat="1" ht="29.25">
      <c r="B183" s="27"/>
      <c r="D183" s="132" t="s">
        <v>123</v>
      </c>
      <c r="F183" s="133" t="s">
        <v>309</v>
      </c>
      <c r="L183" s="27"/>
      <c r="M183" s="131"/>
      <c r="T183" s="47"/>
      <c r="AT183" s="15" t="s">
        <v>123</v>
      </c>
      <c r="AU183" s="15" t="s">
        <v>78</v>
      </c>
    </row>
    <row r="184" spans="2:51" s="12" customFormat="1" ht="12">
      <c r="B184" s="134"/>
      <c r="D184" s="132" t="s">
        <v>125</v>
      </c>
      <c r="E184" s="135" t="s">
        <v>3</v>
      </c>
      <c r="F184" s="136" t="s">
        <v>310</v>
      </c>
      <c r="H184" s="137">
        <v>3.086</v>
      </c>
      <c r="L184" s="134"/>
      <c r="M184" s="138"/>
      <c r="T184" s="139"/>
      <c r="AT184" s="135" t="s">
        <v>125</v>
      </c>
      <c r="AU184" s="135" t="s">
        <v>78</v>
      </c>
      <c r="AV184" s="12" t="s">
        <v>78</v>
      </c>
      <c r="AW184" s="12" t="s">
        <v>33</v>
      </c>
      <c r="AX184" s="12" t="s">
        <v>76</v>
      </c>
      <c r="AY184" s="135" t="s">
        <v>111</v>
      </c>
    </row>
    <row r="185" spans="2:65" s="1" customFormat="1" ht="24.2" customHeight="1">
      <c r="B185" s="116"/>
      <c r="C185" s="117" t="s">
        <v>311</v>
      </c>
      <c r="D185" s="117" t="s">
        <v>114</v>
      </c>
      <c r="E185" s="118" t="s">
        <v>312</v>
      </c>
      <c r="F185" s="119" t="s">
        <v>313</v>
      </c>
      <c r="G185" s="120" t="s">
        <v>184</v>
      </c>
      <c r="H185" s="121">
        <v>556.5</v>
      </c>
      <c r="I185" s="122"/>
      <c r="J185" s="122">
        <f>ROUND(I185*H185,2)</f>
        <v>0</v>
      </c>
      <c r="K185" s="119" t="s">
        <v>118</v>
      </c>
      <c r="L185" s="27"/>
      <c r="M185" s="123" t="s">
        <v>3</v>
      </c>
      <c r="N185" s="124" t="s">
        <v>42</v>
      </c>
      <c r="O185" s="125">
        <v>0.073</v>
      </c>
      <c r="P185" s="125">
        <f>O185*H185</f>
        <v>40.6245</v>
      </c>
      <c r="Q185" s="125">
        <v>0.20015</v>
      </c>
      <c r="R185" s="125">
        <f>Q185*H185</f>
        <v>111.38347499999999</v>
      </c>
      <c r="S185" s="125">
        <v>0</v>
      </c>
      <c r="T185" s="126">
        <f>S185*H185</f>
        <v>0</v>
      </c>
      <c r="AR185" s="127" t="s">
        <v>135</v>
      </c>
      <c r="AT185" s="127" t="s">
        <v>114</v>
      </c>
      <c r="AU185" s="127" t="s">
        <v>78</v>
      </c>
      <c r="AY185" s="15" t="s">
        <v>111</v>
      </c>
      <c r="BE185" s="128">
        <f>IF(N185="základní",J185,0)</f>
        <v>0</v>
      </c>
      <c r="BF185" s="128">
        <f>IF(N185="snížená",J185,0)</f>
        <v>0</v>
      </c>
      <c r="BG185" s="128">
        <f>IF(N185="zákl. přenesená",J185,0)</f>
        <v>0</v>
      </c>
      <c r="BH185" s="128">
        <f>IF(N185="sníž. přenesená",J185,0)</f>
        <v>0</v>
      </c>
      <c r="BI185" s="128">
        <f>IF(N185="nulová",J185,0)</f>
        <v>0</v>
      </c>
      <c r="BJ185" s="15" t="s">
        <v>76</v>
      </c>
      <c r="BK185" s="128">
        <f>ROUND(I185*H185,2)</f>
        <v>0</v>
      </c>
      <c r="BL185" s="15" t="s">
        <v>135</v>
      </c>
      <c r="BM185" s="127" t="s">
        <v>314</v>
      </c>
    </row>
    <row r="186" spans="2:47" s="1" customFormat="1" ht="12">
      <c r="B186" s="27"/>
      <c r="D186" s="129" t="s">
        <v>121</v>
      </c>
      <c r="F186" s="130" t="s">
        <v>315</v>
      </c>
      <c r="L186" s="27"/>
      <c r="M186" s="131"/>
      <c r="T186" s="47"/>
      <c r="AT186" s="15" t="s">
        <v>121</v>
      </c>
      <c r="AU186" s="15" t="s">
        <v>78</v>
      </c>
    </row>
    <row r="187" spans="2:47" s="1" customFormat="1" ht="29.25">
      <c r="B187" s="27"/>
      <c r="D187" s="132" t="s">
        <v>123</v>
      </c>
      <c r="F187" s="133" t="s">
        <v>316</v>
      </c>
      <c r="L187" s="27"/>
      <c r="M187" s="131"/>
      <c r="T187" s="47"/>
      <c r="AT187" s="15" t="s">
        <v>123</v>
      </c>
      <c r="AU187" s="15" t="s">
        <v>78</v>
      </c>
    </row>
    <row r="188" spans="2:51" s="12" customFormat="1" ht="12">
      <c r="B188" s="134"/>
      <c r="D188" s="132" t="s">
        <v>125</v>
      </c>
      <c r="E188" s="135" t="s">
        <v>3</v>
      </c>
      <c r="F188" s="136" t="s">
        <v>317</v>
      </c>
      <c r="H188" s="137">
        <v>530</v>
      </c>
      <c r="L188" s="134"/>
      <c r="M188" s="138"/>
      <c r="T188" s="139"/>
      <c r="AT188" s="135" t="s">
        <v>125</v>
      </c>
      <c r="AU188" s="135" t="s">
        <v>78</v>
      </c>
      <c r="AV188" s="12" t="s">
        <v>78</v>
      </c>
      <c r="AW188" s="12" t="s">
        <v>33</v>
      </c>
      <c r="AX188" s="12" t="s">
        <v>76</v>
      </c>
      <c r="AY188" s="135" t="s">
        <v>111</v>
      </c>
    </row>
    <row r="189" spans="2:51" s="12" customFormat="1" ht="12">
      <c r="B189" s="134"/>
      <c r="D189" s="132" t="s">
        <v>125</v>
      </c>
      <c r="F189" s="136" t="s">
        <v>318</v>
      </c>
      <c r="H189" s="137">
        <v>556.5</v>
      </c>
      <c r="L189" s="134"/>
      <c r="M189" s="138"/>
      <c r="T189" s="139"/>
      <c r="AT189" s="135" t="s">
        <v>125</v>
      </c>
      <c r="AU189" s="135" t="s">
        <v>78</v>
      </c>
      <c r="AV189" s="12" t="s">
        <v>78</v>
      </c>
      <c r="AW189" s="12" t="s">
        <v>4</v>
      </c>
      <c r="AX189" s="12" t="s">
        <v>76</v>
      </c>
      <c r="AY189" s="135" t="s">
        <v>111</v>
      </c>
    </row>
    <row r="190" spans="2:65" s="1" customFormat="1" ht="21.75" customHeight="1">
      <c r="B190" s="116"/>
      <c r="C190" s="117" t="s">
        <v>319</v>
      </c>
      <c r="D190" s="117" t="s">
        <v>114</v>
      </c>
      <c r="E190" s="118" t="s">
        <v>320</v>
      </c>
      <c r="F190" s="119" t="s">
        <v>321</v>
      </c>
      <c r="G190" s="120" t="s">
        <v>184</v>
      </c>
      <c r="H190" s="121">
        <v>605</v>
      </c>
      <c r="I190" s="122"/>
      <c r="J190" s="122">
        <f>ROUND(I190*H190,2)</f>
        <v>0</v>
      </c>
      <c r="K190" s="119" t="s">
        <v>118</v>
      </c>
      <c r="L190" s="27"/>
      <c r="M190" s="123" t="s">
        <v>3</v>
      </c>
      <c r="N190" s="124" t="s">
        <v>42</v>
      </c>
      <c r="O190" s="125">
        <v>0.126</v>
      </c>
      <c r="P190" s="125">
        <f>O190*H190</f>
        <v>76.23</v>
      </c>
      <c r="Q190" s="125">
        <v>0</v>
      </c>
      <c r="R190" s="125">
        <f>Q190*H190</f>
        <v>0</v>
      </c>
      <c r="S190" s="125">
        <v>0</v>
      </c>
      <c r="T190" s="126">
        <f>S190*H190</f>
        <v>0</v>
      </c>
      <c r="AR190" s="127" t="s">
        <v>135</v>
      </c>
      <c r="AT190" s="127" t="s">
        <v>114</v>
      </c>
      <c r="AU190" s="127" t="s">
        <v>78</v>
      </c>
      <c r="AY190" s="15" t="s">
        <v>111</v>
      </c>
      <c r="BE190" s="128">
        <f>IF(N190="základní",J190,0)</f>
        <v>0</v>
      </c>
      <c r="BF190" s="128">
        <f>IF(N190="snížená",J190,0)</f>
        <v>0</v>
      </c>
      <c r="BG190" s="128">
        <f>IF(N190="zákl. přenesená",J190,0)</f>
        <v>0</v>
      </c>
      <c r="BH190" s="128">
        <f>IF(N190="sníž. přenesená",J190,0)</f>
        <v>0</v>
      </c>
      <c r="BI190" s="128">
        <f>IF(N190="nulová",J190,0)</f>
        <v>0</v>
      </c>
      <c r="BJ190" s="15" t="s">
        <v>76</v>
      </c>
      <c r="BK190" s="128">
        <f>ROUND(I190*H190,2)</f>
        <v>0</v>
      </c>
      <c r="BL190" s="15" t="s">
        <v>135</v>
      </c>
      <c r="BM190" s="127" t="s">
        <v>322</v>
      </c>
    </row>
    <row r="191" spans="2:47" s="1" customFormat="1" ht="12">
      <c r="B191" s="27"/>
      <c r="D191" s="129" t="s">
        <v>121</v>
      </c>
      <c r="F191" s="130" t="s">
        <v>323</v>
      </c>
      <c r="L191" s="27"/>
      <c r="M191" s="131"/>
      <c r="T191" s="47"/>
      <c r="AT191" s="15" t="s">
        <v>121</v>
      </c>
      <c r="AU191" s="15" t="s">
        <v>78</v>
      </c>
    </row>
    <row r="192" spans="2:51" s="12" customFormat="1" ht="12">
      <c r="B192" s="134"/>
      <c r="D192" s="132" t="s">
        <v>125</v>
      </c>
      <c r="E192" s="135" t="s">
        <v>3</v>
      </c>
      <c r="F192" s="136" t="s">
        <v>324</v>
      </c>
      <c r="H192" s="137">
        <v>605</v>
      </c>
      <c r="L192" s="134"/>
      <c r="M192" s="138"/>
      <c r="T192" s="139"/>
      <c r="AT192" s="135" t="s">
        <v>125</v>
      </c>
      <c r="AU192" s="135" t="s">
        <v>78</v>
      </c>
      <c r="AV192" s="12" t="s">
        <v>78</v>
      </c>
      <c r="AW192" s="12" t="s">
        <v>33</v>
      </c>
      <c r="AX192" s="12" t="s">
        <v>76</v>
      </c>
      <c r="AY192" s="135" t="s">
        <v>111</v>
      </c>
    </row>
    <row r="193" spans="2:65" s="1" customFormat="1" ht="16.5" customHeight="1">
      <c r="B193" s="116"/>
      <c r="C193" s="140" t="s">
        <v>325</v>
      </c>
      <c r="D193" s="140" t="s">
        <v>127</v>
      </c>
      <c r="E193" s="141" t="s">
        <v>326</v>
      </c>
      <c r="F193" s="142" t="s">
        <v>327</v>
      </c>
      <c r="G193" s="143" t="s">
        <v>184</v>
      </c>
      <c r="H193" s="144">
        <v>635.25</v>
      </c>
      <c r="I193" s="145"/>
      <c r="J193" s="145">
        <f>ROUND(I193*H193,2)</f>
        <v>0</v>
      </c>
      <c r="K193" s="142" t="s">
        <v>118</v>
      </c>
      <c r="L193" s="146"/>
      <c r="M193" s="147" t="s">
        <v>3</v>
      </c>
      <c r="N193" s="148" t="s">
        <v>42</v>
      </c>
      <c r="O193" s="125">
        <v>0</v>
      </c>
      <c r="P193" s="125">
        <f>O193*H193</f>
        <v>0</v>
      </c>
      <c r="Q193" s="125">
        <v>0.00027</v>
      </c>
      <c r="R193" s="125">
        <f>Q193*H193</f>
        <v>0.1715175</v>
      </c>
      <c r="S193" s="125">
        <v>0</v>
      </c>
      <c r="T193" s="126">
        <f>S193*H193</f>
        <v>0</v>
      </c>
      <c r="AR193" s="127" t="s">
        <v>239</v>
      </c>
      <c r="AT193" s="127" t="s">
        <v>127</v>
      </c>
      <c r="AU193" s="127" t="s">
        <v>78</v>
      </c>
      <c r="AY193" s="15" t="s">
        <v>111</v>
      </c>
      <c r="BE193" s="128">
        <f>IF(N193="základní",J193,0)</f>
        <v>0</v>
      </c>
      <c r="BF193" s="128">
        <f>IF(N193="snížená",J193,0)</f>
        <v>0</v>
      </c>
      <c r="BG193" s="128">
        <f>IF(N193="zákl. přenesená",J193,0)</f>
        <v>0</v>
      </c>
      <c r="BH193" s="128">
        <f>IF(N193="sníž. přenesená",J193,0)</f>
        <v>0</v>
      </c>
      <c r="BI193" s="128">
        <f>IF(N193="nulová",J193,0)</f>
        <v>0</v>
      </c>
      <c r="BJ193" s="15" t="s">
        <v>76</v>
      </c>
      <c r="BK193" s="128">
        <f>ROUND(I193*H193,2)</f>
        <v>0</v>
      </c>
      <c r="BL193" s="15" t="s">
        <v>239</v>
      </c>
      <c r="BM193" s="127" t="s">
        <v>328</v>
      </c>
    </row>
    <row r="194" spans="2:51" s="12" customFormat="1" ht="12">
      <c r="B194" s="134"/>
      <c r="D194" s="132" t="s">
        <v>125</v>
      </c>
      <c r="E194" s="135" t="s">
        <v>3</v>
      </c>
      <c r="F194" s="136" t="s">
        <v>324</v>
      </c>
      <c r="H194" s="137">
        <v>605</v>
      </c>
      <c r="L194" s="134"/>
      <c r="M194" s="138"/>
      <c r="T194" s="139"/>
      <c r="AT194" s="135" t="s">
        <v>125</v>
      </c>
      <c r="AU194" s="135" t="s">
        <v>78</v>
      </c>
      <c r="AV194" s="12" t="s">
        <v>78</v>
      </c>
      <c r="AW194" s="12" t="s">
        <v>33</v>
      </c>
      <c r="AX194" s="12" t="s">
        <v>76</v>
      </c>
      <c r="AY194" s="135" t="s">
        <v>111</v>
      </c>
    </row>
    <row r="195" spans="2:51" s="12" customFormat="1" ht="12">
      <c r="B195" s="134"/>
      <c r="D195" s="132" t="s">
        <v>125</v>
      </c>
      <c r="F195" s="136" t="s">
        <v>329</v>
      </c>
      <c r="H195" s="137">
        <v>635.25</v>
      </c>
      <c r="L195" s="134"/>
      <c r="M195" s="138"/>
      <c r="T195" s="139"/>
      <c r="AT195" s="135" t="s">
        <v>125</v>
      </c>
      <c r="AU195" s="135" t="s">
        <v>78</v>
      </c>
      <c r="AV195" s="12" t="s">
        <v>78</v>
      </c>
      <c r="AW195" s="12" t="s">
        <v>4</v>
      </c>
      <c r="AX195" s="12" t="s">
        <v>76</v>
      </c>
      <c r="AY195" s="135" t="s">
        <v>111</v>
      </c>
    </row>
    <row r="196" spans="2:65" s="1" customFormat="1" ht="24.2" customHeight="1">
      <c r="B196" s="116"/>
      <c r="C196" s="117" t="s">
        <v>330</v>
      </c>
      <c r="D196" s="117" t="s">
        <v>114</v>
      </c>
      <c r="E196" s="118" t="s">
        <v>331</v>
      </c>
      <c r="F196" s="119" t="s">
        <v>332</v>
      </c>
      <c r="G196" s="120" t="s">
        <v>184</v>
      </c>
      <c r="H196" s="121">
        <v>40.25</v>
      </c>
      <c r="I196" s="122"/>
      <c r="J196" s="122">
        <f>ROUND(I196*H196,2)</f>
        <v>0</v>
      </c>
      <c r="K196" s="119" t="s">
        <v>118</v>
      </c>
      <c r="L196" s="27"/>
      <c r="M196" s="123" t="s">
        <v>3</v>
      </c>
      <c r="N196" s="124" t="s">
        <v>42</v>
      </c>
      <c r="O196" s="125">
        <v>0.189</v>
      </c>
      <c r="P196" s="125">
        <f>O196*H196</f>
        <v>7.60725</v>
      </c>
      <c r="Q196" s="125">
        <v>0</v>
      </c>
      <c r="R196" s="125">
        <f>Q196*H196</f>
        <v>0</v>
      </c>
      <c r="S196" s="125">
        <v>0</v>
      </c>
      <c r="T196" s="126">
        <f>S196*H196</f>
        <v>0</v>
      </c>
      <c r="AR196" s="127" t="s">
        <v>135</v>
      </c>
      <c r="AT196" s="127" t="s">
        <v>114</v>
      </c>
      <c r="AU196" s="127" t="s">
        <v>78</v>
      </c>
      <c r="AY196" s="15" t="s">
        <v>111</v>
      </c>
      <c r="BE196" s="128">
        <f>IF(N196="základní",J196,0)</f>
        <v>0</v>
      </c>
      <c r="BF196" s="128">
        <f>IF(N196="snížená",J196,0)</f>
        <v>0</v>
      </c>
      <c r="BG196" s="128">
        <f>IF(N196="zákl. přenesená",J196,0)</f>
        <v>0</v>
      </c>
      <c r="BH196" s="128">
        <f>IF(N196="sníž. přenesená",J196,0)</f>
        <v>0</v>
      </c>
      <c r="BI196" s="128">
        <f>IF(N196="nulová",J196,0)</f>
        <v>0</v>
      </c>
      <c r="BJ196" s="15" t="s">
        <v>76</v>
      </c>
      <c r="BK196" s="128">
        <f>ROUND(I196*H196,2)</f>
        <v>0</v>
      </c>
      <c r="BL196" s="15" t="s">
        <v>135</v>
      </c>
      <c r="BM196" s="127" t="s">
        <v>333</v>
      </c>
    </row>
    <row r="197" spans="2:47" s="1" customFormat="1" ht="12">
      <c r="B197" s="27"/>
      <c r="D197" s="129" t="s">
        <v>121</v>
      </c>
      <c r="F197" s="130" t="s">
        <v>334</v>
      </c>
      <c r="L197" s="27"/>
      <c r="M197" s="131"/>
      <c r="T197" s="47"/>
      <c r="AT197" s="15" t="s">
        <v>121</v>
      </c>
      <c r="AU197" s="15" t="s">
        <v>78</v>
      </c>
    </row>
    <row r="198" spans="2:51" s="12" customFormat="1" ht="12">
      <c r="B198" s="134"/>
      <c r="D198" s="132" t="s">
        <v>125</v>
      </c>
      <c r="E198" s="135" t="s">
        <v>3</v>
      </c>
      <c r="F198" s="136" t="s">
        <v>335</v>
      </c>
      <c r="H198" s="137">
        <v>40.25</v>
      </c>
      <c r="L198" s="134"/>
      <c r="M198" s="138"/>
      <c r="T198" s="139"/>
      <c r="AT198" s="135" t="s">
        <v>125</v>
      </c>
      <c r="AU198" s="135" t="s">
        <v>78</v>
      </c>
      <c r="AV198" s="12" t="s">
        <v>78</v>
      </c>
      <c r="AW198" s="12" t="s">
        <v>33</v>
      </c>
      <c r="AX198" s="12" t="s">
        <v>76</v>
      </c>
      <c r="AY198" s="135" t="s">
        <v>111</v>
      </c>
    </row>
    <row r="199" spans="2:65" s="1" customFormat="1" ht="16.5" customHeight="1">
      <c r="B199" s="116"/>
      <c r="C199" s="140" t="s">
        <v>336</v>
      </c>
      <c r="D199" s="140" t="s">
        <v>127</v>
      </c>
      <c r="E199" s="141" t="s">
        <v>337</v>
      </c>
      <c r="F199" s="142" t="s">
        <v>338</v>
      </c>
      <c r="G199" s="143" t="s">
        <v>184</v>
      </c>
      <c r="H199" s="144">
        <v>42.263</v>
      </c>
      <c r="I199" s="145"/>
      <c r="J199" s="145">
        <f>ROUND(I199*H199,2)</f>
        <v>0</v>
      </c>
      <c r="K199" s="142" t="s">
        <v>118</v>
      </c>
      <c r="L199" s="146"/>
      <c r="M199" s="147" t="s">
        <v>3</v>
      </c>
      <c r="N199" s="148" t="s">
        <v>42</v>
      </c>
      <c r="O199" s="125">
        <v>0</v>
      </c>
      <c r="P199" s="125">
        <f>O199*H199</f>
        <v>0</v>
      </c>
      <c r="Q199" s="125">
        <v>0.00128</v>
      </c>
      <c r="R199" s="125">
        <f>Q199*H199</f>
        <v>0.05409664</v>
      </c>
      <c r="S199" s="125">
        <v>0</v>
      </c>
      <c r="T199" s="126">
        <f>S199*H199</f>
        <v>0</v>
      </c>
      <c r="AR199" s="127" t="s">
        <v>239</v>
      </c>
      <c r="AT199" s="127" t="s">
        <v>127</v>
      </c>
      <c r="AU199" s="127" t="s">
        <v>78</v>
      </c>
      <c r="AY199" s="15" t="s">
        <v>111</v>
      </c>
      <c r="BE199" s="128">
        <f>IF(N199="základní",J199,0)</f>
        <v>0</v>
      </c>
      <c r="BF199" s="128">
        <f>IF(N199="snížená",J199,0)</f>
        <v>0</v>
      </c>
      <c r="BG199" s="128">
        <f>IF(N199="zákl. přenesená",J199,0)</f>
        <v>0</v>
      </c>
      <c r="BH199" s="128">
        <f>IF(N199="sníž. přenesená",J199,0)</f>
        <v>0</v>
      </c>
      <c r="BI199" s="128">
        <f>IF(N199="nulová",J199,0)</f>
        <v>0</v>
      </c>
      <c r="BJ199" s="15" t="s">
        <v>76</v>
      </c>
      <c r="BK199" s="128">
        <f>ROUND(I199*H199,2)</f>
        <v>0</v>
      </c>
      <c r="BL199" s="15" t="s">
        <v>239</v>
      </c>
      <c r="BM199" s="127" t="s">
        <v>339</v>
      </c>
    </row>
    <row r="200" spans="2:51" s="12" customFormat="1" ht="12">
      <c r="B200" s="134"/>
      <c r="D200" s="132" t="s">
        <v>125</v>
      </c>
      <c r="E200" s="135" t="s">
        <v>3</v>
      </c>
      <c r="F200" s="136" t="s">
        <v>335</v>
      </c>
      <c r="H200" s="137">
        <v>40.25</v>
      </c>
      <c r="L200" s="134"/>
      <c r="M200" s="138"/>
      <c r="T200" s="139"/>
      <c r="AT200" s="135" t="s">
        <v>125</v>
      </c>
      <c r="AU200" s="135" t="s">
        <v>78</v>
      </c>
      <c r="AV200" s="12" t="s">
        <v>78</v>
      </c>
      <c r="AW200" s="12" t="s">
        <v>33</v>
      </c>
      <c r="AX200" s="12" t="s">
        <v>76</v>
      </c>
      <c r="AY200" s="135" t="s">
        <v>111</v>
      </c>
    </row>
    <row r="201" spans="2:51" s="12" customFormat="1" ht="12">
      <c r="B201" s="134"/>
      <c r="D201" s="132" t="s">
        <v>125</v>
      </c>
      <c r="F201" s="136" t="s">
        <v>340</v>
      </c>
      <c r="H201" s="137">
        <v>42.263</v>
      </c>
      <c r="L201" s="134"/>
      <c r="M201" s="138"/>
      <c r="T201" s="139"/>
      <c r="AT201" s="135" t="s">
        <v>125</v>
      </c>
      <c r="AU201" s="135" t="s">
        <v>78</v>
      </c>
      <c r="AV201" s="12" t="s">
        <v>78</v>
      </c>
      <c r="AW201" s="12" t="s">
        <v>4</v>
      </c>
      <c r="AX201" s="12" t="s">
        <v>76</v>
      </c>
      <c r="AY201" s="135" t="s">
        <v>111</v>
      </c>
    </row>
    <row r="202" spans="2:65" s="1" customFormat="1" ht="24.2" customHeight="1">
      <c r="B202" s="116"/>
      <c r="C202" s="117" t="s">
        <v>341</v>
      </c>
      <c r="D202" s="117" t="s">
        <v>114</v>
      </c>
      <c r="E202" s="118" t="s">
        <v>342</v>
      </c>
      <c r="F202" s="119" t="s">
        <v>343</v>
      </c>
      <c r="G202" s="120" t="s">
        <v>184</v>
      </c>
      <c r="H202" s="121">
        <v>1</v>
      </c>
      <c r="I202" s="122"/>
      <c r="J202" s="122">
        <f>ROUND(I202*H202,2)</f>
        <v>0</v>
      </c>
      <c r="K202" s="119" t="s">
        <v>118</v>
      </c>
      <c r="L202" s="27"/>
      <c r="M202" s="123" t="s">
        <v>3</v>
      </c>
      <c r="N202" s="124" t="s">
        <v>42</v>
      </c>
      <c r="O202" s="125">
        <v>0.281</v>
      </c>
      <c r="P202" s="125">
        <f>O202*H202</f>
        <v>0.281</v>
      </c>
      <c r="Q202" s="125">
        <v>0.14321</v>
      </c>
      <c r="R202" s="125">
        <f>Q202*H202</f>
        <v>0.14321</v>
      </c>
      <c r="S202" s="125">
        <v>0</v>
      </c>
      <c r="T202" s="126">
        <f>S202*H202</f>
        <v>0</v>
      </c>
      <c r="AR202" s="127" t="s">
        <v>135</v>
      </c>
      <c r="AT202" s="127" t="s">
        <v>114</v>
      </c>
      <c r="AU202" s="127" t="s">
        <v>78</v>
      </c>
      <c r="AY202" s="15" t="s">
        <v>111</v>
      </c>
      <c r="BE202" s="128">
        <f>IF(N202="základní",J202,0)</f>
        <v>0</v>
      </c>
      <c r="BF202" s="128">
        <f>IF(N202="snížená",J202,0)</f>
        <v>0</v>
      </c>
      <c r="BG202" s="128">
        <f>IF(N202="zákl. přenesená",J202,0)</f>
        <v>0</v>
      </c>
      <c r="BH202" s="128">
        <f>IF(N202="sníž. přenesená",J202,0)</f>
        <v>0</v>
      </c>
      <c r="BI202" s="128">
        <f>IF(N202="nulová",J202,0)</f>
        <v>0</v>
      </c>
      <c r="BJ202" s="15" t="s">
        <v>76</v>
      </c>
      <c r="BK202" s="128">
        <f>ROUND(I202*H202,2)</f>
        <v>0</v>
      </c>
      <c r="BL202" s="15" t="s">
        <v>135</v>
      </c>
      <c r="BM202" s="127" t="s">
        <v>344</v>
      </c>
    </row>
    <row r="203" spans="2:47" s="1" customFormat="1" ht="12">
      <c r="B203" s="27"/>
      <c r="D203" s="129" t="s">
        <v>121</v>
      </c>
      <c r="F203" s="130" t="s">
        <v>345</v>
      </c>
      <c r="L203" s="27"/>
      <c r="M203" s="131"/>
      <c r="T203" s="47"/>
      <c r="AT203" s="15" t="s">
        <v>121</v>
      </c>
      <c r="AU203" s="15" t="s">
        <v>78</v>
      </c>
    </row>
    <row r="204" spans="2:65" s="1" customFormat="1" ht="24.2" customHeight="1">
      <c r="B204" s="116"/>
      <c r="C204" s="117" t="s">
        <v>346</v>
      </c>
      <c r="D204" s="117" t="s">
        <v>114</v>
      </c>
      <c r="E204" s="118" t="s">
        <v>347</v>
      </c>
      <c r="F204" s="119" t="s">
        <v>348</v>
      </c>
      <c r="G204" s="120" t="s">
        <v>349</v>
      </c>
      <c r="H204" s="121">
        <v>17.5</v>
      </c>
      <c r="I204" s="122"/>
      <c r="J204" s="122">
        <f>ROUND(I204*H204,2)</f>
        <v>0</v>
      </c>
      <c r="K204" s="119" t="s">
        <v>118</v>
      </c>
      <c r="L204" s="27"/>
      <c r="M204" s="123" t="s">
        <v>3</v>
      </c>
      <c r="N204" s="124" t="s">
        <v>42</v>
      </c>
      <c r="O204" s="125">
        <v>0.375</v>
      </c>
      <c r="P204" s="125">
        <f>O204*H204</f>
        <v>6.5625</v>
      </c>
      <c r="Q204" s="125">
        <v>0</v>
      </c>
      <c r="R204" s="125">
        <f>Q204*H204</f>
        <v>0</v>
      </c>
      <c r="S204" s="125">
        <v>0.12</v>
      </c>
      <c r="T204" s="126">
        <f>S204*H204</f>
        <v>2.1</v>
      </c>
      <c r="AR204" s="127" t="s">
        <v>135</v>
      </c>
      <c r="AT204" s="127" t="s">
        <v>114</v>
      </c>
      <c r="AU204" s="127" t="s">
        <v>78</v>
      </c>
      <c r="AY204" s="15" t="s">
        <v>111</v>
      </c>
      <c r="BE204" s="128">
        <f>IF(N204="základní",J204,0)</f>
        <v>0</v>
      </c>
      <c r="BF204" s="128">
        <f>IF(N204="snížená",J204,0)</f>
        <v>0</v>
      </c>
      <c r="BG204" s="128">
        <f>IF(N204="zákl. přenesená",J204,0)</f>
        <v>0</v>
      </c>
      <c r="BH204" s="128">
        <f>IF(N204="sníž. přenesená",J204,0)</f>
        <v>0</v>
      </c>
      <c r="BI204" s="128">
        <f>IF(N204="nulová",J204,0)</f>
        <v>0</v>
      </c>
      <c r="BJ204" s="15" t="s">
        <v>76</v>
      </c>
      <c r="BK204" s="128">
        <f>ROUND(I204*H204,2)</f>
        <v>0</v>
      </c>
      <c r="BL204" s="15" t="s">
        <v>135</v>
      </c>
      <c r="BM204" s="127" t="s">
        <v>350</v>
      </c>
    </row>
    <row r="205" spans="2:47" s="1" customFormat="1" ht="12">
      <c r="B205" s="27"/>
      <c r="D205" s="129" t="s">
        <v>121</v>
      </c>
      <c r="F205" s="130" t="s">
        <v>351</v>
      </c>
      <c r="L205" s="27"/>
      <c r="M205" s="131"/>
      <c r="T205" s="47"/>
      <c r="AT205" s="15" t="s">
        <v>121</v>
      </c>
      <c r="AU205" s="15" t="s">
        <v>78</v>
      </c>
    </row>
    <row r="206" spans="2:51" s="12" customFormat="1" ht="12">
      <c r="B206" s="134"/>
      <c r="D206" s="132" t="s">
        <v>125</v>
      </c>
      <c r="E206" s="135" t="s">
        <v>3</v>
      </c>
      <c r="F206" s="136" t="s">
        <v>352</v>
      </c>
      <c r="H206" s="137">
        <v>17.5</v>
      </c>
      <c r="L206" s="134"/>
      <c r="M206" s="138"/>
      <c r="T206" s="139"/>
      <c r="AT206" s="135" t="s">
        <v>125</v>
      </c>
      <c r="AU206" s="135" t="s">
        <v>78</v>
      </c>
      <c r="AV206" s="12" t="s">
        <v>78</v>
      </c>
      <c r="AW206" s="12" t="s">
        <v>33</v>
      </c>
      <c r="AX206" s="12" t="s">
        <v>76</v>
      </c>
      <c r="AY206" s="135" t="s">
        <v>111</v>
      </c>
    </row>
    <row r="207" spans="2:65" s="1" customFormat="1" ht="24.2" customHeight="1">
      <c r="B207" s="116"/>
      <c r="C207" s="117" t="s">
        <v>353</v>
      </c>
      <c r="D207" s="117" t="s">
        <v>114</v>
      </c>
      <c r="E207" s="118" t="s">
        <v>354</v>
      </c>
      <c r="F207" s="119" t="s">
        <v>355</v>
      </c>
      <c r="G207" s="120" t="s">
        <v>184</v>
      </c>
      <c r="H207" s="121">
        <v>1</v>
      </c>
      <c r="I207" s="122"/>
      <c r="J207" s="122">
        <f>ROUND(I207*H207,2)</f>
        <v>0</v>
      </c>
      <c r="K207" s="119" t="s">
        <v>118</v>
      </c>
      <c r="L207" s="27"/>
      <c r="M207" s="123" t="s">
        <v>3</v>
      </c>
      <c r="N207" s="124" t="s">
        <v>42</v>
      </c>
      <c r="O207" s="125">
        <v>0.272</v>
      </c>
      <c r="P207" s="125">
        <f>O207*H207</f>
        <v>0.272</v>
      </c>
      <c r="Q207" s="125">
        <v>0</v>
      </c>
      <c r="R207" s="125">
        <f>Q207*H207</f>
        <v>0</v>
      </c>
      <c r="S207" s="125">
        <v>0.29</v>
      </c>
      <c r="T207" s="126">
        <f>S207*H207</f>
        <v>0.29</v>
      </c>
      <c r="AR207" s="127" t="s">
        <v>135</v>
      </c>
      <c r="AT207" s="127" t="s">
        <v>114</v>
      </c>
      <c r="AU207" s="127" t="s">
        <v>78</v>
      </c>
      <c r="AY207" s="15" t="s">
        <v>111</v>
      </c>
      <c r="BE207" s="128">
        <f>IF(N207="základní",J207,0)</f>
        <v>0</v>
      </c>
      <c r="BF207" s="128">
        <f>IF(N207="snížená",J207,0)</f>
        <v>0</v>
      </c>
      <c r="BG207" s="128">
        <f>IF(N207="zákl. přenesená",J207,0)</f>
        <v>0</v>
      </c>
      <c r="BH207" s="128">
        <f>IF(N207="sníž. přenesená",J207,0)</f>
        <v>0</v>
      </c>
      <c r="BI207" s="128">
        <f>IF(N207="nulová",J207,0)</f>
        <v>0</v>
      </c>
      <c r="BJ207" s="15" t="s">
        <v>76</v>
      </c>
      <c r="BK207" s="128">
        <f>ROUND(I207*H207,2)</f>
        <v>0</v>
      </c>
      <c r="BL207" s="15" t="s">
        <v>135</v>
      </c>
      <c r="BM207" s="127" t="s">
        <v>356</v>
      </c>
    </row>
    <row r="208" spans="2:47" s="1" customFormat="1" ht="12">
      <c r="B208" s="27"/>
      <c r="D208" s="129" t="s">
        <v>121</v>
      </c>
      <c r="F208" s="130" t="s">
        <v>357</v>
      </c>
      <c r="L208" s="27"/>
      <c r="M208" s="131"/>
      <c r="T208" s="47"/>
      <c r="AT208" s="15" t="s">
        <v>121</v>
      </c>
      <c r="AU208" s="15" t="s">
        <v>78</v>
      </c>
    </row>
    <row r="209" spans="2:65" s="1" customFormat="1" ht="16.5" customHeight="1">
      <c r="B209" s="116"/>
      <c r="C209" s="117" t="s">
        <v>358</v>
      </c>
      <c r="D209" s="117" t="s">
        <v>114</v>
      </c>
      <c r="E209" s="118" t="s">
        <v>359</v>
      </c>
      <c r="F209" s="119" t="s">
        <v>360</v>
      </c>
      <c r="G209" s="120" t="s">
        <v>184</v>
      </c>
      <c r="H209" s="121">
        <v>58</v>
      </c>
      <c r="I209" s="122"/>
      <c r="J209" s="122">
        <f>ROUND(I209*H209,2)</f>
        <v>0</v>
      </c>
      <c r="K209" s="119" t="s">
        <v>118</v>
      </c>
      <c r="L209" s="27"/>
      <c r="M209" s="123" t="s">
        <v>3</v>
      </c>
      <c r="N209" s="124" t="s">
        <v>42</v>
      </c>
      <c r="O209" s="125">
        <v>0.193</v>
      </c>
      <c r="P209" s="125">
        <f>O209*H209</f>
        <v>11.194</v>
      </c>
      <c r="Q209" s="125">
        <v>0</v>
      </c>
      <c r="R209" s="125">
        <f>Q209*H209</f>
        <v>0</v>
      </c>
      <c r="S209" s="125">
        <v>0</v>
      </c>
      <c r="T209" s="126">
        <f>S209*H209</f>
        <v>0</v>
      </c>
      <c r="AR209" s="127" t="s">
        <v>135</v>
      </c>
      <c r="AT209" s="127" t="s">
        <v>114</v>
      </c>
      <c r="AU209" s="127" t="s">
        <v>78</v>
      </c>
      <c r="AY209" s="15" t="s">
        <v>111</v>
      </c>
      <c r="BE209" s="128">
        <f>IF(N209="základní",J209,0)</f>
        <v>0</v>
      </c>
      <c r="BF209" s="128">
        <f>IF(N209="snížená",J209,0)</f>
        <v>0</v>
      </c>
      <c r="BG209" s="128">
        <f>IF(N209="zákl. přenesená",J209,0)</f>
        <v>0</v>
      </c>
      <c r="BH209" s="128">
        <f>IF(N209="sníž. přenesená",J209,0)</f>
        <v>0</v>
      </c>
      <c r="BI209" s="128">
        <f>IF(N209="nulová",J209,0)</f>
        <v>0</v>
      </c>
      <c r="BJ209" s="15" t="s">
        <v>76</v>
      </c>
      <c r="BK209" s="128">
        <f>ROUND(I209*H209,2)</f>
        <v>0</v>
      </c>
      <c r="BL209" s="15" t="s">
        <v>135</v>
      </c>
      <c r="BM209" s="127" t="s">
        <v>361</v>
      </c>
    </row>
    <row r="210" spans="2:47" s="1" customFormat="1" ht="12">
      <c r="B210" s="27"/>
      <c r="D210" s="129" t="s">
        <v>121</v>
      </c>
      <c r="F210" s="130" t="s">
        <v>362</v>
      </c>
      <c r="L210" s="27"/>
      <c r="M210" s="131"/>
      <c r="T210" s="47"/>
      <c r="AT210" s="15" t="s">
        <v>121</v>
      </c>
      <c r="AU210" s="15" t="s">
        <v>78</v>
      </c>
    </row>
    <row r="211" spans="2:51" s="12" customFormat="1" ht="12">
      <c r="B211" s="134"/>
      <c r="D211" s="132" t="s">
        <v>125</v>
      </c>
      <c r="E211" s="135" t="s">
        <v>3</v>
      </c>
      <c r="F211" s="136" t="s">
        <v>363</v>
      </c>
      <c r="H211" s="137">
        <v>58</v>
      </c>
      <c r="L211" s="134"/>
      <c r="M211" s="138"/>
      <c r="T211" s="139"/>
      <c r="AT211" s="135" t="s">
        <v>125</v>
      </c>
      <c r="AU211" s="135" t="s">
        <v>78</v>
      </c>
      <c r="AV211" s="12" t="s">
        <v>78</v>
      </c>
      <c r="AW211" s="12" t="s">
        <v>33</v>
      </c>
      <c r="AX211" s="12" t="s">
        <v>76</v>
      </c>
      <c r="AY211" s="135" t="s">
        <v>111</v>
      </c>
    </row>
    <row r="212" spans="2:63" s="11" customFormat="1" ht="22.9" customHeight="1">
      <c r="B212" s="105"/>
      <c r="D212" s="106" t="s">
        <v>70</v>
      </c>
      <c r="E212" s="114" t="s">
        <v>364</v>
      </c>
      <c r="F212" s="114" t="s">
        <v>365</v>
      </c>
      <c r="J212" s="115">
        <f>BK212</f>
        <v>0</v>
      </c>
      <c r="L212" s="105"/>
      <c r="M212" s="109"/>
      <c r="P212" s="110">
        <f>SUM(P213:P216)</f>
        <v>2.16</v>
      </c>
      <c r="R212" s="110">
        <f>SUM(R213:R216)</f>
        <v>0</v>
      </c>
      <c r="T212" s="111">
        <f>SUM(T213:T216)</f>
        <v>0</v>
      </c>
      <c r="AR212" s="106" t="s">
        <v>129</v>
      </c>
      <c r="AT212" s="112" t="s">
        <v>70</v>
      </c>
      <c r="AU212" s="112" t="s">
        <v>76</v>
      </c>
      <c r="AY212" s="106" t="s">
        <v>111</v>
      </c>
      <c r="BK212" s="113">
        <f>SUM(BK213:BK216)</f>
        <v>0</v>
      </c>
    </row>
    <row r="213" spans="2:65" s="1" customFormat="1" ht="24">
      <c r="B213" s="116"/>
      <c r="C213" s="117" t="s">
        <v>366</v>
      </c>
      <c r="D213" s="117" t="s">
        <v>114</v>
      </c>
      <c r="E213" s="118" t="s">
        <v>367</v>
      </c>
      <c r="F213" s="119" t="s">
        <v>368</v>
      </c>
      <c r="G213" s="120" t="s">
        <v>369</v>
      </c>
      <c r="H213" s="121">
        <v>3</v>
      </c>
      <c r="I213" s="122"/>
      <c r="J213" s="122">
        <f>ROUND(I213*H213,2)</f>
        <v>0</v>
      </c>
      <c r="K213" s="119" t="s">
        <v>118</v>
      </c>
      <c r="L213" s="27"/>
      <c r="M213" s="123" t="s">
        <v>3</v>
      </c>
      <c r="N213" s="124" t="s">
        <v>42</v>
      </c>
      <c r="O213" s="125">
        <v>0.04</v>
      </c>
      <c r="P213" s="125">
        <f>O213*H213</f>
        <v>0.12</v>
      </c>
      <c r="Q213" s="125">
        <v>0</v>
      </c>
      <c r="R213" s="125">
        <f>Q213*H213</f>
        <v>0</v>
      </c>
      <c r="S213" s="125">
        <v>0</v>
      </c>
      <c r="T213" s="126">
        <f>S213*H213</f>
        <v>0</v>
      </c>
      <c r="AR213" s="127" t="s">
        <v>135</v>
      </c>
      <c r="AT213" s="127" t="s">
        <v>114</v>
      </c>
      <c r="AU213" s="127" t="s">
        <v>78</v>
      </c>
      <c r="AY213" s="15" t="s">
        <v>111</v>
      </c>
      <c r="BE213" s="128">
        <f>IF(N213="základní",J213,0)</f>
        <v>0</v>
      </c>
      <c r="BF213" s="128">
        <f>IF(N213="snížená",J213,0)</f>
        <v>0</v>
      </c>
      <c r="BG213" s="128">
        <f>IF(N213="zákl. přenesená",J213,0)</f>
        <v>0</v>
      </c>
      <c r="BH213" s="128">
        <f>IF(N213="sníž. přenesená",J213,0)</f>
        <v>0</v>
      </c>
      <c r="BI213" s="128">
        <f>IF(N213="nulová",J213,0)</f>
        <v>0</v>
      </c>
      <c r="BJ213" s="15" t="s">
        <v>76</v>
      </c>
      <c r="BK213" s="128">
        <f>ROUND(I213*H213,2)</f>
        <v>0</v>
      </c>
      <c r="BL213" s="15" t="s">
        <v>135</v>
      </c>
      <c r="BM213" s="127" t="s">
        <v>370</v>
      </c>
    </row>
    <row r="214" spans="2:47" s="1" customFormat="1" ht="12">
      <c r="B214" s="27"/>
      <c r="D214" s="129" t="s">
        <v>121</v>
      </c>
      <c r="F214" s="130" t="s">
        <v>371</v>
      </c>
      <c r="L214" s="27"/>
      <c r="M214" s="131"/>
      <c r="T214" s="47"/>
      <c r="AT214" s="15" t="s">
        <v>121</v>
      </c>
      <c r="AU214" s="15" t="s">
        <v>78</v>
      </c>
    </row>
    <row r="215" spans="2:65" s="1" customFormat="1" ht="16.5" customHeight="1">
      <c r="B215" s="116"/>
      <c r="C215" s="117" t="s">
        <v>372</v>
      </c>
      <c r="D215" s="117" t="s">
        <v>114</v>
      </c>
      <c r="E215" s="118" t="s">
        <v>373</v>
      </c>
      <c r="F215" s="119" t="s">
        <v>374</v>
      </c>
      <c r="G215" s="120" t="s">
        <v>134</v>
      </c>
      <c r="H215" s="121">
        <v>12</v>
      </c>
      <c r="I215" s="122"/>
      <c r="J215" s="122">
        <f>ROUND(I215*H215,2)</f>
        <v>0</v>
      </c>
      <c r="K215" s="119" t="s">
        <v>118</v>
      </c>
      <c r="L215" s="27"/>
      <c r="M215" s="123" t="s">
        <v>3</v>
      </c>
      <c r="N215" s="124" t="s">
        <v>42</v>
      </c>
      <c r="O215" s="125">
        <v>0.17</v>
      </c>
      <c r="P215" s="125">
        <f>O215*H215</f>
        <v>2.04</v>
      </c>
      <c r="Q215" s="125">
        <v>0</v>
      </c>
      <c r="R215" s="125">
        <f>Q215*H215</f>
        <v>0</v>
      </c>
      <c r="S215" s="125">
        <v>0</v>
      </c>
      <c r="T215" s="126">
        <f>S215*H215</f>
        <v>0</v>
      </c>
      <c r="AR215" s="127" t="s">
        <v>135</v>
      </c>
      <c r="AT215" s="127" t="s">
        <v>114</v>
      </c>
      <c r="AU215" s="127" t="s">
        <v>78</v>
      </c>
      <c r="AY215" s="15" t="s">
        <v>111</v>
      </c>
      <c r="BE215" s="128">
        <f>IF(N215="základní",J215,0)</f>
        <v>0</v>
      </c>
      <c r="BF215" s="128">
        <f>IF(N215="snížená",J215,0)</f>
        <v>0</v>
      </c>
      <c r="BG215" s="128">
        <f>IF(N215="zákl. přenesená",J215,0)</f>
        <v>0</v>
      </c>
      <c r="BH215" s="128">
        <f>IF(N215="sníž. přenesená",J215,0)</f>
        <v>0</v>
      </c>
      <c r="BI215" s="128">
        <f>IF(N215="nulová",J215,0)</f>
        <v>0</v>
      </c>
      <c r="BJ215" s="15" t="s">
        <v>76</v>
      </c>
      <c r="BK215" s="128">
        <f>ROUND(I215*H215,2)</f>
        <v>0</v>
      </c>
      <c r="BL215" s="15" t="s">
        <v>135</v>
      </c>
      <c r="BM215" s="127" t="s">
        <v>375</v>
      </c>
    </row>
    <row r="216" spans="2:47" s="1" customFormat="1" ht="12">
      <c r="B216" s="27"/>
      <c r="D216" s="129" t="s">
        <v>121</v>
      </c>
      <c r="F216" s="130" t="s">
        <v>376</v>
      </c>
      <c r="L216" s="27"/>
      <c r="M216" s="131"/>
      <c r="T216" s="47"/>
      <c r="AT216" s="15" t="s">
        <v>121</v>
      </c>
      <c r="AU216" s="15" t="s">
        <v>78</v>
      </c>
    </row>
    <row r="217" spans="2:63" s="11" customFormat="1" ht="25.9" customHeight="1">
      <c r="B217" s="105"/>
      <c r="D217" s="106" t="s">
        <v>70</v>
      </c>
      <c r="E217" s="107" t="s">
        <v>377</v>
      </c>
      <c r="F217" s="107" t="s">
        <v>378</v>
      </c>
      <c r="J217" s="108">
        <f>BK217</f>
        <v>0</v>
      </c>
      <c r="L217" s="105"/>
      <c r="M217" s="109"/>
      <c r="P217" s="110">
        <f>SUM(P218:P221)</f>
        <v>12</v>
      </c>
      <c r="R217" s="110">
        <f>SUM(R218:R221)</f>
        <v>0</v>
      </c>
      <c r="T217" s="111">
        <f>SUM(T218:T221)</f>
        <v>0</v>
      </c>
      <c r="AR217" s="106" t="s">
        <v>119</v>
      </c>
      <c r="AT217" s="112" t="s">
        <v>70</v>
      </c>
      <c r="AU217" s="112" t="s">
        <v>71</v>
      </c>
      <c r="AY217" s="106" t="s">
        <v>111</v>
      </c>
      <c r="BK217" s="113">
        <f>SUM(BK218:BK221)</f>
        <v>0</v>
      </c>
    </row>
    <row r="218" spans="2:65" s="1" customFormat="1" ht="16.5" customHeight="1">
      <c r="B218" s="116"/>
      <c r="C218" s="117" t="s">
        <v>379</v>
      </c>
      <c r="D218" s="117" t="s">
        <v>114</v>
      </c>
      <c r="E218" s="118" t="s">
        <v>380</v>
      </c>
      <c r="F218" s="119" t="s">
        <v>381</v>
      </c>
      <c r="G218" s="120" t="s">
        <v>382</v>
      </c>
      <c r="H218" s="121">
        <v>7</v>
      </c>
      <c r="I218" s="122"/>
      <c r="J218" s="122">
        <f>ROUND(I218*H218,2)</f>
        <v>0</v>
      </c>
      <c r="K218" s="119" t="s">
        <v>118</v>
      </c>
      <c r="L218" s="27"/>
      <c r="M218" s="123" t="s">
        <v>3</v>
      </c>
      <c r="N218" s="124" t="s">
        <v>42</v>
      </c>
      <c r="O218" s="125">
        <v>1</v>
      </c>
      <c r="P218" s="125">
        <f>O218*H218</f>
        <v>7</v>
      </c>
      <c r="Q218" s="125">
        <v>0</v>
      </c>
      <c r="R218" s="125">
        <f>Q218*H218</f>
        <v>0</v>
      </c>
      <c r="S218" s="125">
        <v>0</v>
      </c>
      <c r="T218" s="126">
        <f>S218*H218</f>
        <v>0</v>
      </c>
      <c r="AR218" s="127" t="s">
        <v>383</v>
      </c>
      <c r="AT218" s="127" t="s">
        <v>114</v>
      </c>
      <c r="AU218" s="127" t="s">
        <v>76</v>
      </c>
      <c r="AY218" s="15" t="s">
        <v>111</v>
      </c>
      <c r="BE218" s="128">
        <f>IF(N218="základní",J218,0)</f>
        <v>0</v>
      </c>
      <c r="BF218" s="128">
        <f>IF(N218="snížená",J218,0)</f>
        <v>0</v>
      </c>
      <c r="BG218" s="128">
        <f>IF(N218="zákl. přenesená",J218,0)</f>
        <v>0</v>
      </c>
      <c r="BH218" s="128">
        <f>IF(N218="sníž. přenesená",J218,0)</f>
        <v>0</v>
      </c>
      <c r="BI218" s="128">
        <f>IF(N218="nulová",J218,0)</f>
        <v>0</v>
      </c>
      <c r="BJ218" s="15" t="s">
        <v>76</v>
      </c>
      <c r="BK218" s="128">
        <f>ROUND(I218*H218,2)</f>
        <v>0</v>
      </c>
      <c r="BL218" s="15" t="s">
        <v>383</v>
      </c>
      <c r="BM218" s="127" t="s">
        <v>384</v>
      </c>
    </row>
    <row r="219" spans="2:47" s="1" customFormat="1" ht="12">
      <c r="B219" s="27"/>
      <c r="D219" s="129" t="s">
        <v>121</v>
      </c>
      <c r="F219" s="130" t="s">
        <v>385</v>
      </c>
      <c r="L219" s="27"/>
      <c r="M219" s="131"/>
      <c r="T219" s="47"/>
      <c r="AT219" s="15" t="s">
        <v>121</v>
      </c>
      <c r="AU219" s="15" t="s">
        <v>76</v>
      </c>
    </row>
    <row r="220" spans="2:65" s="1" customFormat="1" ht="16.5" customHeight="1">
      <c r="B220" s="116"/>
      <c r="C220" s="117" t="s">
        <v>386</v>
      </c>
      <c r="D220" s="117" t="s">
        <v>114</v>
      </c>
      <c r="E220" s="118" t="s">
        <v>387</v>
      </c>
      <c r="F220" s="119" t="s">
        <v>388</v>
      </c>
      <c r="G220" s="120" t="s">
        <v>382</v>
      </c>
      <c r="H220" s="121">
        <v>5</v>
      </c>
      <c r="I220" s="122"/>
      <c r="J220" s="122">
        <f>ROUND(I220*H220,2)</f>
        <v>0</v>
      </c>
      <c r="K220" s="119" t="s">
        <v>118</v>
      </c>
      <c r="L220" s="27"/>
      <c r="M220" s="123" t="s">
        <v>3</v>
      </c>
      <c r="N220" s="124" t="s">
        <v>42</v>
      </c>
      <c r="O220" s="125">
        <v>1</v>
      </c>
      <c r="P220" s="125">
        <f>O220*H220</f>
        <v>5</v>
      </c>
      <c r="Q220" s="125">
        <v>0</v>
      </c>
      <c r="R220" s="125">
        <f>Q220*H220</f>
        <v>0</v>
      </c>
      <c r="S220" s="125">
        <v>0</v>
      </c>
      <c r="T220" s="126">
        <f>S220*H220</f>
        <v>0</v>
      </c>
      <c r="AR220" s="127" t="s">
        <v>383</v>
      </c>
      <c r="AT220" s="127" t="s">
        <v>114</v>
      </c>
      <c r="AU220" s="127" t="s">
        <v>76</v>
      </c>
      <c r="AY220" s="15" t="s">
        <v>111</v>
      </c>
      <c r="BE220" s="128">
        <f>IF(N220="základní",J220,0)</f>
        <v>0</v>
      </c>
      <c r="BF220" s="128">
        <f>IF(N220="snížená",J220,0)</f>
        <v>0</v>
      </c>
      <c r="BG220" s="128">
        <f>IF(N220="zákl. přenesená",J220,0)</f>
        <v>0</v>
      </c>
      <c r="BH220" s="128">
        <f>IF(N220="sníž. přenesená",J220,0)</f>
        <v>0</v>
      </c>
      <c r="BI220" s="128">
        <f>IF(N220="nulová",J220,0)</f>
        <v>0</v>
      </c>
      <c r="BJ220" s="15" t="s">
        <v>76</v>
      </c>
      <c r="BK220" s="128">
        <f>ROUND(I220*H220,2)</f>
        <v>0</v>
      </c>
      <c r="BL220" s="15" t="s">
        <v>383</v>
      </c>
      <c r="BM220" s="127" t="s">
        <v>389</v>
      </c>
    </row>
    <row r="221" spans="2:47" s="1" customFormat="1" ht="12">
      <c r="B221" s="27"/>
      <c r="D221" s="129" t="s">
        <v>121</v>
      </c>
      <c r="F221" s="130" t="s">
        <v>390</v>
      </c>
      <c r="L221" s="27"/>
      <c r="M221" s="131"/>
      <c r="T221" s="47"/>
      <c r="AT221" s="15" t="s">
        <v>121</v>
      </c>
      <c r="AU221" s="15" t="s">
        <v>76</v>
      </c>
    </row>
    <row r="222" spans="2:63" s="11" customFormat="1" ht="25.9" customHeight="1">
      <c r="B222" s="105"/>
      <c r="D222" s="106" t="s">
        <v>70</v>
      </c>
      <c r="E222" s="107" t="s">
        <v>391</v>
      </c>
      <c r="F222" s="107" t="s">
        <v>392</v>
      </c>
      <c r="J222" s="108">
        <f>BK222</f>
        <v>0</v>
      </c>
      <c r="L222" s="105"/>
      <c r="M222" s="109"/>
      <c r="P222" s="110">
        <f>P223+P230+P233+P236</f>
        <v>0</v>
      </c>
      <c r="R222" s="110">
        <f>R223+R230+R233+R236</f>
        <v>0</v>
      </c>
      <c r="T222" s="111">
        <f>T223+T230+T233+T236</f>
        <v>0</v>
      </c>
      <c r="AR222" s="106" t="s">
        <v>150</v>
      </c>
      <c r="AT222" s="112" t="s">
        <v>70</v>
      </c>
      <c r="AU222" s="112" t="s">
        <v>71</v>
      </c>
      <c r="AY222" s="106" t="s">
        <v>111</v>
      </c>
      <c r="BK222" s="113">
        <f>BK223+BK230+BK233+BK236</f>
        <v>0</v>
      </c>
    </row>
    <row r="223" spans="2:63" s="11" customFormat="1" ht="22.9" customHeight="1">
      <c r="B223" s="105"/>
      <c r="D223" s="106" t="s">
        <v>70</v>
      </c>
      <c r="E223" s="114" t="s">
        <v>393</v>
      </c>
      <c r="F223" s="114" t="s">
        <v>394</v>
      </c>
      <c r="J223" s="115">
        <f>BK223</f>
        <v>0</v>
      </c>
      <c r="L223" s="105"/>
      <c r="M223" s="109"/>
      <c r="P223" s="110">
        <f>SUM(P224:P229)</f>
        <v>0</v>
      </c>
      <c r="R223" s="110">
        <f>SUM(R224:R229)</f>
        <v>0</v>
      </c>
      <c r="T223" s="111">
        <f>SUM(T224:T229)</f>
        <v>0</v>
      </c>
      <c r="AR223" s="106" t="s">
        <v>150</v>
      </c>
      <c r="AT223" s="112" t="s">
        <v>70</v>
      </c>
      <c r="AU223" s="112" t="s">
        <v>76</v>
      </c>
      <c r="AY223" s="106" t="s">
        <v>111</v>
      </c>
      <c r="BK223" s="113">
        <f>SUM(BK224:BK229)</f>
        <v>0</v>
      </c>
    </row>
    <row r="224" spans="2:65" s="1" customFormat="1" ht="24.2" customHeight="1">
      <c r="B224" s="116"/>
      <c r="C224" s="117" t="s">
        <v>395</v>
      </c>
      <c r="D224" s="117" t="s">
        <v>114</v>
      </c>
      <c r="E224" s="118" t="s">
        <v>396</v>
      </c>
      <c r="F224" s="119" t="s">
        <v>397</v>
      </c>
      <c r="G224" s="120" t="s">
        <v>398</v>
      </c>
      <c r="H224" s="121">
        <v>2</v>
      </c>
      <c r="I224" s="122"/>
      <c r="J224" s="122">
        <f>ROUND(I224*H224,2)</f>
        <v>0</v>
      </c>
      <c r="K224" s="119" t="s">
        <v>118</v>
      </c>
      <c r="L224" s="27"/>
      <c r="M224" s="123" t="s">
        <v>3</v>
      </c>
      <c r="N224" s="124" t="s">
        <v>42</v>
      </c>
      <c r="O224" s="125">
        <v>0</v>
      </c>
      <c r="P224" s="125">
        <f>O224*H224</f>
        <v>0</v>
      </c>
      <c r="Q224" s="125">
        <v>0</v>
      </c>
      <c r="R224" s="125">
        <f>Q224*H224</f>
        <v>0</v>
      </c>
      <c r="S224" s="125">
        <v>0</v>
      </c>
      <c r="T224" s="126">
        <f>S224*H224</f>
        <v>0</v>
      </c>
      <c r="AR224" s="127" t="s">
        <v>399</v>
      </c>
      <c r="AT224" s="127" t="s">
        <v>114</v>
      </c>
      <c r="AU224" s="127" t="s">
        <v>78</v>
      </c>
      <c r="AY224" s="15" t="s">
        <v>111</v>
      </c>
      <c r="BE224" s="128">
        <f>IF(N224="základní",J224,0)</f>
        <v>0</v>
      </c>
      <c r="BF224" s="128">
        <f>IF(N224="snížená",J224,0)</f>
        <v>0</v>
      </c>
      <c r="BG224" s="128">
        <f>IF(N224="zákl. přenesená",J224,0)</f>
        <v>0</v>
      </c>
      <c r="BH224" s="128">
        <f>IF(N224="sníž. přenesená",J224,0)</f>
        <v>0</v>
      </c>
      <c r="BI224" s="128">
        <f>IF(N224="nulová",J224,0)</f>
        <v>0</v>
      </c>
      <c r="BJ224" s="15" t="s">
        <v>76</v>
      </c>
      <c r="BK224" s="128">
        <f>ROUND(I224*H224,2)</f>
        <v>0</v>
      </c>
      <c r="BL224" s="15" t="s">
        <v>399</v>
      </c>
      <c r="BM224" s="127" t="s">
        <v>400</v>
      </c>
    </row>
    <row r="225" spans="2:47" s="1" customFormat="1" ht="12">
      <c r="B225" s="27"/>
      <c r="D225" s="129" t="s">
        <v>121</v>
      </c>
      <c r="F225" s="130" t="s">
        <v>401</v>
      </c>
      <c r="L225" s="27"/>
      <c r="M225" s="131"/>
      <c r="T225" s="47"/>
      <c r="AT225" s="15" t="s">
        <v>121</v>
      </c>
      <c r="AU225" s="15" t="s">
        <v>78</v>
      </c>
    </row>
    <row r="226" spans="2:65" s="1" customFormat="1" ht="24.2" customHeight="1">
      <c r="B226" s="116"/>
      <c r="C226" s="117" t="s">
        <v>402</v>
      </c>
      <c r="D226" s="117" t="s">
        <v>114</v>
      </c>
      <c r="E226" s="118" t="s">
        <v>403</v>
      </c>
      <c r="F226" s="119" t="s">
        <v>404</v>
      </c>
      <c r="G226" s="120" t="s">
        <v>398</v>
      </c>
      <c r="H226" s="121">
        <v>1</v>
      </c>
      <c r="I226" s="122"/>
      <c r="J226" s="122">
        <f>ROUND(I226*H226,2)</f>
        <v>0</v>
      </c>
      <c r="K226" s="119" t="s">
        <v>118</v>
      </c>
      <c r="L226" s="27"/>
      <c r="M226" s="123" t="s">
        <v>3</v>
      </c>
      <c r="N226" s="124" t="s">
        <v>42</v>
      </c>
      <c r="O226" s="125">
        <v>0</v>
      </c>
      <c r="P226" s="125">
        <f>O226*H226</f>
        <v>0</v>
      </c>
      <c r="Q226" s="125">
        <v>0</v>
      </c>
      <c r="R226" s="125">
        <f>Q226*H226</f>
        <v>0</v>
      </c>
      <c r="S226" s="125">
        <v>0</v>
      </c>
      <c r="T226" s="126">
        <f>S226*H226</f>
        <v>0</v>
      </c>
      <c r="AR226" s="127" t="s">
        <v>399</v>
      </c>
      <c r="AT226" s="127" t="s">
        <v>114</v>
      </c>
      <c r="AU226" s="127" t="s">
        <v>78</v>
      </c>
      <c r="AY226" s="15" t="s">
        <v>111</v>
      </c>
      <c r="BE226" s="128">
        <f>IF(N226="základní",J226,0)</f>
        <v>0</v>
      </c>
      <c r="BF226" s="128">
        <f>IF(N226="snížená",J226,0)</f>
        <v>0</v>
      </c>
      <c r="BG226" s="128">
        <f>IF(N226="zákl. přenesená",J226,0)</f>
        <v>0</v>
      </c>
      <c r="BH226" s="128">
        <f>IF(N226="sníž. přenesená",J226,0)</f>
        <v>0</v>
      </c>
      <c r="BI226" s="128">
        <f>IF(N226="nulová",J226,0)</f>
        <v>0</v>
      </c>
      <c r="BJ226" s="15" t="s">
        <v>76</v>
      </c>
      <c r="BK226" s="128">
        <f>ROUND(I226*H226,2)</f>
        <v>0</v>
      </c>
      <c r="BL226" s="15" t="s">
        <v>399</v>
      </c>
      <c r="BM226" s="127" t="s">
        <v>405</v>
      </c>
    </row>
    <row r="227" spans="2:47" s="1" customFormat="1" ht="12">
      <c r="B227" s="27"/>
      <c r="D227" s="129" t="s">
        <v>121</v>
      </c>
      <c r="F227" s="130" t="s">
        <v>406</v>
      </c>
      <c r="L227" s="27"/>
      <c r="M227" s="131"/>
      <c r="T227" s="47"/>
      <c r="AT227" s="15" t="s">
        <v>121</v>
      </c>
      <c r="AU227" s="15" t="s">
        <v>78</v>
      </c>
    </row>
    <row r="228" spans="2:65" s="1" customFormat="1" ht="24.2" customHeight="1">
      <c r="B228" s="116"/>
      <c r="C228" s="117" t="s">
        <v>407</v>
      </c>
      <c r="D228" s="117" t="s">
        <v>114</v>
      </c>
      <c r="E228" s="118" t="s">
        <v>408</v>
      </c>
      <c r="F228" s="119" t="s">
        <v>409</v>
      </c>
      <c r="G228" s="120" t="s">
        <v>398</v>
      </c>
      <c r="H228" s="121">
        <v>1</v>
      </c>
      <c r="I228" s="122"/>
      <c r="J228" s="122">
        <f>ROUND(I228*H228,2)</f>
        <v>0</v>
      </c>
      <c r="K228" s="119" t="s">
        <v>118</v>
      </c>
      <c r="L228" s="27"/>
      <c r="M228" s="123" t="s">
        <v>3</v>
      </c>
      <c r="N228" s="124" t="s">
        <v>42</v>
      </c>
      <c r="O228" s="125">
        <v>0</v>
      </c>
      <c r="P228" s="125">
        <f>O228*H228</f>
        <v>0</v>
      </c>
      <c r="Q228" s="125">
        <v>0</v>
      </c>
      <c r="R228" s="125">
        <f>Q228*H228</f>
        <v>0</v>
      </c>
      <c r="S228" s="125">
        <v>0</v>
      </c>
      <c r="T228" s="126">
        <f>S228*H228</f>
        <v>0</v>
      </c>
      <c r="AR228" s="127" t="s">
        <v>399</v>
      </c>
      <c r="AT228" s="127" t="s">
        <v>114</v>
      </c>
      <c r="AU228" s="127" t="s">
        <v>78</v>
      </c>
      <c r="AY228" s="15" t="s">
        <v>111</v>
      </c>
      <c r="BE228" s="128">
        <f>IF(N228="základní",J228,0)</f>
        <v>0</v>
      </c>
      <c r="BF228" s="128">
        <f>IF(N228="snížená",J228,0)</f>
        <v>0</v>
      </c>
      <c r="BG228" s="128">
        <f>IF(N228="zákl. přenesená",J228,0)</f>
        <v>0</v>
      </c>
      <c r="BH228" s="128">
        <f>IF(N228="sníž. přenesená",J228,0)</f>
        <v>0</v>
      </c>
      <c r="BI228" s="128">
        <f>IF(N228="nulová",J228,0)</f>
        <v>0</v>
      </c>
      <c r="BJ228" s="15" t="s">
        <v>76</v>
      </c>
      <c r="BK228" s="128">
        <f>ROUND(I228*H228,2)</f>
        <v>0</v>
      </c>
      <c r="BL228" s="15" t="s">
        <v>399</v>
      </c>
      <c r="BM228" s="127" t="s">
        <v>410</v>
      </c>
    </row>
    <row r="229" spans="2:47" s="1" customFormat="1" ht="12">
      <c r="B229" s="27"/>
      <c r="D229" s="129" t="s">
        <v>121</v>
      </c>
      <c r="F229" s="130" t="s">
        <v>411</v>
      </c>
      <c r="L229" s="27"/>
      <c r="M229" s="131"/>
      <c r="T229" s="47"/>
      <c r="AT229" s="15" t="s">
        <v>121</v>
      </c>
      <c r="AU229" s="15" t="s">
        <v>78</v>
      </c>
    </row>
    <row r="230" spans="2:63" s="11" customFormat="1" ht="22.9" customHeight="1">
      <c r="B230" s="105"/>
      <c r="D230" s="106" t="s">
        <v>70</v>
      </c>
      <c r="E230" s="114" t="s">
        <v>412</v>
      </c>
      <c r="F230" s="114" t="s">
        <v>413</v>
      </c>
      <c r="J230" s="115">
        <f>BK230</f>
        <v>0</v>
      </c>
      <c r="L230" s="105"/>
      <c r="M230" s="109"/>
      <c r="P230" s="110">
        <f>SUM(P231:P232)</f>
        <v>0</v>
      </c>
      <c r="R230" s="110">
        <f>SUM(R231:R232)</f>
        <v>0</v>
      </c>
      <c r="T230" s="111">
        <f>SUM(T231:T232)</f>
        <v>0</v>
      </c>
      <c r="AR230" s="106" t="s">
        <v>150</v>
      </c>
      <c r="AT230" s="112" t="s">
        <v>70</v>
      </c>
      <c r="AU230" s="112" t="s">
        <v>76</v>
      </c>
      <c r="AY230" s="106" t="s">
        <v>111</v>
      </c>
      <c r="BK230" s="113">
        <f>SUM(BK231:BK232)</f>
        <v>0</v>
      </c>
    </row>
    <row r="231" spans="2:65" s="1" customFormat="1" ht="24.2" customHeight="1">
      <c r="B231" s="116"/>
      <c r="C231" s="117" t="s">
        <v>414</v>
      </c>
      <c r="D231" s="117" t="s">
        <v>114</v>
      </c>
      <c r="E231" s="118" t="s">
        <v>415</v>
      </c>
      <c r="F231" s="119" t="s">
        <v>416</v>
      </c>
      <c r="G231" s="120" t="s">
        <v>398</v>
      </c>
      <c r="H231" s="121">
        <v>1</v>
      </c>
      <c r="I231" s="122"/>
      <c r="J231" s="122">
        <f>ROUND(I231*H231,2)</f>
        <v>0</v>
      </c>
      <c r="K231" s="119" t="s">
        <v>118</v>
      </c>
      <c r="L231" s="27"/>
      <c r="M231" s="123" t="s">
        <v>3</v>
      </c>
      <c r="N231" s="124" t="s">
        <v>42</v>
      </c>
      <c r="O231" s="125">
        <v>0</v>
      </c>
      <c r="P231" s="125">
        <f>O231*H231</f>
        <v>0</v>
      </c>
      <c r="Q231" s="125">
        <v>0</v>
      </c>
      <c r="R231" s="125">
        <f>Q231*H231</f>
        <v>0</v>
      </c>
      <c r="S231" s="125">
        <v>0</v>
      </c>
      <c r="T231" s="126">
        <f>S231*H231</f>
        <v>0</v>
      </c>
      <c r="AR231" s="127" t="s">
        <v>399</v>
      </c>
      <c r="AT231" s="127" t="s">
        <v>114</v>
      </c>
      <c r="AU231" s="127" t="s">
        <v>78</v>
      </c>
      <c r="AY231" s="15" t="s">
        <v>111</v>
      </c>
      <c r="BE231" s="128">
        <f>IF(N231="základní",J231,0)</f>
        <v>0</v>
      </c>
      <c r="BF231" s="128">
        <f>IF(N231="snížená",J231,0)</f>
        <v>0</v>
      </c>
      <c r="BG231" s="128">
        <f>IF(N231="zákl. přenesená",J231,0)</f>
        <v>0</v>
      </c>
      <c r="BH231" s="128">
        <f>IF(N231="sníž. přenesená",J231,0)</f>
        <v>0</v>
      </c>
      <c r="BI231" s="128">
        <f>IF(N231="nulová",J231,0)</f>
        <v>0</v>
      </c>
      <c r="BJ231" s="15" t="s">
        <v>76</v>
      </c>
      <c r="BK231" s="128">
        <f>ROUND(I231*H231,2)</f>
        <v>0</v>
      </c>
      <c r="BL231" s="15" t="s">
        <v>399</v>
      </c>
      <c r="BM231" s="127" t="s">
        <v>417</v>
      </c>
    </row>
    <row r="232" spans="2:47" s="1" customFormat="1" ht="12">
      <c r="B232" s="27"/>
      <c r="D232" s="129" t="s">
        <v>121</v>
      </c>
      <c r="F232" s="130" t="s">
        <v>418</v>
      </c>
      <c r="L232" s="27"/>
      <c r="M232" s="131"/>
      <c r="T232" s="47"/>
      <c r="AT232" s="15" t="s">
        <v>121</v>
      </c>
      <c r="AU232" s="15" t="s">
        <v>78</v>
      </c>
    </row>
    <row r="233" spans="2:63" s="11" customFormat="1" ht="22.9" customHeight="1">
      <c r="B233" s="105"/>
      <c r="D233" s="106" t="s">
        <v>70</v>
      </c>
      <c r="E233" s="114" t="s">
        <v>419</v>
      </c>
      <c r="F233" s="114" t="s">
        <v>420</v>
      </c>
      <c r="J233" s="115">
        <f>BK233</f>
        <v>0</v>
      </c>
      <c r="L233" s="105"/>
      <c r="M233" s="109"/>
      <c r="P233" s="110">
        <f>SUM(P234:P235)</f>
        <v>0</v>
      </c>
      <c r="R233" s="110">
        <f>SUM(R234:R235)</f>
        <v>0</v>
      </c>
      <c r="T233" s="111">
        <f>SUM(T234:T235)</f>
        <v>0</v>
      </c>
      <c r="AR233" s="106" t="s">
        <v>150</v>
      </c>
      <c r="AT233" s="112" t="s">
        <v>70</v>
      </c>
      <c r="AU233" s="112" t="s">
        <v>76</v>
      </c>
      <c r="AY233" s="106" t="s">
        <v>111</v>
      </c>
      <c r="BK233" s="113">
        <f>SUM(BK234:BK235)</f>
        <v>0</v>
      </c>
    </row>
    <row r="234" spans="2:65" s="1" customFormat="1" ht="24.2" customHeight="1">
      <c r="B234" s="116"/>
      <c r="C234" s="117" t="s">
        <v>421</v>
      </c>
      <c r="D234" s="117" t="s">
        <v>114</v>
      </c>
      <c r="E234" s="118" t="s">
        <v>422</v>
      </c>
      <c r="F234" s="119" t="s">
        <v>423</v>
      </c>
      <c r="G234" s="120" t="s">
        <v>398</v>
      </c>
      <c r="H234" s="121">
        <v>1</v>
      </c>
      <c r="I234" s="122"/>
      <c r="J234" s="122">
        <f>ROUND(I234*H234,2)</f>
        <v>0</v>
      </c>
      <c r="K234" s="119" t="s">
        <v>118</v>
      </c>
      <c r="L234" s="27"/>
      <c r="M234" s="123" t="s">
        <v>3</v>
      </c>
      <c r="N234" s="124" t="s">
        <v>42</v>
      </c>
      <c r="O234" s="125">
        <v>0</v>
      </c>
      <c r="P234" s="125">
        <f>O234*H234</f>
        <v>0</v>
      </c>
      <c r="Q234" s="125">
        <v>0</v>
      </c>
      <c r="R234" s="125">
        <f>Q234*H234</f>
        <v>0</v>
      </c>
      <c r="S234" s="125">
        <v>0</v>
      </c>
      <c r="T234" s="126">
        <f>S234*H234</f>
        <v>0</v>
      </c>
      <c r="AR234" s="127" t="s">
        <v>399</v>
      </c>
      <c r="AT234" s="127" t="s">
        <v>114</v>
      </c>
      <c r="AU234" s="127" t="s">
        <v>78</v>
      </c>
      <c r="AY234" s="15" t="s">
        <v>111</v>
      </c>
      <c r="BE234" s="128">
        <f>IF(N234="základní",J234,0)</f>
        <v>0</v>
      </c>
      <c r="BF234" s="128">
        <f>IF(N234="snížená",J234,0)</f>
        <v>0</v>
      </c>
      <c r="BG234" s="128">
        <f>IF(N234="zákl. přenesená",J234,0)</f>
        <v>0</v>
      </c>
      <c r="BH234" s="128">
        <f>IF(N234="sníž. přenesená",J234,0)</f>
        <v>0</v>
      </c>
      <c r="BI234" s="128">
        <f>IF(N234="nulová",J234,0)</f>
        <v>0</v>
      </c>
      <c r="BJ234" s="15" t="s">
        <v>76</v>
      </c>
      <c r="BK234" s="128">
        <f>ROUND(I234*H234,2)</f>
        <v>0</v>
      </c>
      <c r="BL234" s="15" t="s">
        <v>399</v>
      </c>
      <c r="BM234" s="127" t="s">
        <v>424</v>
      </c>
    </row>
    <row r="235" spans="2:47" s="1" customFormat="1" ht="12">
      <c r="B235" s="27"/>
      <c r="D235" s="129" t="s">
        <v>121</v>
      </c>
      <c r="F235" s="130" t="s">
        <v>425</v>
      </c>
      <c r="L235" s="27"/>
      <c r="M235" s="131"/>
      <c r="T235" s="47"/>
      <c r="AT235" s="15" t="s">
        <v>121</v>
      </c>
      <c r="AU235" s="15" t="s">
        <v>78</v>
      </c>
    </row>
    <row r="236" spans="2:63" s="11" customFormat="1" ht="22.9" customHeight="1">
      <c r="B236" s="105"/>
      <c r="D236" s="106" t="s">
        <v>70</v>
      </c>
      <c r="E236" s="114" t="s">
        <v>426</v>
      </c>
      <c r="F236" s="114" t="s">
        <v>427</v>
      </c>
      <c r="J236" s="115">
        <f>BK236</f>
        <v>0</v>
      </c>
      <c r="L236" s="105"/>
      <c r="M236" s="109"/>
      <c r="P236" s="110">
        <f>SUM(P237:P238)</f>
        <v>0</v>
      </c>
      <c r="R236" s="110">
        <f>SUM(R237:R238)</f>
        <v>0</v>
      </c>
      <c r="T236" s="111">
        <f>SUM(T237:T238)</f>
        <v>0</v>
      </c>
      <c r="AR236" s="106" t="s">
        <v>150</v>
      </c>
      <c r="AT236" s="112" t="s">
        <v>70</v>
      </c>
      <c r="AU236" s="112" t="s">
        <v>76</v>
      </c>
      <c r="AY236" s="106" t="s">
        <v>111</v>
      </c>
      <c r="BK236" s="113">
        <f>SUM(BK237:BK238)</f>
        <v>0</v>
      </c>
    </row>
    <row r="237" spans="2:65" s="1" customFormat="1" ht="24.2" customHeight="1">
      <c r="B237" s="116"/>
      <c r="C237" s="117" t="s">
        <v>428</v>
      </c>
      <c r="D237" s="117" t="s">
        <v>114</v>
      </c>
      <c r="E237" s="118" t="s">
        <v>429</v>
      </c>
      <c r="F237" s="119" t="s">
        <v>427</v>
      </c>
      <c r="G237" s="120" t="s">
        <v>398</v>
      </c>
      <c r="H237" s="121">
        <v>1</v>
      </c>
      <c r="I237" s="122"/>
      <c r="J237" s="122">
        <f>ROUND(I237*H237,2)</f>
        <v>0</v>
      </c>
      <c r="K237" s="119" t="s">
        <v>118</v>
      </c>
      <c r="L237" s="27"/>
      <c r="M237" s="123" t="s">
        <v>3</v>
      </c>
      <c r="N237" s="124" t="s">
        <v>42</v>
      </c>
      <c r="O237" s="125">
        <v>0</v>
      </c>
      <c r="P237" s="125">
        <f>O237*H237</f>
        <v>0</v>
      </c>
      <c r="Q237" s="125">
        <v>0</v>
      </c>
      <c r="R237" s="125">
        <f>Q237*H237</f>
        <v>0</v>
      </c>
      <c r="S237" s="125">
        <v>0</v>
      </c>
      <c r="T237" s="126">
        <f>S237*H237</f>
        <v>0</v>
      </c>
      <c r="AR237" s="127" t="s">
        <v>399</v>
      </c>
      <c r="AT237" s="127" t="s">
        <v>114</v>
      </c>
      <c r="AU237" s="127" t="s">
        <v>78</v>
      </c>
      <c r="AY237" s="15" t="s">
        <v>111</v>
      </c>
      <c r="BE237" s="128">
        <f>IF(N237="základní",J237,0)</f>
        <v>0</v>
      </c>
      <c r="BF237" s="128">
        <f>IF(N237="snížená",J237,0)</f>
        <v>0</v>
      </c>
      <c r="BG237" s="128">
        <f>IF(N237="zákl. přenesená",J237,0)</f>
        <v>0</v>
      </c>
      <c r="BH237" s="128">
        <f>IF(N237="sníž. přenesená",J237,0)</f>
        <v>0</v>
      </c>
      <c r="BI237" s="128">
        <f>IF(N237="nulová",J237,0)</f>
        <v>0</v>
      </c>
      <c r="BJ237" s="15" t="s">
        <v>76</v>
      </c>
      <c r="BK237" s="128">
        <f>ROUND(I237*H237,2)</f>
        <v>0</v>
      </c>
      <c r="BL237" s="15" t="s">
        <v>399</v>
      </c>
      <c r="BM237" s="127" t="s">
        <v>430</v>
      </c>
    </row>
    <row r="238" spans="2:47" s="1" customFormat="1" ht="12">
      <c r="B238" s="27"/>
      <c r="D238" s="129" t="s">
        <v>121</v>
      </c>
      <c r="F238" s="130" t="s">
        <v>431</v>
      </c>
      <c r="L238" s="27"/>
      <c r="M238" s="155"/>
      <c r="N238" s="156"/>
      <c r="O238" s="156"/>
      <c r="P238" s="156"/>
      <c r="Q238" s="156"/>
      <c r="R238" s="156"/>
      <c r="S238" s="156"/>
      <c r="T238" s="157"/>
      <c r="AT238" s="15" t="s">
        <v>121</v>
      </c>
      <c r="AU238" s="15" t="s">
        <v>78</v>
      </c>
    </row>
    <row r="239" spans="2:12" s="1" customFormat="1" ht="6.95" customHeight="1">
      <c r="B239" s="36"/>
      <c r="C239" s="37"/>
      <c r="D239" s="37"/>
      <c r="E239" s="37"/>
      <c r="F239" s="37"/>
      <c r="G239" s="37"/>
      <c r="H239" s="37"/>
      <c r="I239" s="37"/>
      <c r="J239" s="37"/>
      <c r="K239" s="37"/>
      <c r="L239" s="27"/>
    </row>
  </sheetData>
  <autoFilter ref="C84:K238"/>
  <mergeCells count="6">
    <mergeCell ref="E77:H77"/>
    <mergeCell ref="L2:V2"/>
    <mergeCell ref="E7:H7"/>
    <mergeCell ref="E16:H16"/>
    <mergeCell ref="E25:H25"/>
    <mergeCell ref="E46:H46"/>
  </mergeCells>
  <hyperlinks>
    <hyperlink ref="F89" r:id="rId1" display="https://podminky.urs.cz/item/CS_URS_2022_02/919535556"/>
    <hyperlink ref="F95" r:id="rId2" display="https://podminky.urs.cz/item/CS_URS_2022_02/210100001"/>
    <hyperlink ref="F98" r:id="rId3" display="https://podminky.urs.cz/item/CS_URS_2022_02/210100099"/>
    <hyperlink ref="F102" r:id="rId4" display="https://podminky.urs.cz/item/CS_URS_2022_02/210202013"/>
    <hyperlink ref="F108" r:id="rId5" display="https://podminky.urs.cz/item/CS_URS_2022_02/210204002"/>
    <hyperlink ref="F112" r:id="rId6" display="https://podminky.urs.cz/item/CS_URS_2022_02/210204202"/>
    <hyperlink ref="F114" r:id="rId7" display="https://podminky.urs.cz/item/CS_URS_2022_02/210204203"/>
    <hyperlink ref="F120" r:id="rId8" display="https://podminky.urs.cz/item/CS_URS_2022_02/210220022"/>
    <hyperlink ref="F134" r:id="rId9" display="https://podminky.urs.cz/item/CS_URS_2022_02/210220361"/>
    <hyperlink ref="F138" r:id="rId10" display="https://podminky.urs.cz/item/CS_URS_2022_02/210280003"/>
    <hyperlink ref="F140" r:id="rId11" display="https://podminky.urs.cz/item/CS_URS_2022_02/210812011"/>
    <hyperlink ref="F146" r:id="rId12" display="https://podminky.urs.cz/item/CS_URS_2022_02/210812033"/>
    <hyperlink ref="F153" r:id="rId13" display="https://podminky.urs.cz/item/CS_URS_2022_02/460131112"/>
    <hyperlink ref="F158" r:id="rId14" display="https://podminky.urs.cz/item/CS_URS_2022_02/460131113"/>
    <hyperlink ref="F163" r:id="rId15" display="https://podminky.urs.cz/item/CS_URS_2022_02/460161141"/>
    <hyperlink ref="F166" r:id="rId16" display="https://podminky.urs.cz/item/CS_URS_2022_02/460161272"/>
    <hyperlink ref="F169" r:id="rId17" display="https://podminky.urs.cz/item/CS_URS_2022_02/460161302"/>
    <hyperlink ref="F173" r:id="rId18" display="https://podminky.urs.cz/item/CS_URS_2022_02/460431151"/>
    <hyperlink ref="F176" r:id="rId19" display="https://podminky.urs.cz/item/CS_URS_2022_02/460431282"/>
    <hyperlink ref="F179" r:id="rId20" display="https://podminky.urs.cz/item/CS_URS_2022_02/460431322"/>
    <hyperlink ref="F182" r:id="rId21" display="https://podminky.urs.cz/item/CS_URS_2022_02/460641113"/>
    <hyperlink ref="F186" r:id="rId22" display="https://podminky.urs.cz/item/CS_URS_2022_02/460661512"/>
    <hyperlink ref="F191" r:id="rId23" display="https://podminky.urs.cz/item/CS_URS_2022_02/460791112"/>
    <hyperlink ref="F197" r:id="rId24" display="https://podminky.urs.cz/item/CS_URS_2022_02/460791216"/>
    <hyperlink ref="F203" r:id="rId25" display="https://podminky.urs.cz/item/CS_URS_2022_02/460891121"/>
    <hyperlink ref="F205" r:id="rId26" display="https://podminky.urs.cz/item/CS_URS_2022_02/468011142"/>
    <hyperlink ref="F208" r:id="rId27" display="https://podminky.urs.cz/item/CS_URS_2022_02/468031121"/>
    <hyperlink ref="F210" r:id="rId28" display="https://podminky.urs.cz/item/CS_URS_2022_02/468041122"/>
    <hyperlink ref="F214" r:id="rId29" display="https://podminky.urs.cz/item/CS_URS_2022_02/580106009"/>
    <hyperlink ref="F216" r:id="rId30" display="https://podminky.urs.cz/item/CS_URS_2022_02/580107004"/>
    <hyperlink ref="F219" r:id="rId31" display="https://podminky.urs.cz/item/CS_URS_2022_02/HZS1212"/>
    <hyperlink ref="F221" r:id="rId32" display="https://podminky.urs.cz/item/CS_URS_2022_02/HZS2231"/>
    <hyperlink ref="F225" r:id="rId33" display="https://podminky.urs.cz/item/CS_URS_2022_02/011464000"/>
    <hyperlink ref="F227" r:id="rId34" display="https://podminky.urs.cz/item/CS_URS_2022_02/012103000"/>
    <hyperlink ref="F229" r:id="rId35" display="https://podminky.urs.cz/item/CS_URS_2022_02/013254000"/>
    <hyperlink ref="F232" r:id="rId36" display="https://podminky.urs.cz/item/CS_URS_2022_02/043002000"/>
    <hyperlink ref="F235" r:id="rId37" display="https://podminky.urs.cz/item/CS_URS_2022_02/065002000"/>
    <hyperlink ref="F238" r:id="rId38" display="https://podminky.urs.cz/item/CS_URS_2022_02/07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Lenovo\Osvetleni</dc:creator>
  <cp:keywords/>
  <dc:description/>
  <cp:lastModifiedBy>42077</cp:lastModifiedBy>
  <dcterms:created xsi:type="dcterms:W3CDTF">2023-02-23T20:46:11Z</dcterms:created>
  <dcterms:modified xsi:type="dcterms:W3CDTF">2023-03-05T14:27:07Z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584cce2c-b394-498b-85a1-1763da8a80e3</vt:lpwstr>
  </property>
</Properties>
</file>