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765" yWindow="465" windowWidth="24840" windowHeight="14265" activeTab="0"/>
  </bookViews>
  <sheets>
    <sheet name="Rekapitulace stavby" sheetId="1" r:id="rId1"/>
    <sheet name="SO 101.1 - Chodník" sheetId="2" r:id="rId2"/>
    <sheet name="SO 401 - Veřejné osvětlení" sheetId="3" r:id="rId3"/>
    <sheet name="VRN - Vedlejší rozpočtové nákla" sheetId="5" r:id="rId4"/>
  </sheets>
  <externalReferences>
    <externalReference r:id="rId7"/>
  </externalReferences>
  <definedNames>
    <definedName name="_xlnm._FilterDatabase" localSheetId="1" hidden="1">'SO 101.1 - Chodník'!$C$121:$K$317</definedName>
    <definedName name="_xlnm._FilterDatabase" localSheetId="2" hidden="1">'SO 401 - Veřejné osvětlení'!$C$123:$K$302</definedName>
    <definedName name="_xlnm.Print_Area" localSheetId="0">'Rekapitulace stavby'!$D$4:$AO$76,'Rekapitulace stavby'!$C$82:$AQ$98</definedName>
    <definedName name="_xlnm.Print_Area" localSheetId="1">'SO 101.1 - Chodník'!$C$4:$J$76,'SO 101.1 - Chodník'!$C$82:$J$103,'SO 101.1 - Chodník'!$C$109:$K$317</definedName>
    <definedName name="_xlnm.Print_Area" localSheetId="2">'SO 401 - Veřejné osvětlení'!$C$4:$J$76,'SO 401 - Veřejné osvětlení'!$C$82:$J$105,'SO 401 - Veřejné osvětlení'!$C$111:$K$302</definedName>
    <definedName name="_xlnm.Print_Titles" localSheetId="0">'Rekapitulace stavby'!$92:$92</definedName>
    <definedName name="_xlnm.Print_Titles" localSheetId="1">'SO 101.1 - Chodník'!$121:$121</definedName>
    <definedName name="_xlnm.Print_Titles" localSheetId="2">'SO 401 - Veřejné osvětlení'!$123:$123</definedName>
  </definedNames>
  <calcPr calcId="152511"/>
  <extLst/>
</workbook>
</file>

<file path=xl/sharedStrings.xml><?xml version="1.0" encoding="utf-8"?>
<sst xmlns="http://schemas.openxmlformats.org/spreadsheetml/2006/main" count="4357" uniqueCount="565">
  <si>
    <t>Export Komplet</t>
  </si>
  <si>
    <t/>
  </si>
  <si>
    <t>2.0</t>
  </si>
  <si>
    <t>False</t>
  </si>
  <si>
    <t>{a4ccf42f-3077-4593-9f11-bddf485c847e}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</si>
  <si>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</si>
  <si>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</si>
  <si>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</si>
  <si>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</si>
  <si>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</si>
  <si>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</si>
  <si>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</si>
  <si>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</si>
  <si>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21_P071_rev_01</t>
  </si>
  <si>
    <t>Stavba:</t>
  </si>
  <si>
    <t>KSO:</t>
  </si>
  <si>
    <t>CC-CZ:</t>
  </si>
  <si>
    <t>Místo:</t>
  </si>
  <si>
    <t>Turnov</t>
  </si>
  <si>
    <t>Datum:</t>
  </si>
  <si>
    <t>20. 7. 2021</t>
  </si>
  <si>
    <t>Zadavatel:</t>
  </si>
  <si>
    <t>IČ:</t>
  </si>
  <si>
    <t xml:space="preserve"> </t>
  </si>
  <si>
    <t>DIČ:</t>
  </si>
  <si>
    <t>Zhotovitel:</t>
  </si>
  <si>
    <t>Projektant:</t>
  </si>
  <si>
    <t>07837071</t>
  </si>
  <si>
    <t>IPOKA, s.r.o.</t>
  </si>
  <si>
    <t>True</t>
  </si>
  <si>
    <t>Zpracovatel:</t>
  </si>
  <si>
    <t>06324827</t>
  </si>
  <si>
    <t>DRS stavební s.r.o.</t>
  </si>
  <si>
    <t>CZ06324827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</si>
  <si>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</si>
  <si>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</si>
  <si>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</si>
  <si>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</si>
  <si>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</si>
  <si>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</si>
  <si>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</si>
  <si>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</si>
  <si>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</si>
  <si>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</si>
  <si>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</si>
  <si>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</si>
  <si>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</si>
  <si>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</si>
  <si>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</si>
  <si>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</si>
  <si>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</si>
  <si>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</si>
  <si>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</si>
  <si>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</si>
  <si>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</si>
  <si>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</si>
  <si>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</si>
  <si>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</si>
  <si>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</si>
  <si>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</si>
  <si>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</si>
  <si>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</si>
  <si>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</si>
  <si>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</si>
  <si>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</si>
  <si>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</si>
  <si>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</si>
  <si>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</si>
  <si>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</si>
  <si>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</si>
  <si>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</si>
  <si>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</si>
  <si>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</si>
  <si>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</si>
  <si>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</si>
  <si>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</si>
  <si>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</si>
  <si>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</si>
  <si>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</si>
  <si>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</si>
  <si>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</si>
  <si>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</si>
  <si>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{aae0bd91-55be-4bd1-857c-d09ea11a6fa5}</t>
  </si>
  <si>
    <t>2</t>
  </si>
  <si>
    <t>SO 401</t>
  </si>
  <si>
    <t>Veřejné osvětlení</t>
  </si>
  <si>
    <t>{8fd79361-88a8-4bd5-bc76-54c3c3041e18}</t>
  </si>
  <si>
    <t>VRN</t>
  </si>
  <si>
    <t>Vedlejší rozpočtové náklady</t>
  </si>
  <si>
    <t>{c0bf9ac6-2221-44b6-88bc-6393ef5e4b5a}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</si>
  <si>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</si>
  <si>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</si>
  <si>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</si>
  <si>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</si>
  <si>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</si>
  <si>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</si>
  <si>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</si>
  <si>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</si>
  <si>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11 - Zemní práce - přípravné a přidružené práce</t>
  </si>
  <si>
    <t xml:space="preserve">    5 - Komunikace pozemní</t>
  </si>
  <si>
    <t xml:space="preserve">      57 - Kryty pozemních komunikací letišť a ploch z kameniva nebo živičné</t>
  </si>
  <si>
    <t xml:space="preserve">      59 - Kryty pozemních komunikací, letišť a ploch dlážděné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</si>
  <si>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</si>
  <si>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</si>
  <si>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</si>
  <si>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</si>
  <si>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</si>
  <si>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</si>
  <si>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</si>
  <si>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</si>
  <si>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</si>
  <si>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</si>
  <si>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</si>
  <si>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</si>
  <si>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</si>
  <si>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</si>
  <si>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</si>
  <si>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</si>
  <si>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</si>
  <si>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11</t>
  </si>
  <si>
    <t>Zemní práce - přípravné a přidružené práce</t>
  </si>
  <si>
    <t>K</t>
  </si>
  <si>
    <t>113107152</t>
  </si>
  <si>
    <t>Odstranění podkladu z kameniva těženého tl 200 mm strojně pl přes 50 do 200 m2</t>
  </si>
  <si>
    <t>m2</t>
  </si>
  <si>
    <t>CS ÚRS 2021 01</t>
  </si>
  <si>
    <t>4</t>
  </si>
  <si>
    <t>131769998</t>
  </si>
  <si>
    <t>PP</t>
  </si>
  <si>
    <t>Odstranění podkladů nebo krytů strojně plochy jednotlivě přes 50 m2 do 200 m2 s přemístěním hmot na skládku na vzdálenost do 20 m nebo s naložením na dopravní prostředek z kameniva těženého, o tl. vrstvy přes 100 do 200 mm</t>
  </si>
  <si>
    <t>VV</t>
  </si>
  <si>
    <t>Součet</t>
  </si>
  <si>
    <t>3</t>
  </si>
  <si>
    <t>-990230554</t>
  </si>
  <si>
    <t>Frézování živičného podkladu nebo krytu  s naložením na dopravní prostředek plochy do 500 m2 bez překážek v trase pruhu šířky do 0,5 m, tloušťky vrstvy 40 mm</t>
  </si>
  <si>
    <t>5</t>
  </si>
  <si>
    <t>113202111</t>
  </si>
  <si>
    <t>Vytrhání obrub krajníků obrubníků stojatých</t>
  </si>
  <si>
    <t>m</t>
  </si>
  <si>
    <t>-1867540425</t>
  </si>
  <si>
    <t>Vytrhání obrub  s vybouráním lože, s přemístěním hmot na skládku na vzdálenost do 3 m nebo s naložením na dopravní prostředek z krajníků nebo obrubníků stojatých</t>
  </si>
  <si>
    <t>6</t>
  </si>
  <si>
    <t>121151123</t>
  </si>
  <si>
    <t>Sejmutí ornice plochy přes 500 m2 tl vrstvy do 200 mm strojně</t>
  </si>
  <si>
    <t>555524480</t>
  </si>
  <si>
    <t>Sejmutí ornice strojně při souvislé ploše přes 500 m2, tl. vrstvy do 200 mm</t>
  </si>
  <si>
    <t>Sejmutí ornice</t>
  </si>
  <si>
    <t>7</t>
  </si>
  <si>
    <t>122252203</t>
  </si>
  <si>
    <t>Odkopávky a prokopávky nezapažené pro silnice a dálnice v hornině třídy těžitelnosti I objem do 100 m3 strojně</t>
  </si>
  <si>
    <t>m3</t>
  </si>
  <si>
    <t>-1251226686</t>
  </si>
  <si>
    <t>Odkopávky a prokopávky nezapažené pro silnice a dálnice strojně v hornině třídy těžitelnosti I do 100 m3</t>
  </si>
  <si>
    <t>Drobné dokopávky</t>
  </si>
  <si>
    <t>15,5</t>
  </si>
  <si>
    <t>Odkopávky pro chodník</t>
  </si>
  <si>
    <t>8</t>
  </si>
  <si>
    <t>9</t>
  </si>
  <si>
    <t>171151103</t>
  </si>
  <si>
    <t>Uložení sypaniny z hornin soudržných do násypů zhutněných strojně</t>
  </si>
  <si>
    <t>141912176</t>
  </si>
  <si>
    <t>Uložení sypanin do násypů strojně s rozprostřením sypaniny ve vrstvách a s hrubým urovnáním zhutněných z hornin soudržných jakékoliv třídy těžitelnosti</t>
  </si>
  <si>
    <t>Násyp</t>
  </si>
  <si>
    <t>10</t>
  </si>
  <si>
    <t>181152302</t>
  </si>
  <si>
    <t>Úprava pláně pro silnice a dálnice v zářezech se zhutněním</t>
  </si>
  <si>
    <t>-132238561</t>
  </si>
  <si>
    <t>Úprava pláně na stavbách silnic a dálnic strojně v zářezech mimo skalních se zhutněním</t>
  </si>
  <si>
    <t>Chodník</t>
  </si>
  <si>
    <t>181351103</t>
  </si>
  <si>
    <t>Rozprostření ornice tl vrstvy do 200 mm pl do 500 m2 v rovině nebo ve svahu do 1:5 strojně</t>
  </si>
  <si>
    <t>-1530488833</t>
  </si>
  <si>
    <t>Rozprostření a urovnání ornice v rovině nebo ve svahu sklonu do 1:5 strojně při souvislé ploše přes 100 do 500 m2, tl. vrstvy do 200 mm</t>
  </si>
  <si>
    <t>Rozprostření ornice</t>
  </si>
  <si>
    <t>12</t>
  </si>
  <si>
    <t>M</t>
  </si>
  <si>
    <t>10364101</t>
  </si>
  <si>
    <t>zemina pro terénní úpravy -  ornice</t>
  </si>
  <si>
    <t>t</t>
  </si>
  <si>
    <t>1598935793</t>
  </si>
  <si>
    <t>bude fakturováno dle skutečnosti po odsouhlasení TDI/AD</t>
  </si>
  <si>
    <t>uvažováno s dovozem cca 50%</t>
  </si>
  <si>
    <t>13</t>
  </si>
  <si>
    <t>181411131</t>
  </si>
  <si>
    <t>Založení parkového trávníku výsevem plochy do 1000 m2 v rovině a ve svahu do 1:5</t>
  </si>
  <si>
    <t>-1586462637</t>
  </si>
  <si>
    <t>Založení trávníku na půdě předem připravené plochy do 1000 m2 výsevem včetně utažení parkového v rovině nebo na svahu do 1:5</t>
  </si>
  <si>
    <t>Založení parkového trávníku výsevem</t>
  </si>
  <si>
    <t>14</t>
  </si>
  <si>
    <t>00572470</t>
  </si>
  <si>
    <t>osivo směs travní univerzál</t>
  </si>
  <si>
    <t>kg</t>
  </si>
  <si>
    <t>-629667233</t>
  </si>
  <si>
    <t>185804215</t>
  </si>
  <si>
    <t>Vypletí záhonu trávníku po výsevu s naložením a odvozem odpadu do 20 km v rovině a svahu do 1:5</t>
  </si>
  <si>
    <t>-443145371</t>
  </si>
  <si>
    <t>Vypletí v rovině nebo na svahu do 1:5 trávníku po výsevu</t>
  </si>
  <si>
    <t>Vypletí záhonu trávníku po výsevu</t>
  </si>
  <si>
    <t>16</t>
  </si>
  <si>
    <t>185804312</t>
  </si>
  <si>
    <t>Zalití rostlin vodou plocha přes 20 m2</t>
  </si>
  <si>
    <t>-559434310</t>
  </si>
  <si>
    <t>Zalití rostlin vodou plochy záhonů jednotlivě přes 20 m2</t>
  </si>
  <si>
    <t>Zalití rostlin vodou</t>
  </si>
  <si>
    <t>17</t>
  </si>
  <si>
    <t>919735112</t>
  </si>
  <si>
    <t>Řezání stávajícího živičného krytu hl do 100 mm</t>
  </si>
  <si>
    <t>1949186596</t>
  </si>
  <si>
    <t>Řezání stávajícího živičného krytu nebo podkladu  hloubky přes 50 do 100 mm</t>
  </si>
  <si>
    <t>18</t>
  </si>
  <si>
    <t>997006512</t>
  </si>
  <si>
    <t>Vodorovné doprava suti s naložením a složením na skládku do 1 km</t>
  </si>
  <si>
    <t>2056572997</t>
  </si>
  <si>
    <t>Vodorovná doprava suti na skládku s naložením na dopravní prostředek a složením přes 100 m do 1 km</t>
  </si>
  <si>
    <t>bude fakturováno dle vážních lístků po odsouhlasení TDI/AD</t>
  </si>
  <si>
    <t>odpad - beton</t>
  </si>
  <si>
    <t>odpad - asfalt</t>
  </si>
  <si>
    <t>19</t>
  </si>
  <si>
    <t>997211519</t>
  </si>
  <si>
    <t>Příplatek ZKD 1 km u vodorovné dopravy suti</t>
  </si>
  <si>
    <t>-1066972289</t>
  </si>
  <si>
    <t>Vodorovná doprava suti nebo vybouraných hmot  suti se složením a hrubým urovnáním, na vzdálenost Příplatek k ceně za každý další i započatý 1 km přes 1 km</t>
  </si>
  <si>
    <t>20</t>
  </si>
  <si>
    <t>997013602</t>
  </si>
  <si>
    <t>-524618880</t>
  </si>
  <si>
    <t>Poplatek za uložení stavebního odpadu na skládce (skládkovné) z armovaného betonu zatříděného do Katalogu odpadů pod kódem 17 01 01</t>
  </si>
  <si>
    <t>997221861</t>
  </si>
  <si>
    <t>Poplatek za uložení stavebního odpadu na recyklační skládce (skládkovné) z prostého betonu pod kódem 17 01 01</t>
  </si>
  <si>
    <t>1329955332</t>
  </si>
  <si>
    <t>Poplatek za uložení stavebního odpadu na recyklační skládce (skládkovné) z prostého betonu zatříděného do Katalogu odpadů pod kódem 17 01 01</t>
  </si>
  <si>
    <t>22</t>
  </si>
  <si>
    <t>997221875</t>
  </si>
  <si>
    <t>Poplatek za uložení stavebního odpadu na recyklační skládce (skládkovné) asfaltového bez obsahu dehtu zatříděného do Katalogu odpadů pod kódem 17 03 02</t>
  </si>
  <si>
    <t>1139622269</t>
  </si>
  <si>
    <t>23</t>
  </si>
  <si>
    <t>24</t>
  </si>
  <si>
    <t>25</t>
  </si>
  <si>
    <t>Komunikace pozemní</t>
  </si>
  <si>
    <t>57</t>
  </si>
  <si>
    <t>Kryty pozemních komunikací letišť a ploch z kameniva nebo živičné</t>
  </si>
  <si>
    <t>26</t>
  </si>
  <si>
    <t>27</t>
  </si>
  <si>
    <t>28</t>
  </si>
  <si>
    <t>564851111</t>
  </si>
  <si>
    <t>Podklad ze štěrkodrtě ŠD tl 150 mm</t>
  </si>
  <si>
    <t>1193061818</t>
  </si>
  <si>
    <t>Podklad ze štěrkodrti ŠD  s rozprostřením a zhutněním, po zhutnění tl. 150 mm</t>
  </si>
  <si>
    <t>29</t>
  </si>
  <si>
    <t>ACO 11</t>
  </si>
  <si>
    <t>30</t>
  </si>
  <si>
    <t>1970452554</t>
  </si>
  <si>
    <t>Asfaltový beton vrstva obrusná ACO 11 (ABS)  s rozprostřením a se zhutněním z nemodifikovaného asfaltu v pruhu šířky přes 3 m tř. I, po zhutnění tl. 50 mm</t>
  </si>
  <si>
    <t>31</t>
  </si>
  <si>
    <t>573231106</t>
  </si>
  <si>
    <t>Postřik živičný spojovací ze silniční emulze v množství 0,30 kg/m2</t>
  </si>
  <si>
    <t>-2111431369</t>
  </si>
  <si>
    <t>Postřik spojovací PS bez posypu kamenivem ze silniční emulze, v množství 0,30 kg/m2</t>
  </si>
  <si>
    <t>PS-C 0,30kg/m2</t>
  </si>
  <si>
    <t>32</t>
  </si>
  <si>
    <t>33</t>
  </si>
  <si>
    <t>34</t>
  </si>
  <si>
    <t>-256417553</t>
  </si>
  <si>
    <t>Asfaltový beton vrstva podkladní ACP 22 (obalované kamenivo hrubozrnné - OKH)  s rozprostřením a zhutněním v pruhu šířky přes 3 m, po zhutnění tl. 90 mm</t>
  </si>
  <si>
    <t>35</t>
  </si>
  <si>
    <t>573111112</t>
  </si>
  <si>
    <t>Postřik živičný infiltrační s posypem z asfaltu množství 1 kg/m2</t>
  </si>
  <si>
    <t>-540864790</t>
  </si>
  <si>
    <t>Postřik infiltrační PI z asfaltu silničního s posypem kamenivem, v množství 1,00 kg/m2</t>
  </si>
  <si>
    <t>PI-E 0,70 kg/m2</t>
  </si>
  <si>
    <t>36</t>
  </si>
  <si>
    <t>919732211</t>
  </si>
  <si>
    <t>Styčná spára napojení nového živičného povrchu na stávající za tepla š 15 mm hl 25 mm s prořezáním</t>
  </si>
  <si>
    <t>1314508829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</si>
  <si>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</si>
  <si>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Styčná spára</t>
  </si>
  <si>
    <t>59</t>
  </si>
  <si>
    <t>Kryty pozemních komunikací, letišť a ploch dlážděné</t>
  </si>
  <si>
    <t>37</t>
  </si>
  <si>
    <t>596211113</t>
  </si>
  <si>
    <t>Kladení zámkové dlažby komunikací pro pěší tl 60 mm skupiny A pl přes 300 m2</t>
  </si>
  <si>
    <t>-1200200052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</si>
  <si>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</si>
  <si>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dlažba tvar obdélník betonová 200x100x60mm přírodní</t>
  </si>
  <si>
    <t>dlažba tvar obdélník betonová pro nevidomé 200x100x60mm barevná</t>
  </si>
  <si>
    <t>38</t>
  </si>
  <si>
    <t>59245018</t>
  </si>
  <si>
    <t>-93004335</t>
  </si>
  <si>
    <t>39</t>
  </si>
  <si>
    <t>59245006</t>
  </si>
  <si>
    <t>-1673622818</t>
  </si>
  <si>
    <t>42</t>
  </si>
  <si>
    <t>916131213</t>
  </si>
  <si>
    <t>Osazení silničního obrubníku betonového stojatého s boční opěrou do lože z betonu prostého</t>
  </si>
  <si>
    <t>-1367987024</t>
  </si>
  <si>
    <t>Osazení silničního obrubníku betonového se zřízením lože, s vyplněním a zatřením spár cementovou maltou stojatého s boční opěrou z betonu prostého, do lože z betonu prostého</t>
  </si>
  <si>
    <t>obrubník betonový silniční 1000x150x250mm</t>
  </si>
  <si>
    <t>obrubník betonový silniční nájezdový 1000x150x150mm</t>
  </si>
  <si>
    <t>obrubník betonový silniční přechodový 1000x150x150-250mm</t>
  </si>
  <si>
    <t>43</t>
  </si>
  <si>
    <t>59217031</t>
  </si>
  <si>
    <t>1802871949</t>
  </si>
  <si>
    <t>44</t>
  </si>
  <si>
    <t>59217029</t>
  </si>
  <si>
    <t>-662799443</t>
  </si>
  <si>
    <t>45</t>
  </si>
  <si>
    <t>59217030</t>
  </si>
  <si>
    <t>1808576320</t>
  </si>
  <si>
    <t>46</t>
  </si>
  <si>
    <t>916231213</t>
  </si>
  <si>
    <t>Osazení chodníkového obrubníku betonového stojatého s boční opěrou do lože z betonu prostého</t>
  </si>
  <si>
    <t>-695925892</t>
  </si>
  <si>
    <t>Osazení chodníkového obrubníku betonového se zřízením lože, s vyplněním a zatřením spár cementovou maltou stojatého s boční opěrou z betonu prostého, do lože z betonu prostého</t>
  </si>
  <si>
    <t>obrubník betonový chodníkový 1000x80x250mm</t>
  </si>
  <si>
    <t>47</t>
  </si>
  <si>
    <t>59217016</t>
  </si>
  <si>
    <t>1652665896</t>
  </si>
  <si>
    <t>kus</t>
  </si>
  <si>
    <t>64</t>
  </si>
  <si>
    <t>kpl</t>
  </si>
  <si>
    <t>998</t>
  </si>
  <si>
    <t>Přesun hmot</t>
  </si>
  <si>
    <t>72</t>
  </si>
  <si>
    <t>998223011</t>
  </si>
  <si>
    <t>Přesun hmot pro pozemní komunikace s krytem dlážděným</t>
  </si>
  <si>
    <t>-1062133981</t>
  </si>
  <si>
    <t>Přesun hmot pro pozemní komunikace s krytem dlážděným  dopravní vzdálenost do 200 m jakékoliv délky objektu</t>
  </si>
  <si>
    <t>SO 401 - Veřejné osvětlení</t>
  </si>
  <si>
    <t>M - Práce a dodávky M</t>
  </si>
  <si>
    <t xml:space="preserve">    744 - Elektromontáže - rozvody vodičů měděných</t>
  </si>
  <si>
    <t xml:space="preserve">    746 - Elektromontáže - soubory pro vodiče</t>
  </si>
  <si>
    <t xml:space="preserve">    748 - Elektromontáže - osvětlovací zařízení a svítidla</t>
  </si>
  <si>
    <t xml:space="preserve">    46-M - Zemní práce při extr.mont.pracích</t>
  </si>
  <si>
    <t>PSV - Práce a dodávky PSV</t>
  </si>
  <si>
    <t xml:space="preserve">    743 - Elektromontáže - hrubá montáž</t>
  </si>
  <si>
    <t>VRN - Vedlejší rozpočtové náklady</t>
  </si>
  <si>
    <t>Práce a dodávky M</t>
  </si>
  <si>
    <t>744</t>
  </si>
  <si>
    <t>Elektromontáže - rozvody vodičů měděných</t>
  </si>
  <si>
    <t>741122122</t>
  </si>
  <si>
    <t>Montáž kabel Cu plný kulatý žíla 3x1,5 až 6 mm2 zatažený v trubkách (např. CYKY)</t>
  </si>
  <si>
    <t>362331488</t>
  </si>
  <si>
    <t>kabel silový s Cu jádrem 1 kV 3x2,5mm2</t>
  </si>
  <si>
    <t>(8*8+8*1,5)*1,1</t>
  </si>
  <si>
    <t>34111030</t>
  </si>
  <si>
    <t>kabel instalační jádro Cu plné izolace PVC plášť PVC 450/750V (CYKY) 3x1,5mm2</t>
  </si>
  <si>
    <t>1106717523</t>
  </si>
  <si>
    <t>kabel silový s Cu jádrem 1 kV 3x1,5mm2</t>
  </si>
  <si>
    <t>741122133</t>
  </si>
  <si>
    <t>Montáž kabel Cu plný kulatý žíla 4x10 mm2 zatažený v trubkách (např. CYKY)</t>
  </si>
  <si>
    <t>800486351</t>
  </si>
  <si>
    <t>Montáž kabelů měděných bez ukončení uložených v trubkách zatažených plných kulatých nebo bezhalogenových (např. CYKY) počtu a průřezu žil 4x10 mm2</t>
  </si>
  <si>
    <t>kabel silový s Cu jádrem 1 kV 4x10mm2</t>
  </si>
  <si>
    <t>(241,7+8*1,5)*1,1</t>
  </si>
  <si>
    <t>34111076</t>
  </si>
  <si>
    <t>kabel instalační jádro Cu plné izolace PVC plášť PVC 450/750V (CYKY) 4x10mm2</t>
  </si>
  <si>
    <t>939936564</t>
  </si>
  <si>
    <t>746</t>
  </si>
  <si>
    <t>Elektromontáže - soubory pro vodiče</t>
  </si>
  <si>
    <t>02R</t>
  </si>
  <si>
    <t>Napojení na stávající kabel VO</t>
  </si>
  <si>
    <t>-32937026</t>
  </si>
  <si>
    <t>345001R</t>
  </si>
  <si>
    <t>D+M Svorkovnice průchozí - stožárová výzbroj, vč. pojistky</t>
  </si>
  <si>
    <t>644522070</t>
  </si>
  <si>
    <t>748</t>
  </si>
  <si>
    <t>Elektromontáže - osvětlovací zařízení a svítidla</t>
  </si>
  <si>
    <t>210204002</t>
  </si>
  <si>
    <t>Montáž stožárů osvětlení parkových ocelových</t>
  </si>
  <si>
    <t>-1866403736</t>
  </si>
  <si>
    <t>montáž stožáru</t>
  </si>
  <si>
    <t>SV1-SV8</t>
  </si>
  <si>
    <t>31674069</t>
  </si>
  <si>
    <t>stožár osvětlovací sadový Pz 133/89/60 v 8,0m</t>
  </si>
  <si>
    <t>-1790321475</t>
  </si>
  <si>
    <t>74813240R</t>
  </si>
  <si>
    <t>Montáž svítidel LED se zapojením vodičů průmyslových nebo venkovních na sloupek parkových</t>
  </si>
  <si>
    <t>278061990</t>
  </si>
  <si>
    <t>SV1-SV8 svítidlo LED 44W</t>
  </si>
  <si>
    <t>SV</t>
  </si>
  <si>
    <t>Svítidlo LED 44  W</t>
  </si>
  <si>
    <t>ks</t>
  </si>
  <si>
    <t>2007719941</t>
  </si>
  <si>
    <t>SV1-SV8 svítidlo LED 44 W</t>
  </si>
  <si>
    <t>46-M</t>
  </si>
  <si>
    <t>Zemní práce při extr.mont.pracích</t>
  </si>
  <si>
    <t>210021063</t>
  </si>
  <si>
    <t>Osazení výstražné fólie z PVC</t>
  </si>
  <si>
    <t>1863015723</t>
  </si>
  <si>
    <t>241,7*1,05</t>
  </si>
  <si>
    <t>69311311</t>
  </si>
  <si>
    <t>pás varovný plný PE š 330mm s potiskem</t>
  </si>
  <si>
    <t>-1078848848</t>
  </si>
  <si>
    <t>460010024</t>
  </si>
  <si>
    <t>Vytyčení trasy vedení kabelového podzemního v zastavěném prostoru</t>
  </si>
  <si>
    <t>km</t>
  </si>
  <si>
    <t>-1389663429</t>
  </si>
  <si>
    <t>0,3</t>
  </si>
  <si>
    <t>460050704</t>
  </si>
  <si>
    <t>Hloubení nezapažených jam pro stožáry veřejného osvětlení ručně v hornině tř 4</t>
  </si>
  <si>
    <t>1738633943</t>
  </si>
  <si>
    <t>460080013</t>
  </si>
  <si>
    <t>Základové konstrukce při elektromontážích z monolitického betonu tř. C 12/15</t>
  </si>
  <si>
    <t>1116459085</t>
  </si>
  <si>
    <t>Základové konstrukce základ bez bednění do rostlé zeminy z monolitického betonu tř. C 12/15</t>
  </si>
  <si>
    <t>(1,1*0,8*0,8)*8</t>
  </si>
  <si>
    <t>460161152</t>
  </si>
  <si>
    <t>Hloubení kabelových rýh ručně š 35 cm hl 60 cm v hornině tř I skupiny 3</t>
  </si>
  <si>
    <t>1906546952</t>
  </si>
  <si>
    <t>Hloubení zapažených i nezapažených kabelových rýh ručně včetně urovnání dna s přemístěním výkopku do vzdálenosti 3 m od okraje jámy nebo s naložením na dopravní prostředek šířky 35 cm hloubky 60 cm v hornině třídy těžitelnosti I skupiny 3</t>
  </si>
  <si>
    <t>35x60cm, hloubka krytí kabelu 50 cm</t>
  </si>
  <si>
    <t>215,7</t>
  </si>
  <si>
    <t>460161312</t>
  </si>
  <si>
    <t>Hloubení kabelových rýh ručně š 50 cm hl 120 cm v hornině tř I skupiny 3</t>
  </si>
  <si>
    <t>737439908</t>
  </si>
  <si>
    <t>50x120cm, hloubka krytí kabelu 100 cm</t>
  </si>
  <si>
    <t>10+16</t>
  </si>
  <si>
    <t>460421101</t>
  </si>
  <si>
    <t>Kabelové lože z písku pro kabely vn a vvn bez zakrytí š do 65 cm</t>
  </si>
  <si>
    <t>-769810035</t>
  </si>
  <si>
    <t>Lože kabelů z písku nebo štěrkopísku tl 10 cm nad kabel, bez zakrytí, šířky lože do 65 cm</t>
  </si>
  <si>
    <t>241,7</t>
  </si>
  <si>
    <t>460431162</t>
  </si>
  <si>
    <t>Zásyp kabelových rýh ručně se zhutněním š 35 cm hl 60 cm z horniny tř I skupiny 3</t>
  </si>
  <si>
    <t>1773616074</t>
  </si>
  <si>
    <t>Zásyp kabelových rýh ručně s přemístění sypaniny ze vzdálenosti do 10 m, s uložením výkopku ve vrstvách včetně zhutnění a úpravy povrchu šířky 35 cm hloubky 60 cm z horniny třídy těžitelnosti I skupiny 3</t>
  </si>
  <si>
    <t>Zásyp kabelových rýh</t>
  </si>
  <si>
    <t>460431332</t>
  </si>
  <si>
    <t>Zásyp kabelových rýh ručně se zhutněním š 50 cm hl 120 cm z horniny tř I skupiny 3</t>
  </si>
  <si>
    <t>799452593</t>
  </si>
  <si>
    <t>Zásyp rýh</t>
  </si>
  <si>
    <t>460520174</t>
  </si>
  <si>
    <t>Montáž trubek ochranných plastových ohebných do 110 mm uložených do rýhy</t>
  </si>
  <si>
    <t>-893653657</t>
  </si>
  <si>
    <t>Montáž trubek ochranných uložených volně do rýhy plastových ohebných, vnitřního průměru přes 90 do 110 mm</t>
  </si>
  <si>
    <t>pod komunikací, parkovacím stání</t>
  </si>
  <si>
    <t>34571355</t>
  </si>
  <si>
    <t>trubka elektroinstalační ohebná dvouplášťová korugovaná (chránička) D 94/110mm, HDPE+LDPE</t>
  </si>
  <si>
    <t>256</t>
  </si>
  <si>
    <t>-1054330461</t>
  </si>
  <si>
    <t>trubka elektroinstalační ohebná dvouplášťová korugovaná D 94/110 mm, HDPE+LDPE</t>
  </si>
  <si>
    <t>460791213</t>
  </si>
  <si>
    <t>Montáž trubek ochranných plastových ohebných do 90 mm uložených do rýhy</t>
  </si>
  <si>
    <t>-602955331</t>
  </si>
  <si>
    <t>Montáž trubek ochranných uložených volně do rýhy plastových ohebných, vnitřního průměru do 63 mm</t>
  </si>
  <si>
    <t>(241,7+(8*2*1,5))*1,05</t>
  </si>
  <si>
    <t>34571353</t>
  </si>
  <si>
    <t>trubka elektroinstalační ohebná dvouplášťová korugovaná (chránička) D 61/75mm, HDPE+LDPE</t>
  </si>
  <si>
    <t>-529129929</t>
  </si>
  <si>
    <t>trubka elektroinstalační ohebná dvouplášťová korugovaná D 63 mm, HDPE+LDPE</t>
  </si>
  <si>
    <t>PSV</t>
  </si>
  <si>
    <t>Práce a dodávky PSV</t>
  </si>
  <si>
    <t>743</t>
  </si>
  <si>
    <t>Elektromontáže - hrubá montáž</t>
  </si>
  <si>
    <t>01.SM</t>
  </si>
  <si>
    <t>D+M Sloupové manžety</t>
  </si>
  <si>
    <t>718127778</t>
  </si>
  <si>
    <t>743612121</t>
  </si>
  <si>
    <t>Montáž uzemňovacího vedení s upevněním, propojením a připojením pomocí svorek v zemi s izolací spojů drátu nebo lana Ø do 10 mm v městské zástavbě</t>
  </si>
  <si>
    <t>-286208384</t>
  </si>
  <si>
    <t>Montáž uzemňovacího vedení s upevněním</t>
  </si>
  <si>
    <t>(241,7+(8*1,5))*1,1</t>
  </si>
  <si>
    <t>35441073</t>
  </si>
  <si>
    <t>drát D 10mm FeZn</t>
  </si>
  <si>
    <t>-8918929</t>
  </si>
  <si>
    <t>drát průměr 10 mm FeZn</t>
  </si>
  <si>
    <t>((241,7+(8*1,5))*1,1)*0,62</t>
  </si>
  <si>
    <t>743622100</t>
  </si>
  <si>
    <t>Montáž svorka hromosvodná se 2 šrouby</t>
  </si>
  <si>
    <t>-178962772</t>
  </si>
  <si>
    <t>8+8</t>
  </si>
  <si>
    <t>35441885</t>
  </si>
  <si>
    <t>svorka spojovací pro lano D 8-10mm</t>
  </si>
  <si>
    <t>786577939</t>
  </si>
  <si>
    <t>354418950</t>
  </si>
  <si>
    <t>svorka připojovací k připojení kovových částí</t>
  </si>
  <si>
    <t>-796177274</t>
  </si>
  <si>
    <t>013254000</t>
  </si>
  <si>
    <t>Dokumentace skutečného provedení stavby</t>
  </si>
  <si>
    <t>316593051</t>
  </si>
  <si>
    <t>041903000</t>
  </si>
  <si>
    <t>Dozor jiné osoby</t>
  </si>
  <si>
    <t>1168727873</t>
  </si>
  <si>
    <t>Inženýrská činnost dozory dozor jiné osoby - součinnost provozovatele veřejného osvětlení</t>
  </si>
  <si>
    <t>043103000</t>
  </si>
  <si>
    <t>Zkoušky bez rozlišení</t>
  </si>
  <si>
    <t>1721344305</t>
  </si>
  <si>
    <t>Inženýrská činnost zkoušky a ostatní měření zkoušky bez rozlišení - výchozí revize</t>
  </si>
  <si>
    <t>DOP</t>
  </si>
  <si>
    <t xml:space="preserve">Doprava veškerého materiálu </t>
  </si>
  <si>
    <t>751809603</t>
  </si>
  <si>
    <t>HZS2222</t>
  </si>
  <si>
    <t>Hodinová zúčtovací sazba elektrikář odborný</t>
  </si>
  <si>
    <t>hod</t>
  </si>
  <si>
    <t>-401826003</t>
  </si>
  <si>
    <t>011314000</t>
  </si>
  <si>
    <t>Archeologický dohled</t>
  </si>
  <si>
    <t>1024</t>
  </si>
  <si>
    <t>-1712358466</t>
  </si>
  <si>
    <t>012103000</t>
  </si>
  <si>
    <t>Geodetické práce před výstavbou</t>
  </si>
  <si>
    <t>273971441</t>
  </si>
  <si>
    <t>012203000</t>
  </si>
  <si>
    <t>Geodetické práce při provádění stavby</t>
  </si>
  <si>
    <t>-1616566988</t>
  </si>
  <si>
    <t>012303000</t>
  </si>
  <si>
    <t>Geodetické práce po výstavbě - zaměření skutečného provedení stavby</t>
  </si>
  <si>
    <t>1611923709</t>
  </si>
  <si>
    <t>Geodetické práce po výstavbě</t>
  </si>
  <si>
    <t>012303000.R</t>
  </si>
  <si>
    <t>Geodetické práce po výstavbě - geometrický plán</t>
  </si>
  <si>
    <t>-686960801</t>
  </si>
  <si>
    <t>013203001.R</t>
  </si>
  <si>
    <t>Dokumentace stavby bez rozlišení - Vypracování dokumentace skutečného provedení</t>
  </si>
  <si>
    <t>895925427</t>
  </si>
  <si>
    <t>020001000</t>
  </si>
  <si>
    <t>Příprava staveniště</t>
  </si>
  <si>
    <t>-255068964</t>
  </si>
  <si>
    <t>030001000</t>
  </si>
  <si>
    <t>Zařízení staveniště</t>
  </si>
  <si>
    <t>1807025206</t>
  </si>
  <si>
    <t>043002000</t>
  </si>
  <si>
    <t>Zkoušky a ostatní měření</t>
  </si>
  <si>
    <t>1324571499</t>
  </si>
  <si>
    <t>043194000</t>
  </si>
  <si>
    <t>Ostatní zkoušky - rozbor zeminy</t>
  </si>
  <si>
    <t>282106393</t>
  </si>
  <si>
    <t>DIO</t>
  </si>
  <si>
    <t>DIO - Dopravní značení na staveništi</t>
  </si>
  <si>
    <t>913482919</t>
  </si>
  <si>
    <t>Dočasné dopravní značení na staveništi</t>
  </si>
  <si>
    <t>VYT</t>
  </si>
  <si>
    <t>Vytyčení inženýrských sítí</t>
  </si>
  <si>
    <t>1893055721</t>
  </si>
  <si>
    <t>SO 101.1 - Chodník v ulici Průmyslová</t>
  </si>
  <si>
    <t>Odstranění podkladu z kameniva pro osazení silničních obrubníků</t>
  </si>
  <si>
    <t>Frézování stávajícího asfaltového povrchu podél nových silničních obrubníků</t>
  </si>
  <si>
    <t>(145,25+111,16+43,15+55,72+3,2+2,52+1,2+1,2+1,2+1,75+1,2+1,5+1,45)*0,04</t>
  </si>
  <si>
    <t>175,00*0,1*1,65*0,5</t>
  </si>
  <si>
    <t>175,00/100*3,5</t>
  </si>
  <si>
    <t>Asfaltový beton vrstva obrusná ACO 11 (ABS) tř. I tl 50 mm š do 3 m z nemodifikovaného asfaltu</t>
  </si>
  <si>
    <t>Podél obrubníků</t>
  </si>
  <si>
    <t>Chodník včetně doplnění před silničním obrubníkem</t>
  </si>
  <si>
    <t>Dosypání kolem záhonových obrubníku</t>
  </si>
  <si>
    <t>196,00*0,01</t>
  </si>
  <si>
    <t>135,0*1,05/2</t>
  </si>
  <si>
    <t>324,10*1.1</t>
  </si>
  <si>
    <t>314,96*1,02</t>
  </si>
  <si>
    <t>9,14*1,02</t>
  </si>
  <si>
    <t>185,00*1,01</t>
  </si>
  <si>
    <t>201,00*1,01</t>
  </si>
  <si>
    <t>19,00*1,01</t>
  </si>
  <si>
    <t>10,00*1,01</t>
  </si>
  <si>
    <t>324,10 + 131,00</t>
  </si>
  <si>
    <t>Poplatek za uložení na skládce (skládkovné) stavebního odpadu inertního kód odpadu 17 01 01</t>
  </si>
  <si>
    <t>odpad - inertní</t>
  </si>
  <si>
    <t>Frézování živičného krytu tl 100 mm pruh š 0,5 m pl do 500 m2 bez překážek v trase</t>
  </si>
  <si>
    <t>113154114</t>
  </si>
  <si>
    <t>(115,00+16,00)*2</t>
  </si>
  <si>
    <t>VRN - Vedlejší rozpočtové náklady_pro Chodník a VO</t>
  </si>
  <si>
    <t>Asfaltový beton vrstva podkladní ACP 22 (obalované kamenivo OKH) tl 90 mm š do 3 m</t>
  </si>
  <si>
    <t>577144111</t>
  </si>
  <si>
    <t>565166112</t>
  </si>
  <si>
    <t>CS RTS 2022/II</t>
  </si>
  <si>
    <t>SO 101.1</t>
  </si>
  <si>
    <t>Turnov - Chodník a VO ulice Průmyslová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</si>
</sst>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theme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7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/>
    <xf numFmtId="4" fontId="23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2" fontId="11" fillId="0" borderId="0" xfId="0" applyNumberFormat="1" applyFont="1" applyAlignment="1">
      <alignment horizontal="left" vertical="center" wrapText="1"/>
    </xf>
    <xf numFmtId="166" fontId="11" fillId="0" borderId="0" xfId="0" applyNumberFormat="1" applyFont="1" applyAlignment="1">
      <alignment horizontal="left" vertical="center" wrapText="1"/>
    </xf>
    <xf numFmtId="0" fontId="14" fillId="4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right" vertical="center"/>
    </xf>
    <xf numFmtId="0" fontId="21" fillId="3" borderId="21" xfId="0" applyFont="1" applyFill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</cellStyles>
  <tableStyles count="0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ri\Documents\PODKLADY%20PRO%20ROZPOC&#780;TY\39:22_CHODNI&#769;K%20PRU&#778;MYSLOVA&#769;\Turnov_Rekonstrukce%20ulice%20Pru&#778;myslova&#769;_Chodni&#769;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O101.1_Chodník v ul. Průmyslov"/>
      <sheetName val="SO 401 - Veřejné osvětlení"/>
      <sheetName val="VRN - Vedlejší rozpočtové..."/>
    </sheetNames>
    <sheetDataSet>
      <sheetData sheetId="0">
        <row r="6">
          <cell r="K6" t="str">
            <v>Turnov - rekonstrukce ulice Průmyslová</v>
          </cell>
        </row>
        <row r="8">
          <cell r="AN8" t="str">
            <v>20. 7. 2021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">
      <selection activeCell="AA11" sqref="AA11"/>
    </sheetView>
  </sheetViews>
  <sheetFormatPr defaultColWidth="12.00390625" defaultRowHeight="12"/>
  <cols>
    <col min="1" max="1" width="8.140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140625" style="1" customWidth="1"/>
    <col min="35" max="35" width="31.7109375" style="1" customWidth="1"/>
    <col min="36" max="37" width="2.421875" style="1" customWidth="1"/>
    <col min="38" max="38" width="8.140625" style="1" customWidth="1"/>
    <col min="39" max="39" width="3.140625" style="1" customWidth="1"/>
    <col min="40" max="40" width="13.1406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04" t="s">
        <v>5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2:71" s="1" customFormat="1" ht="12" customHeight="1">
      <c r="B5" s="20"/>
      <c r="D5" s="23" t="s">
        <v>12</v>
      </c>
      <c r="K5" s="232" t="s">
        <v>13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R5" s="20"/>
      <c r="BS5" s="17" t="s">
        <v>6</v>
      </c>
    </row>
    <row r="6" spans="2:71" s="1" customFormat="1" ht="36.95" customHeight="1">
      <c r="B6" s="20"/>
      <c r="D6" s="25" t="s">
        <v>14</v>
      </c>
      <c r="K6" s="233" t="s">
        <v>564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R6" s="20"/>
      <c r="BS6" s="17" t="s">
        <v>6</v>
      </c>
    </row>
    <row r="7" spans="2:71" s="1" customFormat="1" ht="12" customHeight="1">
      <c r="B7" s="20"/>
      <c r="D7" s="26" t="s">
        <v>15</v>
      </c>
      <c r="K7" s="24" t="s">
        <v>1</v>
      </c>
      <c r="AK7" s="26" t="s">
        <v>16</v>
      </c>
      <c r="AN7" s="24" t="s">
        <v>1</v>
      </c>
      <c r="AR7" s="20"/>
      <c r="BS7" s="17" t="s">
        <v>6</v>
      </c>
    </row>
    <row r="8" spans="2:71" s="1" customFormat="1" ht="12" customHeight="1">
      <c r="B8" s="20"/>
      <c r="D8" s="26" t="s">
        <v>17</v>
      </c>
      <c r="K8" s="24" t="s">
        <v>18</v>
      </c>
      <c r="AK8" s="26" t="s">
        <v>19</v>
      </c>
      <c r="AN8" s="24" t="s">
        <v>20</v>
      </c>
      <c r="AR8" s="20"/>
      <c r="BS8" s="17" t="s">
        <v>6</v>
      </c>
    </row>
    <row r="9" spans="2:71" s="1" customFormat="1" ht="14.45" customHeight="1">
      <c r="B9" s="20"/>
      <c r="AR9" s="20"/>
      <c r="BS9" s="17" t="s">
        <v>6</v>
      </c>
    </row>
    <row r="10" spans="2:71" s="1" customFormat="1" ht="12" customHeight="1">
      <c r="B10" s="20"/>
      <c r="D10" s="26" t="s">
        <v>21</v>
      </c>
      <c r="AK10" s="26" t="s">
        <v>22</v>
      </c>
      <c r="AN10" s="24" t="s">
        <v>1</v>
      </c>
      <c r="AR10" s="20"/>
      <c r="BS10" s="17" t="s">
        <v>6</v>
      </c>
    </row>
    <row r="11" spans="2:71" s="1" customFormat="1" ht="18.6" customHeight="1">
      <c r="B11" s="20"/>
      <c r="E11" s="24" t="s">
        <v>23</v>
      </c>
      <c r="AK11" s="26" t="s">
        <v>24</v>
      </c>
      <c r="AN11" s="24" t="s">
        <v>1</v>
      </c>
      <c r="AR11" s="20"/>
      <c r="BS11" s="17" t="s">
        <v>6</v>
      </c>
    </row>
    <row r="12" spans="2:71" s="1" customFormat="1" ht="6.95" customHeight="1">
      <c r="B12" s="20"/>
      <c r="AR12" s="20"/>
      <c r="BS12" s="17" t="s">
        <v>6</v>
      </c>
    </row>
    <row r="13" spans="2:71" s="1" customFormat="1" ht="12" customHeight="1">
      <c r="B13" s="20"/>
      <c r="D13" s="26" t="s">
        <v>25</v>
      </c>
      <c r="AK13" s="26" t="s">
        <v>22</v>
      </c>
      <c r="AN13" s="24" t="s">
        <v>1</v>
      </c>
      <c r="AR13" s="20"/>
      <c r="BS13" s="17" t="s">
        <v>6</v>
      </c>
    </row>
    <row r="14" spans="2:71" ht="12.75">
      <c r="B14" s="20"/>
      <c r="E14" s="24" t="s">
        <v>23</v>
      </c>
      <c r="AK14" s="26" t="s">
        <v>24</v>
      </c>
      <c r="AN14" s="24" t="s">
        <v>1</v>
      </c>
      <c r="AR14" s="20"/>
      <c r="BS14" s="17" t="s">
        <v>6</v>
      </c>
    </row>
    <row r="15" spans="2:71" s="1" customFormat="1" ht="6.95" customHeight="1">
      <c r="B15" s="20"/>
      <c r="AR15" s="20"/>
      <c r="BS15" s="17" t="s">
        <v>3</v>
      </c>
    </row>
    <row r="16" spans="2:71" s="1" customFormat="1" ht="12" customHeight="1">
      <c r="B16" s="20"/>
      <c r="D16" s="26" t="s">
        <v>26</v>
      </c>
      <c r="AK16" s="26" t="s">
        <v>22</v>
      </c>
      <c r="AN16" s="24" t="s">
        <v>27</v>
      </c>
      <c r="AR16" s="20"/>
      <c r="BS16" s="17" t="s">
        <v>3</v>
      </c>
    </row>
    <row r="17" spans="2:71" s="1" customFormat="1" ht="18.6" customHeight="1">
      <c r="B17" s="20"/>
      <c r="E17" s="24" t="s">
        <v>28</v>
      </c>
      <c r="AK17" s="26" t="s">
        <v>24</v>
      </c>
      <c r="AN17" s="24" t="s">
        <v>1</v>
      </c>
      <c r="AR17" s="20"/>
      <c r="BS17" s="17" t="s">
        <v>29</v>
      </c>
    </row>
    <row r="18" spans="2:71" s="1" customFormat="1" ht="6.95" customHeight="1">
      <c r="B18" s="20"/>
      <c r="AR18" s="20"/>
      <c r="BS18" s="17" t="s">
        <v>6</v>
      </c>
    </row>
    <row r="19" spans="2:71" s="1" customFormat="1" ht="12" customHeight="1">
      <c r="B19" s="20"/>
      <c r="D19" s="26" t="s">
        <v>30</v>
      </c>
      <c r="AK19" s="26" t="s">
        <v>22</v>
      </c>
      <c r="AN19" s="24" t="s">
        <v>31</v>
      </c>
      <c r="AR19" s="20"/>
      <c r="BS19" s="17" t="s">
        <v>6</v>
      </c>
    </row>
    <row r="20" spans="2:71" s="1" customFormat="1" ht="18.6" customHeight="1">
      <c r="B20" s="20"/>
      <c r="E20" s="24" t="s">
        <v>32</v>
      </c>
      <c r="AK20" s="26" t="s">
        <v>24</v>
      </c>
      <c r="AN20" s="24" t="s">
        <v>33</v>
      </c>
      <c r="AR20" s="20"/>
      <c r="BS20" s="17" t="s">
        <v>29</v>
      </c>
    </row>
    <row r="21" spans="2:44" s="1" customFormat="1" ht="6.95" customHeight="1">
      <c r="B21" s="20"/>
      <c r="AR21" s="20"/>
    </row>
    <row r="22" spans="2:44" s="1" customFormat="1" ht="12" customHeight="1">
      <c r="B22" s="20"/>
      <c r="D22" s="26" t="s">
        <v>34</v>
      </c>
      <c r="AR22" s="20"/>
    </row>
    <row r="23" spans="2:44" s="1" customFormat="1" ht="16.5" customHeight="1">
      <c r="B23" s="20"/>
      <c r="E23" s="234" t="s">
        <v>1</v>
      </c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R23" s="20"/>
    </row>
    <row r="24" spans="2:44" s="1" customFormat="1" ht="6.95" customHeight="1">
      <c r="B24" s="20"/>
      <c r="AR24" s="20"/>
    </row>
    <row r="25" spans="2:44" s="1" customFormat="1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57" s="2" customFormat="1" ht="26.1" customHeight="1">
      <c r="A26" s="29"/>
      <c r="B26" s="30"/>
      <c r="C26" s="29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35">
        <f>ROUND(AG94,2)</f>
        <v>0</v>
      </c>
      <c r="AL26" s="236"/>
      <c r="AM26" s="236"/>
      <c r="AN26" s="236"/>
      <c r="AO26" s="236"/>
      <c r="AP26" s="29"/>
      <c r="AQ26" s="29"/>
      <c r="AR26" s="30"/>
      <c r="BE26" s="29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37" t="s">
        <v>36</v>
      </c>
      <c r="M28" s="237"/>
      <c r="N28" s="237"/>
      <c r="O28" s="237"/>
      <c r="P28" s="237"/>
      <c r="Q28" s="29"/>
      <c r="R28" s="29"/>
      <c r="S28" s="29"/>
      <c r="T28" s="29"/>
      <c r="U28" s="29"/>
      <c r="V28" s="29"/>
      <c r="W28" s="237" t="s">
        <v>37</v>
      </c>
      <c r="X28" s="237"/>
      <c r="Y28" s="237"/>
      <c r="Z28" s="237"/>
      <c r="AA28" s="237"/>
      <c r="AB28" s="237"/>
      <c r="AC28" s="237"/>
      <c r="AD28" s="237"/>
      <c r="AE28" s="237"/>
      <c r="AF28" s="29"/>
      <c r="AG28" s="29"/>
      <c r="AH28" s="29"/>
      <c r="AI28" s="29"/>
      <c r="AJ28" s="29"/>
      <c r="AK28" s="237" t="s">
        <v>38</v>
      </c>
      <c r="AL28" s="237"/>
      <c r="AM28" s="237"/>
      <c r="AN28" s="237"/>
      <c r="AO28" s="237"/>
      <c r="AP28" s="29"/>
      <c r="AQ28" s="29"/>
      <c r="AR28" s="30"/>
      <c r="BE28" s="29"/>
    </row>
    <row r="29" spans="2:44" s="3" customFormat="1" ht="14.45" customHeight="1">
      <c r="B29" s="34"/>
      <c r="D29" s="26" t="s">
        <v>39</v>
      </c>
      <c r="F29" s="26" t="s">
        <v>40</v>
      </c>
      <c r="L29" s="220">
        <v>0.21</v>
      </c>
      <c r="M29" s="219"/>
      <c r="N29" s="219"/>
      <c r="O29" s="219"/>
      <c r="P29" s="219"/>
      <c r="W29" s="218">
        <f>SUM(AK26)</f>
        <v>0</v>
      </c>
      <c r="X29" s="219"/>
      <c r="Y29" s="219"/>
      <c r="Z29" s="219"/>
      <c r="AA29" s="219"/>
      <c r="AB29" s="219"/>
      <c r="AC29" s="219"/>
      <c r="AD29" s="219"/>
      <c r="AE29" s="219"/>
      <c r="AK29" s="218">
        <f>SUM(W29*0.21)</f>
        <v>0</v>
      </c>
      <c r="AL29" s="219"/>
      <c r="AM29" s="219"/>
      <c r="AN29" s="219"/>
      <c r="AO29" s="219"/>
      <c r="AR29" s="34"/>
    </row>
    <row r="30" spans="2:44" s="3" customFormat="1" ht="14.45" customHeight="1">
      <c r="B30" s="34"/>
      <c r="F30" s="26" t="s">
        <v>41</v>
      </c>
      <c r="L30" s="220">
        <v>0.15</v>
      </c>
      <c r="M30" s="219"/>
      <c r="N30" s="219"/>
      <c r="O30" s="219"/>
      <c r="P30" s="219"/>
      <c r="W30" s="218">
        <v>0</v>
      </c>
      <c r="X30" s="219"/>
      <c r="Y30" s="219"/>
      <c r="Z30" s="219"/>
      <c r="AA30" s="219"/>
      <c r="AB30" s="219"/>
      <c r="AC30" s="219"/>
      <c r="AD30" s="219"/>
      <c r="AE30" s="219"/>
      <c r="AK30" s="218">
        <v>0</v>
      </c>
      <c r="AL30" s="219"/>
      <c r="AM30" s="219"/>
      <c r="AN30" s="219"/>
      <c r="AO30" s="219"/>
      <c r="AR30" s="34"/>
    </row>
    <row r="31" spans="2:44" s="3" customFormat="1" ht="14.45" customHeight="1" hidden="1">
      <c r="B31" s="34"/>
      <c r="F31" s="26" t="s">
        <v>42</v>
      </c>
      <c r="L31" s="220">
        <v>0.21</v>
      </c>
      <c r="M31" s="219"/>
      <c r="N31" s="219"/>
      <c r="O31" s="219"/>
      <c r="P31" s="219"/>
      <c r="W31" s="218" t="e">
        <f>ROUND(BB94,2)</f>
        <v>#REF!</v>
      </c>
      <c r="X31" s="219"/>
      <c r="Y31" s="219"/>
      <c r="Z31" s="219"/>
      <c r="AA31" s="219"/>
      <c r="AB31" s="219"/>
      <c r="AC31" s="219"/>
      <c r="AD31" s="219"/>
      <c r="AE31" s="219"/>
      <c r="AK31" s="218">
        <v>0</v>
      </c>
      <c r="AL31" s="219"/>
      <c r="AM31" s="219"/>
      <c r="AN31" s="219"/>
      <c r="AO31" s="219"/>
      <c r="AR31" s="34"/>
    </row>
    <row r="32" spans="2:44" s="3" customFormat="1" ht="14.45" customHeight="1" hidden="1">
      <c r="B32" s="34"/>
      <c r="F32" s="26" t="s">
        <v>43</v>
      </c>
      <c r="L32" s="220">
        <v>0.15</v>
      </c>
      <c r="M32" s="219"/>
      <c r="N32" s="219"/>
      <c r="O32" s="219"/>
      <c r="P32" s="219"/>
      <c r="W32" s="218" t="e">
        <f>ROUND(BC94,2)</f>
        <v>#REF!</v>
      </c>
      <c r="X32" s="219"/>
      <c r="Y32" s="219"/>
      <c r="Z32" s="219"/>
      <c r="AA32" s="219"/>
      <c r="AB32" s="219"/>
      <c r="AC32" s="219"/>
      <c r="AD32" s="219"/>
      <c r="AE32" s="219"/>
      <c r="AK32" s="218">
        <v>0</v>
      </c>
      <c r="AL32" s="219"/>
      <c r="AM32" s="219"/>
      <c r="AN32" s="219"/>
      <c r="AO32" s="219"/>
      <c r="AR32" s="34"/>
    </row>
    <row r="33" spans="2:44" s="3" customFormat="1" ht="14.45" customHeight="1" hidden="1">
      <c r="B33" s="34"/>
      <c r="F33" s="26" t="s">
        <v>44</v>
      </c>
      <c r="L33" s="220">
        <v>0</v>
      </c>
      <c r="M33" s="219"/>
      <c r="N33" s="219"/>
      <c r="O33" s="219"/>
      <c r="P33" s="219"/>
      <c r="W33" s="218" t="e">
        <f>ROUND(BD94,2)</f>
        <v>#REF!</v>
      </c>
      <c r="X33" s="219"/>
      <c r="Y33" s="219"/>
      <c r="Z33" s="219"/>
      <c r="AA33" s="219"/>
      <c r="AB33" s="219"/>
      <c r="AC33" s="219"/>
      <c r="AD33" s="219"/>
      <c r="AE33" s="219"/>
      <c r="AK33" s="218">
        <v>0</v>
      </c>
      <c r="AL33" s="219"/>
      <c r="AM33" s="219"/>
      <c r="AN33" s="219"/>
      <c r="AO33" s="219"/>
      <c r="AR33" s="3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6.1" customHeight="1">
      <c r="A35" s="29"/>
      <c r="B35" s="30"/>
      <c r="C35" s="35"/>
      <c r="D35" s="36" t="s">
        <v>45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46</v>
      </c>
      <c r="U35" s="37"/>
      <c r="V35" s="37"/>
      <c r="W35" s="37"/>
      <c r="X35" s="221" t="s">
        <v>47</v>
      </c>
      <c r="Y35" s="222"/>
      <c r="Z35" s="222"/>
      <c r="AA35" s="222"/>
      <c r="AB35" s="222"/>
      <c r="AC35" s="37"/>
      <c r="AD35" s="37"/>
      <c r="AE35" s="37"/>
      <c r="AF35" s="37"/>
      <c r="AG35" s="37"/>
      <c r="AH35" s="37"/>
      <c r="AI35" s="37"/>
      <c r="AJ35" s="37"/>
      <c r="AK35" s="223">
        <f>SUM(AK26:AK33)</f>
        <v>0</v>
      </c>
      <c r="AL35" s="222"/>
      <c r="AM35" s="222"/>
      <c r="AN35" s="222"/>
      <c r="AO35" s="224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39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39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29"/>
      <c r="B60" s="30"/>
      <c r="C60" s="29"/>
      <c r="D60" s="42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51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50</v>
      </c>
      <c r="AI60" s="32"/>
      <c r="AJ60" s="32"/>
      <c r="AK60" s="32"/>
      <c r="AL60" s="32"/>
      <c r="AM60" s="42" t="s">
        <v>51</v>
      </c>
      <c r="AN60" s="32"/>
      <c r="AO60" s="32"/>
      <c r="AP60" s="29"/>
      <c r="AQ60" s="29"/>
      <c r="AR60" s="30"/>
      <c r="BE60" s="29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29"/>
      <c r="B64" s="30"/>
      <c r="C64" s="29"/>
      <c r="D64" s="40" t="s">
        <v>52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53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29"/>
      <c r="B75" s="30"/>
      <c r="C75" s="29"/>
      <c r="D75" s="42" t="s">
        <v>50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51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50</v>
      </c>
      <c r="AI75" s="32"/>
      <c r="AJ75" s="32"/>
      <c r="AK75" s="32"/>
      <c r="AL75" s="32"/>
      <c r="AM75" s="42" t="s">
        <v>51</v>
      </c>
      <c r="AN75" s="32"/>
      <c r="AO75" s="32"/>
      <c r="AP75" s="29"/>
      <c r="AQ75" s="29"/>
      <c r="AR75" s="30"/>
      <c r="BE75" s="29"/>
    </row>
    <row r="76" spans="1:57" s="2" customFormat="1" ht="1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5" customHeight="1">
      <c r="A82" s="29"/>
      <c r="B82" s="30"/>
      <c r="C82" s="21" t="s">
        <v>54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6" t="s">
        <v>12</v>
      </c>
      <c r="L84" s="4" t="str">
        <f>K5</f>
        <v>21_P071_rev_01</v>
      </c>
      <c r="AR84" s="48"/>
    </row>
    <row r="85" spans="2:44" s="5" customFormat="1" ht="36.95" customHeight="1">
      <c r="B85" s="49"/>
      <c r="C85" s="50" t="s">
        <v>14</v>
      </c>
      <c r="L85" s="209" t="str">
        <f>K6</f>
        <v>Turnov - Chodník a VO ulice Průmyslová</v>
      </c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R85" s="49"/>
    </row>
    <row r="86" spans="1:5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6" t="s">
        <v>17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Turnov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19</v>
      </c>
      <c r="AJ87" s="29"/>
      <c r="AK87" s="29"/>
      <c r="AL87" s="29"/>
      <c r="AM87" s="211" t="str">
        <f>IF(AN8="","",AN8)</f>
        <v>20. 7. 2021</v>
      </c>
      <c r="AN87" s="211"/>
      <c r="AO87" s="29"/>
      <c r="AP87" s="29"/>
      <c r="AQ87" s="29"/>
      <c r="AR87" s="30"/>
      <c r="BE87" s="29"/>
    </row>
    <row r="88" spans="1:5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2" customHeight="1">
      <c r="A89" s="29"/>
      <c r="B89" s="30"/>
      <c r="C89" s="26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26</v>
      </c>
      <c r="AJ89" s="29"/>
      <c r="AK89" s="29"/>
      <c r="AL89" s="29"/>
      <c r="AM89" s="212" t="str">
        <f>IF(E17="","",E17)</f>
        <v>IPOKA, s.r.o.</v>
      </c>
      <c r="AN89" s="213"/>
      <c r="AO89" s="213"/>
      <c r="AP89" s="213"/>
      <c r="AQ89" s="29"/>
      <c r="AR89" s="30"/>
      <c r="AS89" s="214" t="s">
        <v>55</v>
      </c>
      <c r="AT89" s="215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15.2" customHeight="1">
      <c r="A90" s="29"/>
      <c r="B90" s="30"/>
      <c r="C90" s="26" t="s">
        <v>25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30</v>
      </c>
      <c r="AJ90" s="29"/>
      <c r="AK90" s="29"/>
      <c r="AL90" s="29"/>
      <c r="AM90" s="212"/>
      <c r="AN90" s="213"/>
      <c r="AO90" s="213"/>
      <c r="AP90" s="213"/>
      <c r="AQ90" s="29"/>
      <c r="AR90" s="30"/>
      <c r="AS90" s="216"/>
      <c r="AT90" s="217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0.7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16"/>
      <c r="AT91" s="217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225" t="s">
        <v>56</v>
      </c>
      <c r="D92" s="226"/>
      <c r="E92" s="226"/>
      <c r="F92" s="226"/>
      <c r="G92" s="226"/>
      <c r="H92" s="57"/>
      <c r="I92" s="227" t="s">
        <v>57</v>
      </c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8" t="s">
        <v>58</v>
      </c>
      <c r="AH92" s="226"/>
      <c r="AI92" s="226"/>
      <c r="AJ92" s="226"/>
      <c r="AK92" s="226"/>
      <c r="AL92" s="226"/>
      <c r="AM92" s="226"/>
      <c r="AN92" s="227" t="s">
        <v>59</v>
      </c>
      <c r="AO92" s="226"/>
      <c r="AP92" s="229"/>
      <c r="AQ92" s="58" t="s">
        <v>60</v>
      </c>
      <c r="AR92" s="30"/>
      <c r="AS92" s="59" t="s">
        <v>61</v>
      </c>
      <c r="AT92" s="60" t="s">
        <v>62</v>
      </c>
      <c r="AU92" s="60" t="s">
        <v>63</v>
      </c>
      <c r="AV92" s="60" t="s">
        <v>64</v>
      </c>
      <c r="AW92" s="60" t="s">
        <v>65</v>
      </c>
      <c r="AX92" s="60" t="s">
        <v>66</v>
      </c>
      <c r="AY92" s="60" t="s">
        <v>67</v>
      </c>
      <c r="AZ92" s="60" t="s">
        <v>68</v>
      </c>
      <c r="BA92" s="60" t="s">
        <v>69</v>
      </c>
      <c r="BB92" s="60" t="s">
        <v>70</v>
      </c>
      <c r="BC92" s="60" t="s">
        <v>71</v>
      </c>
      <c r="BD92" s="61" t="s">
        <v>72</v>
      </c>
      <c r="BE92" s="29"/>
    </row>
    <row r="93" spans="1:57" s="2" customFormat="1" ht="10.7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5" customHeight="1">
      <c r="B94" s="65"/>
      <c r="C94" s="66" t="s">
        <v>73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30">
        <f>ROUND(SUM(AG95:AG97),2)</f>
        <v>0</v>
      </c>
      <c r="AH94" s="230"/>
      <c r="AI94" s="230"/>
      <c r="AJ94" s="230"/>
      <c r="AK94" s="230"/>
      <c r="AL94" s="230"/>
      <c r="AM94" s="230"/>
      <c r="AN94" s="231">
        <f>SUM(AN95:AP97)</f>
        <v>0</v>
      </c>
      <c r="AO94" s="231"/>
      <c r="AP94" s="231"/>
      <c r="AQ94" s="69" t="s">
        <v>1</v>
      </c>
      <c r="AR94" s="65"/>
      <c r="AS94" s="70">
        <f>ROUND(SUM(AS95:AS97),2)</f>
        <v>0</v>
      </c>
      <c r="AT94" s="71" t="e">
        <f>ROUND(SUM(AV94:AW94),2)</f>
        <v>#REF!</v>
      </c>
      <c r="AU94" s="72" t="e">
        <f>ROUND(SUM(AU95:AU97),5)</f>
        <v>#REF!</v>
      </c>
      <c r="AV94" s="71" t="e">
        <f>ROUND(AZ94*L29,2)</f>
        <v>#REF!</v>
      </c>
      <c r="AW94" s="71" t="e">
        <f>ROUND(BA94*L30,2)</f>
        <v>#REF!</v>
      </c>
      <c r="AX94" s="71" t="e">
        <f>ROUND(BB94*L29,2)</f>
        <v>#REF!</v>
      </c>
      <c r="AY94" s="71" t="e">
        <f>ROUND(BC94*L30,2)</f>
        <v>#REF!</v>
      </c>
      <c r="AZ94" s="71" t="e">
        <f>ROUND(SUM(AZ95:AZ97),2)</f>
        <v>#REF!</v>
      </c>
      <c r="BA94" s="71" t="e">
        <f>ROUND(SUM(BA95:BA97),2)</f>
        <v>#REF!</v>
      </c>
      <c r="BB94" s="71" t="e">
        <f>ROUND(SUM(BB95:BB97),2)</f>
        <v>#REF!</v>
      </c>
      <c r="BC94" s="71" t="e">
        <f>ROUND(SUM(BC95:BC97),2)</f>
        <v>#REF!</v>
      </c>
      <c r="BD94" s="73" t="e">
        <f>ROUND(SUM(BD95:BD97),2)</f>
        <v>#REF!</v>
      </c>
      <c r="BS94" s="74" t="s">
        <v>74</v>
      </c>
      <c r="BT94" s="74" t="s">
        <v>75</v>
      </c>
      <c r="BU94" s="75" t="s">
        <v>76</v>
      </c>
      <c r="BV94" s="74" t="s">
        <v>77</v>
      </c>
      <c r="BW94" s="74" t="s">
        <v>4</v>
      </c>
      <c r="BX94" s="74" t="s">
        <v>78</v>
      </c>
      <c r="CL94" s="74" t="s">
        <v>1</v>
      </c>
    </row>
    <row r="95" spans="1:91" s="7" customFormat="1" ht="16.5" customHeight="1">
      <c r="A95" s="76" t="s">
        <v>79</v>
      </c>
      <c r="B95" s="77"/>
      <c r="C95" s="78"/>
      <c r="D95" s="208" t="s">
        <v>563</v>
      </c>
      <c r="E95" s="208"/>
      <c r="F95" s="208"/>
      <c r="G95" s="208"/>
      <c r="H95" s="208"/>
      <c r="I95" s="79"/>
      <c r="J95" s="208" t="s">
        <v>168</v>
      </c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6">
        <f>'SO 101.1 - Chodník'!J30</f>
        <v>0</v>
      </c>
      <c r="AH95" s="207"/>
      <c r="AI95" s="207"/>
      <c r="AJ95" s="207"/>
      <c r="AK95" s="207"/>
      <c r="AL95" s="207"/>
      <c r="AM95" s="207"/>
      <c r="AN95" s="206">
        <f>SUM(AG95,AT95)</f>
        <v>0</v>
      </c>
      <c r="AO95" s="207"/>
      <c r="AP95" s="207"/>
      <c r="AQ95" s="80" t="s">
        <v>80</v>
      </c>
      <c r="AR95" s="77"/>
      <c r="AS95" s="81">
        <v>0</v>
      </c>
      <c r="AT95" s="82">
        <f>ROUND(SUM(AV95:AW95),2)</f>
        <v>0</v>
      </c>
      <c r="AU95" s="83">
        <f>'SO 101.1 - Chodník'!P122</f>
        <v>513.749747</v>
      </c>
      <c r="AV95" s="82">
        <f>'SO 101.1 - Chodník'!J33</f>
        <v>0</v>
      </c>
      <c r="AW95" s="82">
        <f>'SO 101.1 - Chodník'!J34</f>
        <v>0</v>
      </c>
      <c r="AX95" s="82">
        <f>'SO 101.1 - Chodník'!J35</f>
        <v>0</v>
      </c>
      <c r="AY95" s="82">
        <f>'SO 101.1 - Chodník'!J36</f>
        <v>0</v>
      </c>
      <c r="AZ95" s="82">
        <f>'SO 101.1 - Chodník'!F33</f>
        <v>0</v>
      </c>
      <c r="BA95" s="82">
        <f>'SO 101.1 - Chodník'!F34</f>
        <v>0</v>
      </c>
      <c r="BB95" s="82">
        <f>'SO 101.1 - Chodník'!F35</f>
        <v>0</v>
      </c>
      <c r="BC95" s="82">
        <f>'SO 101.1 - Chodník'!F36</f>
        <v>0</v>
      </c>
      <c r="BD95" s="84">
        <f>'SO 101.1 - Chodník'!F37</f>
        <v>0</v>
      </c>
      <c r="BT95" s="85" t="s">
        <v>81</v>
      </c>
      <c r="BV95" s="85" t="s">
        <v>77</v>
      </c>
      <c r="BW95" s="85" t="s">
        <v>82</v>
      </c>
      <c r="BX95" s="85" t="s">
        <v>4</v>
      </c>
      <c r="CL95" s="85" t="s">
        <v>1</v>
      </c>
      <c r="CM95" s="85" t="s">
        <v>83</v>
      </c>
    </row>
    <row r="96" spans="1:91" s="7" customFormat="1" ht="16.5" customHeight="1">
      <c r="A96" s="76" t="s">
        <v>79</v>
      </c>
      <c r="B96" s="77"/>
      <c r="C96" s="78"/>
      <c r="D96" s="208" t="s">
        <v>84</v>
      </c>
      <c r="E96" s="208"/>
      <c r="F96" s="208"/>
      <c r="G96" s="208"/>
      <c r="H96" s="208"/>
      <c r="I96" s="79"/>
      <c r="J96" s="208" t="s">
        <v>85</v>
      </c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6">
        <f>'SO 401 - Veřejné osvětlení'!J30</f>
        <v>0</v>
      </c>
      <c r="AH96" s="207"/>
      <c r="AI96" s="207"/>
      <c r="AJ96" s="207"/>
      <c r="AK96" s="207"/>
      <c r="AL96" s="207"/>
      <c r="AM96" s="207"/>
      <c r="AN96" s="206">
        <f>SUM(AG96,AT96)</f>
        <v>0</v>
      </c>
      <c r="AO96" s="207"/>
      <c r="AP96" s="207"/>
      <c r="AQ96" s="80" t="s">
        <v>80</v>
      </c>
      <c r="AR96" s="77"/>
      <c r="AS96" s="81">
        <v>0</v>
      </c>
      <c r="AT96" s="82">
        <f>ROUND(SUM(AV96:AW96),2)</f>
        <v>0</v>
      </c>
      <c r="AU96" s="83">
        <f>'SO 401 - Veřejné osvětlení'!P124</f>
        <v>538.174889</v>
      </c>
      <c r="AV96" s="82">
        <f>'SO 401 - Veřejné osvětlení'!J33</f>
        <v>0</v>
      </c>
      <c r="AW96" s="82">
        <f>'SO 401 - Veřejné osvětlení'!J34</f>
        <v>0</v>
      </c>
      <c r="AX96" s="82">
        <f>'SO 401 - Veřejné osvětlení'!J35</f>
        <v>0</v>
      </c>
      <c r="AY96" s="82">
        <f>'SO 401 - Veřejné osvětlení'!J36</f>
        <v>0</v>
      </c>
      <c r="AZ96" s="82">
        <f>'SO 401 - Veřejné osvětlení'!F33</f>
        <v>0</v>
      </c>
      <c r="BA96" s="82">
        <f>'SO 401 - Veřejné osvětlení'!F34</f>
        <v>0</v>
      </c>
      <c r="BB96" s="82">
        <f>'SO 401 - Veřejné osvětlení'!F35</f>
        <v>0</v>
      </c>
      <c r="BC96" s="82">
        <f>'SO 401 - Veřejné osvětlení'!F36</f>
        <v>0</v>
      </c>
      <c r="BD96" s="84">
        <f>'SO 401 - Veřejné osvětlení'!F37</f>
        <v>0</v>
      </c>
      <c r="BT96" s="85" t="s">
        <v>81</v>
      </c>
      <c r="BV96" s="85" t="s">
        <v>77</v>
      </c>
      <c r="BW96" s="85" t="s">
        <v>86</v>
      </c>
      <c r="BX96" s="85" t="s">
        <v>4</v>
      </c>
      <c r="CL96" s="85" t="s">
        <v>1</v>
      </c>
      <c r="CM96" s="85" t="s">
        <v>83</v>
      </c>
    </row>
    <row r="97" spans="1:91" s="7" customFormat="1" ht="16.5" customHeight="1">
      <c r="A97" s="76" t="s">
        <v>79</v>
      </c>
      <c r="B97" s="77"/>
      <c r="C97" s="78"/>
      <c r="D97" s="208" t="s">
        <v>87</v>
      </c>
      <c r="E97" s="208"/>
      <c r="F97" s="208"/>
      <c r="G97" s="208"/>
      <c r="H97" s="208"/>
      <c r="I97" s="79"/>
      <c r="J97" s="208" t="s">
        <v>88</v>
      </c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6">
        <f>SUM('VRN - Vedlejší rozpočtové nákla'!J30)</f>
        <v>0</v>
      </c>
      <c r="AH97" s="207"/>
      <c r="AI97" s="207"/>
      <c r="AJ97" s="207"/>
      <c r="AK97" s="207"/>
      <c r="AL97" s="207"/>
      <c r="AM97" s="207"/>
      <c r="AN97" s="206">
        <f>SUM('VRN - Vedlejší rozpočtové nákla'!J39)</f>
        <v>0</v>
      </c>
      <c r="AO97" s="207"/>
      <c r="AP97" s="207"/>
      <c r="AQ97" s="80" t="s">
        <v>80</v>
      </c>
      <c r="AR97" s="77"/>
      <c r="AS97" s="86">
        <v>0</v>
      </c>
      <c r="AT97" s="87" t="e">
        <f>ROUND(SUM(AV97:AW97),2)</f>
        <v>#REF!</v>
      </c>
      <c r="AU97" s="88" t="e">
        <f>#REF!</f>
        <v>#REF!</v>
      </c>
      <c r="AV97" s="87" t="e">
        <f>#REF!</f>
        <v>#REF!</v>
      </c>
      <c r="AW97" s="87" t="e">
        <f>#REF!</f>
        <v>#REF!</v>
      </c>
      <c r="AX97" s="87" t="e">
        <f>#REF!</f>
        <v>#REF!</v>
      </c>
      <c r="AY97" s="87" t="e">
        <f>#REF!</f>
        <v>#REF!</v>
      </c>
      <c r="AZ97" s="87" t="e">
        <f>#REF!</f>
        <v>#REF!</v>
      </c>
      <c r="BA97" s="87" t="e">
        <f>#REF!</f>
        <v>#REF!</v>
      </c>
      <c r="BB97" s="87" t="e">
        <f>#REF!</f>
        <v>#REF!</v>
      </c>
      <c r="BC97" s="87" t="e">
        <f>#REF!</f>
        <v>#REF!</v>
      </c>
      <c r="BD97" s="89" t="e">
        <f>#REF!</f>
        <v>#REF!</v>
      </c>
      <c r="BT97" s="85" t="s">
        <v>81</v>
      </c>
      <c r="BV97" s="85" t="s">
        <v>77</v>
      </c>
      <c r="BW97" s="85" t="s">
        <v>89</v>
      </c>
      <c r="BX97" s="85" t="s">
        <v>4</v>
      </c>
      <c r="CL97" s="85" t="s">
        <v>1</v>
      </c>
      <c r="CM97" s="85" t="s">
        <v>83</v>
      </c>
    </row>
    <row r="98" spans="1:57" s="2" customFormat="1" ht="30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57" s="2" customFormat="1" ht="6.95" customHeight="1">
      <c r="A99" s="29"/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</sheetData>
  <mergeCells count="48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SO 101 - Komunikace'!C2" display="/"/>
    <hyperlink ref="A96" location="'SO 401 - Veřejné osvětlení'!C2" display="/"/>
    <hyperlink ref="A9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18"/>
  <sheetViews>
    <sheetView showGridLines="0" zoomScale="120" zoomScaleNormal="120" zoomScalePageLayoutView="120" workbookViewId="0" topLeftCell="A57">
      <selection activeCell="I316" sqref="I316"/>
    </sheetView>
  </sheetViews>
  <sheetFormatPr defaultColWidth="12.00390625" defaultRowHeight="12"/>
  <cols>
    <col min="1" max="1" width="8.140625" style="1" customWidth="1"/>
    <col min="2" max="2" width="1.7109375" style="1" customWidth="1"/>
    <col min="3" max="4" width="4.140625" style="1" customWidth="1"/>
    <col min="5" max="5" width="17.140625" style="1" customWidth="1"/>
    <col min="6" max="6" width="50.710937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140625" style="1" customWidth="1"/>
    <col min="13" max="13" width="10.7109375" style="1" hidden="1" customWidth="1"/>
    <col min="14" max="14" width="9.140625" style="1" hidden="1" customWidth="1"/>
    <col min="15" max="20" width="14.140625" style="1" hidden="1" customWidth="1"/>
    <col min="21" max="21" width="16.140625" style="1" customWidth="1"/>
    <col min="22" max="22" width="12.140625" style="1" customWidth="1"/>
    <col min="23" max="23" width="16.140625" style="1" customWidth="1"/>
    <col min="24" max="24" width="12.1406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140625" style="1" customWidth="1"/>
    <col min="29" max="29" width="11.00390625" style="1" customWidth="1"/>
    <col min="30" max="30" width="15.00390625" style="1" customWidth="1"/>
    <col min="31" max="31" width="16.140625" style="1" customWidth="1"/>
    <col min="44" max="65" width="9.140625" style="1" hidden="1" customWidth="1"/>
  </cols>
  <sheetData>
    <row r="1" ht="12">
      <c r="A1" s="90"/>
    </row>
    <row r="2" spans="12:46" s="1" customFormat="1" ht="36.95" customHeight="1"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82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90</v>
      </c>
      <c r="L4" s="20"/>
      <c r="M4" s="91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6" t="s">
        <v>14</v>
      </c>
      <c r="L6" s="20"/>
    </row>
    <row r="7" spans="2:12" s="1" customFormat="1" ht="16.5" customHeight="1">
      <c r="B7" s="20"/>
      <c r="E7" s="238" t="str">
        <f>'Rekapitulace stavby'!K6</f>
        <v>Turnov - Chodník a VO ulice Průmyslová</v>
      </c>
      <c r="F7" s="239"/>
      <c r="G7" s="239"/>
      <c r="H7" s="239"/>
      <c r="L7" s="20"/>
    </row>
    <row r="8" spans="1:31" s="2" customFormat="1" ht="12" customHeight="1">
      <c r="A8" s="29"/>
      <c r="B8" s="30"/>
      <c r="C8" s="29"/>
      <c r="D8" s="26" t="s">
        <v>91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09" t="s">
        <v>533</v>
      </c>
      <c r="F9" s="240"/>
      <c r="G9" s="240"/>
      <c r="H9" s="24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6" t="s">
        <v>15</v>
      </c>
      <c r="E11" s="29"/>
      <c r="F11" s="24" t="s">
        <v>1</v>
      </c>
      <c r="G11" s="29"/>
      <c r="H11" s="29"/>
      <c r="I11" s="26" t="s">
        <v>16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6" t="s">
        <v>17</v>
      </c>
      <c r="E12" s="29"/>
      <c r="F12" s="24" t="s">
        <v>18</v>
      </c>
      <c r="G12" s="29"/>
      <c r="H12" s="29"/>
      <c r="I12" s="26" t="s">
        <v>19</v>
      </c>
      <c r="J12" s="52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7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21</v>
      </c>
      <c r="E14" s="29"/>
      <c r="F14" s="29"/>
      <c r="G14" s="29"/>
      <c r="H14" s="29"/>
      <c r="I14" s="26" t="s">
        <v>22</v>
      </c>
      <c r="J14" s="24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4" t="s">
        <v>23</v>
      </c>
      <c r="F15" s="29"/>
      <c r="G15" s="29"/>
      <c r="H15" s="29"/>
      <c r="I15" s="26" t="s">
        <v>24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25</v>
      </c>
      <c r="E17" s="29"/>
      <c r="F17" s="29"/>
      <c r="G17" s="29"/>
      <c r="H17" s="29"/>
      <c r="I17" s="26" t="s">
        <v>22</v>
      </c>
      <c r="J17" s="24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" t="s">
        <v>23</v>
      </c>
      <c r="F18" s="29"/>
      <c r="G18" s="29"/>
      <c r="H18" s="29"/>
      <c r="I18" s="26" t="s">
        <v>24</v>
      </c>
      <c r="J18" s="24" t="s">
        <v>1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26</v>
      </c>
      <c r="E20" s="29"/>
      <c r="F20" s="29"/>
      <c r="G20" s="29"/>
      <c r="H20" s="29"/>
      <c r="I20" s="26" t="s">
        <v>22</v>
      </c>
      <c r="J20" s="24" t="s">
        <v>27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28</v>
      </c>
      <c r="F21" s="29"/>
      <c r="G21" s="29"/>
      <c r="H21" s="29"/>
      <c r="I21" s="26" t="s">
        <v>24</v>
      </c>
      <c r="J21" s="24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30</v>
      </c>
      <c r="E23" s="29"/>
      <c r="F23" s="29"/>
      <c r="G23" s="29"/>
      <c r="H23" s="29"/>
      <c r="I23" s="26" t="s">
        <v>22</v>
      </c>
      <c r="J23" s="24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/>
      <c r="F24" s="29"/>
      <c r="G24" s="29"/>
      <c r="H24" s="29"/>
      <c r="I24" s="26" t="s">
        <v>24</v>
      </c>
      <c r="J24" s="24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34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2"/>
      <c r="B27" s="93"/>
      <c r="C27" s="92"/>
      <c r="D27" s="92"/>
      <c r="E27" s="234" t="s">
        <v>1</v>
      </c>
      <c r="F27" s="234"/>
      <c r="G27" s="234"/>
      <c r="H27" s="23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5" customHeight="1">
      <c r="A30" s="29"/>
      <c r="B30" s="30"/>
      <c r="C30" s="29"/>
      <c r="D30" s="95" t="s">
        <v>35</v>
      </c>
      <c r="E30" s="29"/>
      <c r="F30" s="29"/>
      <c r="G30" s="29"/>
      <c r="H30" s="29"/>
      <c r="I30" s="29"/>
      <c r="J30" s="68">
        <f>SUM(J96)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6" t="s">
        <v>39</v>
      </c>
      <c r="E33" s="26" t="s">
        <v>40</v>
      </c>
      <c r="F33" s="97">
        <f>ROUND((SUM(BE122:BE317)),2)</f>
        <v>0</v>
      </c>
      <c r="G33" s="29"/>
      <c r="H33" s="29"/>
      <c r="I33" s="98">
        <v>0.21</v>
      </c>
      <c r="J33" s="97">
        <f>ROUND(((SUM(BE122:BE317))*I33),2)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6" t="s">
        <v>41</v>
      </c>
      <c r="F34" s="97">
        <f>ROUND((SUM(BF122:BF317)),2)</f>
        <v>0</v>
      </c>
      <c r="G34" s="29"/>
      <c r="H34" s="29"/>
      <c r="I34" s="98">
        <v>0.15</v>
      </c>
      <c r="J34" s="97">
        <f>ROUND(((SUM(BF122:BF317))*I34),2)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6" t="s">
        <v>42</v>
      </c>
      <c r="F35" s="97">
        <f>ROUND((SUM(BG122:BG317)),2)</f>
        <v>0</v>
      </c>
      <c r="G35" s="29"/>
      <c r="H35" s="29"/>
      <c r="I35" s="98">
        <v>0.21</v>
      </c>
      <c r="J35" s="97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6" t="s">
        <v>43</v>
      </c>
      <c r="F36" s="97">
        <f>ROUND((SUM(BH122:BH317)),2)</f>
        <v>0</v>
      </c>
      <c r="G36" s="29"/>
      <c r="H36" s="29"/>
      <c r="I36" s="98">
        <v>0.15</v>
      </c>
      <c r="J36" s="97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44</v>
      </c>
      <c r="F37" s="97">
        <f>ROUND((SUM(BI122:BI317)),2)</f>
        <v>0</v>
      </c>
      <c r="G37" s="29"/>
      <c r="H37" s="29"/>
      <c r="I37" s="98">
        <v>0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5" customHeight="1">
      <c r="A39" s="29"/>
      <c r="B39" s="30"/>
      <c r="C39" s="99"/>
      <c r="D39" s="100" t="s">
        <v>45</v>
      </c>
      <c r="E39" s="57"/>
      <c r="F39" s="57"/>
      <c r="G39" s="101" t="s">
        <v>46</v>
      </c>
      <c r="H39" s="102" t="s">
        <v>47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29"/>
      <c r="B61" s="30"/>
      <c r="C61" s="29"/>
      <c r="D61" s="42" t="s">
        <v>50</v>
      </c>
      <c r="E61" s="32"/>
      <c r="F61" s="105" t="s">
        <v>51</v>
      </c>
      <c r="G61" s="42" t="s">
        <v>50</v>
      </c>
      <c r="H61" s="32"/>
      <c r="I61" s="32"/>
      <c r="J61" s="106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29"/>
      <c r="B76" s="30"/>
      <c r="C76" s="29"/>
      <c r="D76" s="42" t="s">
        <v>50</v>
      </c>
      <c r="E76" s="32"/>
      <c r="F76" s="105" t="s">
        <v>51</v>
      </c>
      <c r="G76" s="42" t="s">
        <v>50</v>
      </c>
      <c r="H76" s="32"/>
      <c r="I76" s="32"/>
      <c r="J76" s="106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" t="s">
        <v>92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38" t="str">
        <f>E7</f>
        <v>Turnov - Chodník a VO ulice Průmyslová</v>
      </c>
      <c r="F85" s="239"/>
      <c r="G85" s="239"/>
      <c r="H85" s="239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6" t="s">
        <v>91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09" t="str">
        <f>E9</f>
        <v>SO 101.1 - Chodník v ulici Průmyslová</v>
      </c>
      <c r="F87" s="240"/>
      <c r="G87" s="240"/>
      <c r="H87" s="24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6" t="s">
        <v>17</v>
      </c>
      <c r="D89" s="29"/>
      <c r="E89" s="29"/>
      <c r="F89" s="24" t="str">
        <f>F12</f>
        <v>Turnov</v>
      </c>
      <c r="G89" s="29"/>
      <c r="H89" s="29"/>
      <c r="I89" s="26" t="s">
        <v>19</v>
      </c>
      <c r="J89" s="52" t="str">
        <f>IF(J12="","",J12)</f>
        <v/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>
      <c r="A91" s="29"/>
      <c r="B91" s="30"/>
      <c r="C91" s="26" t="s">
        <v>21</v>
      </c>
      <c r="D91" s="29"/>
      <c r="E91" s="29"/>
      <c r="F91" s="24" t="str">
        <f>E15</f>
        <v xml:space="preserve"> </v>
      </c>
      <c r="G91" s="29"/>
      <c r="H91" s="29"/>
      <c r="I91" s="26" t="s">
        <v>26</v>
      </c>
      <c r="J91" s="27" t="str">
        <f>E21</f>
        <v>IPOKA,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6" t="s">
        <v>25</v>
      </c>
      <c r="D92" s="29"/>
      <c r="E92" s="29"/>
      <c r="F92" s="24" t="str">
        <f>IF(E18="","",E18)</f>
        <v xml:space="preserve"> </v>
      </c>
      <c r="G92" s="29"/>
      <c r="H92" s="29"/>
      <c r="I92" s="26" t="s">
        <v>30</v>
      </c>
      <c r="J92" s="27">
        <f>E24</f>
        <v>0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7" t="s">
        <v>93</v>
      </c>
      <c r="D94" s="99"/>
      <c r="E94" s="99"/>
      <c r="F94" s="99"/>
      <c r="G94" s="99"/>
      <c r="H94" s="99"/>
      <c r="I94" s="99"/>
      <c r="J94" s="108" t="s">
        <v>94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7" customHeight="1">
      <c r="A96" s="29"/>
      <c r="B96" s="30"/>
      <c r="C96" s="109" t="s">
        <v>95</v>
      </c>
      <c r="D96" s="29"/>
      <c r="E96" s="29"/>
      <c r="F96" s="29"/>
      <c r="G96" s="29"/>
      <c r="H96" s="29"/>
      <c r="I96" s="29"/>
      <c r="J96" s="68">
        <f>SUM(J97)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96</v>
      </c>
    </row>
    <row r="97" spans="2:12" s="9" customFormat="1" ht="24.95" customHeight="1">
      <c r="B97" s="110"/>
      <c r="D97" s="111" t="s">
        <v>97</v>
      </c>
      <c r="E97" s="112"/>
      <c r="F97" s="112"/>
      <c r="G97" s="112"/>
      <c r="H97" s="112"/>
      <c r="I97" s="112"/>
      <c r="J97" s="113">
        <f>SUM(J98+J99+J102)</f>
        <v>0</v>
      </c>
      <c r="L97" s="110"/>
    </row>
    <row r="98" spans="2:12" s="10" customFormat="1" ht="20.1" customHeight="1">
      <c r="B98" s="114"/>
      <c r="D98" s="115" t="s">
        <v>98</v>
      </c>
      <c r="E98" s="116"/>
      <c r="F98" s="116"/>
      <c r="G98" s="116"/>
      <c r="H98" s="116"/>
      <c r="I98" s="116"/>
      <c r="J98" s="117">
        <f>J124</f>
        <v>0</v>
      </c>
      <c r="L98" s="114"/>
    </row>
    <row r="99" spans="2:12" s="10" customFormat="1" ht="20.1" customHeight="1">
      <c r="B99" s="114"/>
      <c r="D99" s="115" t="s">
        <v>99</v>
      </c>
      <c r="E99" s="116"/>
      <c r="F99" s="116"/>
      <c r="G99" s="116"/>
      <c r="H99" s="116"/>
      <c r="I99" s="116"/>
      <c r="J99" s="117">
        <f>J225</f>
        <v>0</v>
      </c>
      <c r="L99" s="114"/>
    </row>
    <row r="100" spans="2:12" s="10" customFormat="1" ht="14.85" customHeight="1">
      <c r="B100" s="114"/>
      <c r="D100" s="115" t="s">
        <v>100</v>
      </c>
      <c r="E100" s="116"/>
      <c r="F100" s="116"/>
      <c r="G100" s="116"/>
      <c r="H100" s="116"/>
      <c r="I100" s="116"/>
      <c r="J100" s="117">
        <f>J226</f>
        <v>0</v>
      </c>
      <c r="L100" s="114"/>
    </row>
    <row r="101" spans="2:12" s="10" customFormat="1" ht="14.85" customHeight="1">
      <c r="B101" s="114"/>
      <c r="D101" s="115" t="s">
        <v>101</v>
      </c>
      <c r="E101" s="116"/>
      <c r="F101" s="116"/>
      <c r="G101" s="116"/>
      <c r="H101" s="116"/>
      <c r="I101" s="116"/>
      <c r="J101" s="117">
        <f>J260</f>
        <v>0</v>
      </c>
      <c r="L101" s="114"/>
    </row>
    <row r="102" spans="2:12" s="10" customFormat="1" ht="20.1" customHeight="1">
      <c r="B102" s="114"/>
      <c r="D102" s="115" t="s">
        <v>102</v>
      </c>
      <c r="E102" s="116"/>
      <c r="F102" s="116"/>
      <c r="G102" s="116"/>
      <c r="H102" s="116"/>
      <c r="I102" s="116"/>
      <c r="J102" s="117">
        <f>J315</f>
        <v>0</v>
      </c>
      <c r="L102" s="114"/>
    </row>
    <row r="103" spans="1:31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2" customFormat="1" ht="6.95" customHeight="1">
      <c r="A108" s="29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21" t="s">
        <v>103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6" t="s">
        <v>14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38" t="str">
        <f>E7</f>
        <v>Turnov - Chodník a VO ulice Průmyslová</v>
      </c>
      <c r="F112" s="239"/>
      <c r="G112" s="239"/>
      <c r="H112" s="23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2" customHeight="1">
      <c r="A113" s="29"/>
      <c r="B113" s="30"/>
      <c r="C113" s="26" t="s">
        <v>91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6.5" customHeight="1">
      <c r="A114" s="29"/>
      <c r="B114" s="30"/>
      <c r="C114" s="29"/>
      <c r="D114" s="29"/>
      <c r="E114" s="209" t="str">
        <f>E9</f>
        <v>SO 101.1 - Chodník v ulici Průmyslová</v>
      </c>
      <c r="F114" s="240"/>
      <c r="G114" s="240"/>
      <c r="H114" s="240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2" customHeight="1">
      <c r="A116" s="29"/>
      <c r="B116" s="30"/>
      <c r="C116" s="26" t="s">
        <v>17</v>
      </c>
      <c r="D116" s="29"/>
      <c r="E116" s="29"/>
      <c r="F116" s="24" t="str">
        <f>F12</f>
        <v>Turnov</v>
      </c>
      <c r="G116" s="29"/>
      <c r="H116" s="29"/>
      <c r="I116" s="26" t="s">
        <v>19</v>
      </c>
      <c r="J116" s="52" t="str">
        <f>IF(J12="","",J12)</f>
        <v/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5.2" customHeight="1">
      <c r="A118" s="29"/>
      <c r="B118" s="30"/>
      <c r="C118" s="26" t="s">
        <v>21</v>
      </c>
      <c r="D118" s="29"/>
      <c r="E118" s="29"/>
      <c r="F118" s="24" t="str">
        <f>E15</f>
        <v xml:space="preserve"> </v>
      </c>
      <c r="G118" s="29"/>
      <c r="H118" s="29"/>
      <c r="I118" s="26" t="s">
        <v>26</v>
      </c>
      <c r="J118" s="27" t="str">
        <f>E21</f>
        <v>IPOKA, s.r.o.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5.2" customHeight="1">
      <c r="A119" s="29"/>
      <c r="B119" s="30"/>
      <c r="C119" s="26" t="s">
        <v>25</v>
      </c>
      <c r="D119" s="29"/>
      <c r="E119" s="29"/>
      <c r="F119" s="24" t="str">
        <f>IF(E18="","",E18)</f>
        <v xml:space="preserve"> </v>
      </c>
      <c r="G119" s="29"/>
      <c r="H119" s="29"/>
      <c r="I119" s="26" t="s">
        <v>30</v>
      </c>
      <c r="J119" s="27">
        <f>E24</f>
        <v>0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11" customFormat="1" ht="29.25" customHeight="1">
      <c r="A121" s="118"/>
      <c r="B121" s="119"/>
      <c r="C121" s="120" t="s">
        <v>104</v>
      </c>
      <c r="D121" s="121" t="s">
        <v>60</v>
      </c>
      <c r="E121" s="121" t="s">
        <v>56</v>
      </c>
      <c r="F121" s="121" t="s">
        <v>57</v>
      </c>
      <c r="G121" s="121" t="s">
        <v>105</v>
      </c>
      <c r="H121" s="121" t="s">
        <v>106</v>
      </c>
      <c r="I121" s="121" t="s">
        <v>107</v>
      </c>
      <c r="J121" s="121" t="s">
        <v>94</v>
      </c>
      <c r="K121" s="122" t="s">
        <v>108</v>
      </c>
      <c r="L121" s="123"/>
      <c r="M121" s="59" t="s">
        <v>1</v>
      </c>
      <c r="N121" s="60" t="s">
        <v>39</v>
      </c>
      <c r="O121" s="60" t="s">
        <v>109</v>
      </c>
      <c r="P121" s="60" t="s">
        <v>110</v>
      </c>
      <c r="Q121" s="60" t="s">
        <v>111</v>
      </c>
      <c r="R121" s="60" t="s">
        <v>112</v>
      </c>
      <c r="S121" s="60" t="s">
        <v>113</v>
      </c>
      <c r="T121" s="61" t="s">
        <v>114</v>
      </c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</row>
    <row r="122" spans="1:63" s="2" customFormat="1" ht="22.7" customHeight="1">
      <c r="A122" s="29"/>
      <c r="B122" s="30"/>
      <c r="C122" s="66" t="s">
        <v>115</v>
      </c>
      <c r="D122" s="29"/>
      <c r="E122" s="29"/>
      <c r="F122" s="29"/>
      <c r="G122" s="29"/>
      <c r="H122" s="29"/>
      <c r="I122" s="29"/>
      <c r="J122" s="124">
        <f>SUM(J123)</f>
        <v>0</v>
      </c>
      <c r="K122" s="29"/>
      <c r="L122" s="30"/>
      <c r="M122" s="62"/>
      <c r="N122" s="53"/>
      <c r="O122" s="63"/>
      <c r="P122" s="125">
        <f>P123</f>
        <v>513.749747</v>
      </c>
      <c r="Q122" s="63"/>
      <c r="R122" s="125">
        <f>R123</f>
        <v>356.2977900000001</v>
      </c>
      <c r="S122" s="63"/>
      <c r="T122" s="126">
        <f>T123</f>
        <v>144.51600000000002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7" t="s">
        <v>74</v>
      </c>
      <c r="AU122" s="17" t="s">
        <v>96</v>
      </c>
      <c r="BK122" s="127" t="e">
        <f>BK123</f>
        <v>#REF!</v>
      </c>
    </row>
    <row r="123" spans="2:63" s="12" customFormat="1" ht="26.1" customHeight="1">
      <c r="B123" s="128"/>
      <c r="D123" s="129" t="s">
        <v>74</v>
      </c>
      <c r="E123" s="130" t="s">
        <v>116</v>
      </c>
      <c r="F123" s="130" t="s">
        <v>117</v>
      </c>
      <c r="J123" s="131">
        <f>SUM(J124+J225+J315)</f>
        <v>0</v>
      </c>
      <c r="L123" s="128"/>
      <c r="M123" s="132"/>
      <c r="N123" s="133"/>
      <c r="O123" s="133"/>
      <c r="P123" s="134">
        <f>SUM(P124+P225)</f>
        <v>513.749747</v>
      </c>
      <c r="Q123" s="134"/>
      <c r="R123" s="134">
        <f>SUM(R124+R225)</f>
        <v>356.2977900000001</v>
      </c>
      <c r="S123" s="134"/>
      <c r="T123" s="134">
        <f>SUM(T124+T225)</f>
        <v>144.51600000000002</v>
      </c>
      <c r="AR123" s="129" t="s">
        <v>81</v>
      </c>
      <c r="AT123" s="136" t="s">
        <v>74</v>
      </c>
      <c r="AU123" s="136" t="s">
        <v>75</v>
      </c>
      <c r="AY123" s="129" t="s">
        <v>118</v>
      </c>
      <c r="BK123" s="137" t="e">
        <f>BK124+#REF!+BK225+#REF!+#REF!+BK315</f>
        <v>#REF!</v>
      </c>
    </row>
    <row r="124" spans="2:63" s="12" customFormat="1" ht="22.7" customHeight="1">
      <c r="B124" s="128"/>
      <c r="D124" s="129" t="s">
        <v>74</v>
      </c>
      <c r="E124" s="138" t="s">
        <v>119</v>
      </c>
      <c r="F124" s="138" t="s">
        <v>120</v>
      </c>
      <c r="J124" s="139">
        <f>BK124</f>
        <v>0</v>
      </c>
      <c r="L124" s="128"/>
      <c r="M124" s="132"/>
      <c r="N124" s="133"/>
      <c r="O124" s="133"/>
      <c r="P124" s="134">
        <f>SUM(P125:P224)</f>
        <v>189.06414700000002</v>
      </c>
      <c r="Q124" s="133"/>
      <c r="R124" s="134">
        <f>SUM(R125:R224)</f>
        <v>14.450955</v>
      </c>
      <c r="S124" s="133"/>
      <c r="T124" s="135">
        <f>SUM(T125:T224)</f>
        <v>144.51600000000002</v>
      </c>
      <c r="AR124" s="129" t="s">
        <v>81</v>
      </c>
      <c r="AT124" s="136" t="s">
        <v>74</v>
      </c>
      <c r="AU124" s="136" t="s">
        <v>81</v>
      </c>
      <c r="AY124" s="129" t="s">
        <v>118</v>
      </c>
      <c r="BK124" s="137">
        <f>SUM(BK125:BK224)</f>
        <v>0</v>
      </c>
    </row>
    <row r="125" spans="1:65" s="2" customFormat="1" ht="21.75" customHeight="1">
      <c r="A125" s="29"/>
      <c r="B125" s="140"/>
      <c r="C125" s="141" t="s">
        <v>81</v>
      </c>
      <c r="D125" s="141" t="s">
        <v>121</v>
      </c>
      <c r="E125" s="142" t="s">
        <v>122</v>
      </c>
      <c r="F125" s="143" t="s">
        <v>123</v>
      </c>
      <c r="G125" s="144" t="s">
        <v>124</v>
      </c>
      <c r="H125" s="145">
        <f>SUM(H129)</f>
        <v>115.5</v>
      </c>
      <c r="I125" s="146"/>
      <c r="J125" s="146">
        <f>ROUND(I125*H125,2)</f>
        <v>0</v>
      </c>
      <c r="K125" s="143" t="s">
        <v>562</v>
      </c>
      <c r="L125" s="30"/>
      <c r="M125" s="147" t="s">
        <v>1</v>
      </c>
      <c r="N125" s="148" t="s">
        <v>40</v>
      </c>
      <c r="O125" s="149">
        <v>0.067</v>
      </c>
      <c r="P125" s="149">
        <f>O125*H125</f>
        <v>7.7385</v>
      </c>
      <c r="Q125" s="149">
        <v>0</v>
      </c>
      <c r="R125" s="149">
        <f>Q125*H125</f>
        <v>0</v>
      </c>
      <c r="S125" s="149">
        <v>0.3</v>
      </c>
      <c r="T125" s="150">
        <f>S125*H125</f>
        <v>34.65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1" t="s">
        <v>126</v>
      </c>
      <c r="AT125" s="151" t="s">
        <v>121</v>
      </c>
      <c r="AU125" s="151" t="s">
        <v>83</v>
      </c>
      <c r="AY125" s="17" t="s">
        <v>118</v>
      </c>
      <c r="BE125" s="152">
        <f>IF(N125="základní",J125,0)</f>
        <v>0</v>
      </c>
      <c r="BF125" s="152">
        <f>IF(N125="snížená",J125,0)</f>
        <v>0</v>
      </c>
      <c r="BG125" s="152">
        <f>IF(N125="zákl. přenesená",J125,0)</f>
        <v>0</v>
      </c>
      <c r="BH125" s="152">
        <f>IF(N125="sníž. přenesená",J125,0)</f>
        <v>0</v>
      </c>
      <c r="BI125" s="152">
        <f>IF(N125="nulová",J125,0)</f>
        <v>0</v>
      </c>
      <c r="BJ125" s="17" t="s">
        <v>81</v>
      </c>
      <c r="BK125" s="152">
        <f>ROUND(I125*H125,2)</f>
        <v>0</v>
      </c>
      <c r="BL125" s="17" t="s">
        <v>126</v>
      </c>
      <c r="BM125" s="151" t="s">
        <v>127</v>
      </c>
    </row>
    <row r="126" spans="1:47" s="2" customFormat="1" ht="39">
      <c r="A126" s="29"/>
      <c r="B126" s="30"/>
      <c r="C126" s="29"/>
      <c r="D126" s="153" t="s">
        <v>128</v>
      </c>
      <c r="E126" s="29"/>
      <c r="F126" s="154" t="s">
        <v>129</v>
      </c>
      <c r="G126" s="29"/>
      <c r="H126" s="29"/>
      <c r="I126" s="29"/>
      <c r="J126" s="29"/>
      <c r="K126" s="29"/>
      <c r="L126" s="30"/>
      <c r="M126" s="155"/>
      <c r="N126" s="156"/>
      <c r="O126" s="55"/>
      <c r="P126" s="55"/>
      <c r="Q126" s="55"/>
      <c r="R126" s="55"/>
      <c r="S126" s="55"/>
      <c r="T126" s="56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7" t="s">
        <v>128</v>
      </c>
      <c r="AU126" s="17" t="s">
        <v>83</v>
      </c>
    </row>
    <row r="127" spans="2:51" s="13" customFormat="1" ht="22.5">
      <c r="B127" s="157"/>
      <c r="D127" s="153" t="s">
        <v>130</v>
      </c>
      <c r="E127" s="158" t="s">
        <v>1</v>
      </c>
      <c r="F127" s="159" t="s">
        <v>534</v>
      </c>
      <c r="H127" s="158" t="s">
        <v>1</v>
      </c>
      <c r="L127" s="157"/>
      <c r="M127" s="160"/>
      <c r="N127" s="161"/>
      <c r="O127" s="161"/>
      <c r="P127" s="161"/>
      <c r="Q127" s="161"/>
      <c r="R127" s="161"/>
      <c r="S127" s="161"/>
      <c r="T127" s="162"/>
      <c r="AT127" s="158" t="s">
        <v>130</v>
      </c>
      <c r="AU127" s="158" t="s">
        <v>83</v>
      </c>
      <c r="AV127" s="13" t="s">
        <v>81</v>
      </c>
      <c r="AW127" s="13" t="s">
        <v>29</v>
      </c>
      <c r="AX127" s="13" t="s">
        <v>75</v>
      </c>
      <c r="AY127" s="158" t="s">
        <v>118</v>
      </c>
    </row>
    <row r="128" spans="2:51" s="14" customFormat="1" ht="12">
      <c r="B128" s="163"/>
      <c r="D128" s="153" t="s">
        <v>130</v>
      </c>
      <c r="E128" s="164" t="s">
        <v>1</v>
      </c>
      <c r="F128" s="202">
        <v>115.5</v>
      </c>
      <c r="H128" s="166">
        <v>115.5</v>
      </c>
      <c r="L128" s="163"/>
      <c r="M128" s="167"/>
      <c r="N128" s="168"/>
      <c r="O128" s="168"/>
      <c r="P128" s="168"/>
      <c r="Q128" s="168"/>
      <c r="R128" s="168"/>
      <c r="S128" s="168"/>
      <c r="T128" s="169"/>
      <c r="AT128" s="164" t="s">
        <v>130</v>
      </c>
      <c r="AU128" s="164" t="s">
        <v>83</v>
      </c>
      <c r="AV128" s="14" t="s">
        <v>83</v>
      </c>
      <c r="AW128" s="14" t="s">
        <v>29</v>
      </c>
      <c r="AX128" s="14" t="s">
        <v>75</v>
      </c>
      <c r="AY128" s="164" t="s">
        <v>118</v>
      </c>
    </row>
    <row r="129" spans="2:51" s="15" customFormat="1" ht="12">
      <c r="B129" s="170"/>
      <c r="D129" s="153" t="s">
        <v>130</v>
      </c>
      <c r="E129" s="171" t="s">
        <v>1</v>
      </c>
      <c r="F129" s="172" t="s">
        <v>131</v>
      </c>
      <c r="H129" s="173">
        <f>SUM(H128)</f>
        <v>115.5</v>
      </c>
      <c r="L129" s="170"/>
      <c r="M129" s="174"/>
      <c r="N129" s="175"/>
      <c r="O129" s="175"/>
      <c r="P129" s="175"/>
      <c r="Q129" s="175"/>
      <c r="R129" s="175"/>
      <c r="S129" s="175"/>
      <c r="T129" s="176"/>
      <c r="AT129" s="171" t="s">
        <v>130</v>
      </c>
      <c r="AU129" s="171" t="s">
        <v>83</v>
      </c>
      <c r="AV129" s="15" t="s">
        <v>126</v>
      </c>
      <c r="AW129" s="15" t="s">
        <v>29</v>
      </c>
      <c r="AX129" s="15" t="s">
        <v>81</v>
      </c>
      <c r="AY129" s="171" t="s">
        <v>118</v>
      </c>
    </row>
    <row r="130" spans="1:65" s="2" customFormat="1" ht="21.75" customHeight="1">
      <c r="A130" s="29"/>
      <c r="B130" s="140"/>
      <c r="C130" s="141" t="s">
        <v>132</v>
      </c>
      <c r="D130" s="141" t="s">
        <v>121</v>
      </c>
      <c r="E130" s="142" t="s">
        <v>556</v>
      </c>
      <c r="F130" s="143" t="s">
        <v>555</v>
      </c>
      <c r="G130" s="144" t="s">
        <v>124</v>
      </c>
      <c r="H130" s="145">
        <f>SUM(H134)</f>
        <v>261</v>
      </c>
      <c r="I130" s="146"/>
      <c r="J130" s="146">
        <f>ROUND(I130*H130,2)</f>
        <v>0</v>
      </c>
      <c r="K130" s="143" t="s">
        <v>562</v>
      </c>
      <c r="L130" s="30"/>
      <c r="M130" s="147" t="s">
        <v>1</v>
      </c>
      <c r="N130" s="148" t="s">
        <v>40</v>
      </c>
      <c r="O130" s="149">
        <v>0.07</v>
      </c>
      <c r="P130" s="149">
        <f>O130*H130</f>
        <v>18.270000000000003</v>
      </c>
      <c r="Q130" s="149">
        <v>3E-05</v>
      </c>
      <c r="R130" s="149">
        <f>Q130*H130</f>
        <v>0.00783</v>
      </c>
      <c r="S130" s="149">
        <v>0.256</v>
      </c>
      <c r="T130" s="150">
        <f>S130*H130</f>
        <v>66.816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1" t="s">
        <v>126</v>
      </c>
      <c r="AT130" s="151" t="s">
        <v>121</v>
      </c>
      <c r="AU130" s="151" t="s">
        <v>83</v>
      </c>
      <c r="AY130" s="17" t="s">
        <v>118</v>
      </c>
      <c r="BE130" s="152">
        <f>IF(N130="základní",J130,0)</f>
        <v>0</v>
      </c>
      <c r="BF130" s="152">
        <f>IF(N130="snížená",J130,0)</f>
        <v>0</v>
      </c>
      <c r="BG130" s="152">
        <f>IF(N130="zákl. přenesená",J130,0)</f>
        <v>0</v>
      </c>
      <c r="BH130" s="152">
        <f>IF(N130="sníž. přenesená",J130,0)</f>
        <v>0</v>
      </c>
      <c r="BI130" s="152">
        <f>IF(N130="nulová",J130,0)</f>
        <v>0</v>
      </c>
      <c r="BJ130" s="17" t="s">
        <v>81</v>
      </c>
      <c r="BK130" s="152">
        <f>ROUND(I130*H130,2)</f>
        <v>0</v>
      </c>
      <c r="BL130" s="17" t="s">
        <v>126</v>
      </c>
      <c r="BM130" s="151" t="s">
        <v>133</v>
      </c>
    </row>
    <row r="131" spans="1:47" s="2" customFormat="1" ht="29.25">
      <c r="A131" s="29"/>
      <c r="B131" s="30"/>
      <c r="C131" s="29"/>
      <c r="D131" s="153" t="s">
        <v>128</v>
      </c>
      <c r="E131" s="29"/>
      <c r="F131" s="154" t="s">
        <v>134</v>
      </c>
      <c r="G131" s="29"/>
      <c r="H131" s="29"/>
      <c r="I131" s="29"/>
      <c r="J131" s="29"/>
      <c r="K131" s="29"/>
      <c r="L131" s="30"/>
      <c r="M131" s="155"/>
      <c r="N131" s="156"/>
      <c r="O131" s="55"/>
      <c r="P131" s="55"/>
      <c r="Q131" s="55"/>
      <c r="R131" s="55"/>
      <c r="S131" s="55"/>
      <c r="T131" s="56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7" t="s">
        <v>128</v>
      </c>
      <c r="AU131" s="17" t="s">
        <v>83</v>
      </c>
    </row>
    <row r="132" spans="2:51" s="13" customFormat="1" ht="22.5">
      <c r="B132" s="157"/>
      <c r="D132" s="153" t="s">
        <v>130</v>
      </c>
      <c r="E132" s="158" t="s">
        <v>1</v>
      </c>
      <c r="F132" s="159" t="s">
        <v>535</v>
      </c>
      <c r="H132" s="158" t="s">
        <v>1</v>
      </c>
      <c r="L132" s="157"/>
      <c r="M132" s="160"/>
      <c r="N132" s="161"/>
      <c r="O132" s="161"/>
      <c r="P132" s="161"/>
      <c r="Q132" s="161"/>
      <c r="R132" s="161"/>
      <c r="S132" s="161"/>
      <c r="T132" s="162"/>
      <c r="AT132" s="158" t="s">
        <v>130</v>
      </c>
      <c r="AU132" s="158" t="s">
        <v>83</v>
      </c>
      <c r="AV132" s="13" t="s">
        <v>81</v>
      </c>
      <c r="AW132" s="13" t="s">
        <v>29</v>
      </c>
      <c r="AX132" s="13" t="s">
        <v>75</v>
      </c>
      <c r="AY132" s="158" t="s">
        <v>118</v>
      </c>
    </row>
    <row r="133" spans="2:51" s="14" customFormat="1" ht="12">
      <c r="B133" s="163"/>
      <c r="D133" s="153" t="s">
        <v>130</v>
      </c>
      <c r="E133" s="164" t="s">
        <v>1</v>
      </c>
      <c r="F133" s="165" t="s">
        <v>557</v>
      </c>
      <c r="H133" s="166">
        <v>261</v>
      </c>
      <c r="L133" s="163"/>
      <c r="M133" s="167"/>
      <c r="N133" s="168"/>
      <c r="O133" s="168"/>
      <c r="P133" s="168"/>
      <c r="Q133" s="168"/>
      <c r="R133" s="168"/>
      <c r="S133" s="168"/>
      <c r="T133" s="169"/>
      <c r="AT133" s="164" t="s">
        <v>130</v>
      </c>
      <c r="AU133" s="164" t="s">
        <v>83</v>
      </c>
      <c r="AV133" s="14" t="s">
        <v>83</v>
      </c>
      <c r="AW133" s="14" t="s">
        <v>29</v>
      </c>
      <c r="AX133" s="14" t="s">
        <v>75</v>
      </c>
      <c r="AY133" s="164" t="s">
        <v>118</v>
      </c>
    </row>
    <row r="134" spans="2:51" s="15" customFormat="1" ht="12">
      <c r="B134" s="170"/>
      <c r="D134" s="153" t="s">
        <v>130</v>
      </c>
      <c r="E134" s="171" t="s">
        <v>1</v>
      </c>
      <c r="F134" s="172" t="s">
        <v>131</v>
      </c>
      <c r="H134" s="173">
        <f>SUM(H133)</f>
        <v>261</v>
      </c>
      <c r="L134" s="170"/>
      <c r="M134" s="174"/>
      <c r="N134" s="175"/>
      <c r="O134" s="175"/>
      <c r="P134" s="175"/>
      <c r="Q134" s="175"/>
      <c r="R134" s="175"/>
      <c r="S134" s="175"/>
      <c r="T134" s="176"/>
      <c r="AT134" s="171" t="s">
        <v>130</v>
      </c>
      <c r="AU134" s="171" t="s">
        <v>83</v>
      </c>
      <c r="AV134" s="15" t="s">
        <v>126</v>
      </c>
      <c r="AW134" s="15" t="s">
        <v>29</v>
      </c>
      <c r="AX134" s="15" t="s">
        <v>81</v>
      </c>
      <c r="AY134" s="171" t="s">
        <v>118</v>
      </c>
    </row>
    <row r="135" spans="1:65" s="2" customFormat="1" ht="16.5" customHeight="1">
      <c r="A135" s="29"/>
      <c r="B135" s="140"/>
      <c r="C135" s="141" t="s">
        <v>135</v>
      </c>
      <c r="D135" s="141" t="s">
        <v>121</v>
      </c>
      <c r="E135" s="142" t="s">
        <v>136</v>
      </c>
      <c r="F135" s="143" t="s">
        <v>137</v>
      </c>
      <c r="G135" s="144" t="s">
        <v>138</v>
      </c>
      <c r="H135" s="145">
        <f>SUM(H139)</f>
        <v>210</v>
      </c>
      <c r="I135" s="146"/>
      <c r="J135" s="146">
        <f>ROUND(I135*H135,2)</f>
        <v>0</v>
      </c>
      <c r="K135" s="143" t="s">
        <v>562</v>
      </c>
      <c r="L135" s="30"/>
      <c r="M135" s="147" t="s">
        <v>1</v>
      </c>
      <c r="N135" s="148" t="s">
        <v>40</v>
      </c>
      <c r="O135" s="149">
        <v>0.133</v>
      </c>
      <c r="P135" s="149">
        <f>O135*H135</f>
        <v>27.93</v>
      </c>
      <c r="Q135" s="149">
        <v>0</v>
      </c>
      <c r="R135" s="149">
        <f>Q135*H135</f>
        <v>0</v>
      </c>
      <c r="S135" s="149">
        <v>0.205</v>
      </c>
      <c r="T135" s="150">
        <f>S135*H135</f>
        <v>43.05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1" t="s">
        <v>126</v>
      </c>
      <c r="AT135" s="151" t="s">
        <v>121</v>
      </c>
      <c r="AU135" s="151" t="s">
        <v>83</v>
      </c>
      <c r="AY135" s="17" t="s">
        <v>118</v>
      </c>
      <c r="BE135" s="152">
        <f>IF(N135="základní",J135,0)</f>
        <v>0</v>
      </c>
      <c r="BF135" s="152">
        <f>IF(N135="snížená",J135,0)</f>
        <v>0</v>
      </c>
      <c r="BG135" s="152">
        <f>IF(N135="zákl. přenesená",J135,0)</f>
        <v>0</v>
      </c>
      <c r="BH135" s="152">
        <f>IF(N135="sníž. přenesená",J135,0)</f>
        <v>0</v>
      </c>
      <c r="BI135" s="152">
        <f>IF(N135="nulová",J135,0)</f>
        <v>0</v>
      </c>
      <c r="BJ135" s="17" t="s">
        <v>81</v>
      </c>
      <c r="BK135" s="152">
        <f>ROUND(I135*H135,2)</f>
        <v>0</v>
      </c>
      <c r="BL135" s="17" t="s">
        <v>126</v>
      </c>
      <c r="BM135" s="151" t="s">
        <v>139</v>
      </c>
    </row>
    <row r="136" spans="1:47" s="2" customFormat="1" ht="29.25">
      <c r="A136" s="29"/>
      <c r="B136" s="30"/>
      <c r="C136" s="29"/>
      <c r="D136" s="153" t="s">
        <v>128</v>
      </c>
      <c r="E136" s="29"/>
      <c r="F136" s="154" t="s">
        <v>140</v>
      </c>
      <c r="G136" s="29"/>
      <c r="H136" s="29"/>
      <c r="I136" s="29"/>
      <c r="J136" s="29"/>
      <c r="K136" s="29"/>
      <c r="L136" s="30"/>
      <c r="M136" s="155"/>
      <c r="N136" s="156"/>
      <c r="O136" s="55"/>
      <c r="P136" s="55"/>
      <c r="Q136" s="55"/>
      <c r="R136" s="55"/>
      <c r="S136" s="55"/>
      <c r="T136" s="56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7" t="s">
        <v>128</v>
      </c>
      <c r="AU136" s="17" t="s">
        <v>83</v>
      </c>
    </row>
    <row r="137" spans="2:51" s="13" customFormat="1" ht="12">
      <c r="B137" s="157"/>
      <c r="D137" s="153" t="s">
        <v>130</v>
      </c>
      <c r="E137" s="158" t="s">
        <v>1</v>
      </c>
      <c r="F137" s="159" t="s">
        <v>137</v>
      </c>
      <c r="H137" s="158" t="s">
        <v>1</v>
      </c>
      <c r="L137" s="157"/>
      <c r="M137" s="160"/>
      <c r="N137" s="161"/>
      <c r="O137" s="161"/>
      <c r="P137" s="161"/>
      <c r="Q137" s="161"/>
      <c r="R137" s="161"/>
      <c r="S137" s="161"/>
      <c r="T137" s="162"/>
      <c r="AT137" s="158" t="s">
        <v>130</v>
      </c>
      <c r="AU137" s="158" t="s">
        <v>83</v>
      </c>
      <c r="AV137" s="13" t="s">
        <v>81</v>
      </c>
      <c r="AW137" s="13" t="s">
        <v>29</v>
      </c>
      <c r="AX137" s="13" t="s">
        <v>75</v>
      </c>
      <c r="AY137" s="158" t="s">
        <v>118</v>
      </c>
    </row>
    <row r="138" spans="2:51" s="14" customFormat="1" ht="12">
      <c r="B138" s="163"/>
      <c r="D138" s="153" t="s">
        <v>130</v>
      </c>
      <c r="E138" s="164" t="s">
        <v>1</v>
      </c>
      <c r="F138" s="202">
        <v>210</v>
      </c>
      <c r="H138" s="166">
        <v>210</v>
      </c>
      <c r="L138" s="163"/>
      <c r="M138" s="167"/>
      <c r="N138" s="168"/>
      <c r="O138" s="168"/>
      <c r="P138" s="168"/>
      <c r="Q138" s="168"/>
      <c r="R138" s="168"/>
      <c r="S138" s="168"/>
      <c r="T138" s="169"/>
      <c r="AT138" s="164" t="s">
        <v>130</v>
      </c>
      <c r="AU138" s="164" t="s">
        <v>83</v>
      </c>
      <c r="AV138" s="14" t="s">
        <v>83</v>
      </c>
      <c r="AW138" s="14" t="s">
        <v>29</v>
      </c>
      <c r="AX138" s="14" t="s">
        <v>75</v>
      </c>
      <c r="AY138" s="164" t="s">
        <v>118</v>
      </c>
    </row>
    <row r="139" spans="2:51" s="15" customFormat="1" ht="12">
      <c r="B139" s="170"/>
      <c r="D139" s="153" t="s">
        <v>130</v>
      </c>
      <c r="E139" s="171" t="s">
        <v>1</v>
      </c>
      <c r="F139" s="172" t="s">
        <v>131</v>
      </c>
      <c r="H139" s="173">
        <f>SUM(H138)</f>
        <v>210</v>
      </c>
      <c r="L139" s="170"/>
      <c r="M139" s="174"/>
      <c r="N139" s="175"/>
      <c r="O139" s="175"/>
      <c r="P139" s="175"/>
      <c r="Q139" s="175"/>
      <c r="R139" s="175"/>
      <c r="S139" s="175"/>
      <c r="T139" s="176"/>
      <c r="AT139" s="171" t="s">
        <v>130</v>
      </c>
      <c r="AU139" s="171" t="s">
        <v>83</v>
      </c>
      <c r="AV139" s="15" t="s">
        <v>126</v>
      </c>
      <c r="AW139" s="15" t="s">
        <v>29</v>
      </c>
      <c r="AX139" s="15" t="s">
        <v>81</v>
      </c>
      <c r="AY139" s="171" t="s">
        <v>118</v>
      </c>
    </row>
    <row r="140" spans="1:65" s="2" customFormat="1" ht="21.75" customHeight="1">
      <c r="A140" s="29"/>
      <c r="B140" s="140"/>
      <c r="C140" s="141" t="s">
        <v>141</v>
      </c>
      <c r="D140" s="141" t="s">
        <v>121</v>
      </c>
      <c r="E140" s="142" t="s">
        <v>142</v>
      </c>
      <c r="F140" s="143" t="s">
        <v>143</v>
      </c>
      <c r="G140" s="144" t="s">
        <v>124</v>
      </c>
      <c r="H140" s="145">
        <f>SUM(H144)</f>
        <v>356.8</v>
      </c>
      <c r="I140" s="146"/>
      <c r="J140" s="146">
        <f>ROUND(I140*H140,2)</f>
        <v>0</v>
      </c>
      <c r="K140" s="143" t="s">
        <v>562</v>
      </c>
      <c r="L140" s="30"/>
      <c r="M140" s="147" t="s">
        <v>1</v>
      </c>
      <c r="N140" s="148" t="s">
        <v>40</v>
      </c>
      <c r="O140" s="149">
        <v>0.015</v>
      </c>
      <c r="P140" s="149">
        <f>O140*H140</f>
        <v>5.352</v>
      </c>
      <c r="Q140" s="149">
        <v>0</v>
      </c>
      <c r="R140" s="149">
        <f>Q140*H140</f>
        <v>0</v>
      </c>
      <c r="S140" s="149">
        <v>0</v>
      </c>
      <c r="T140" s="150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1" t="s">
        <v>126</v>
      </c>
      <c r="AT140" s="151" t="s">
        <v>121</v>
      </c>
      <c r="AU140" s="151" t="s">
        <v>83</v>
      </c>
      <c r="AY140" s="17" t="s">
        <v>118</v>
      </c>
      <c r="BE140" s="152">
        <f>IF(N140="základní",J140,0)</f>
        <v>0</v>
      </c>
      <c r="BF140" s="152">
        <f>IF(N140="snížená",J140,0)</f>
        <v>0</v>
      </c>
      <c r="BG140" s="152">
        <f>IF(N140="zákl. přenesená",J140,0)</f>
        <v>0</v>
      </c>
      <c r="BH140" s="152">
        <f>IF(N140="sníž. přenesená",J140,0)</f>
        <v>0</v>
      </c>
      <c r="BI140" s="152">
        <f>IF(N140="nulová",J140,0)</f>
        <v>0</v>
      </c>
      <c r="BJ140" s="17" t="s">
        <v>81</v>
      </c>
      <c r="BK140" s="152">
        <f>ROUND(I140*H140,2)</f>
        <v>0</v>
      </c>
      <c r="BL140" s="17" t="s">
        <v>126</v>
      </c>
      <c r="BM140" s="151" t="s">
        <v>144</v>
      </c>
    </row>
    <row r="141" spans="1:47" s="2" customFormat="1" ht="19.5">
      <c r="A141" s="29"/>
      <c r="B141" s="30"/>
      <c r="C141" s="29"/>
      <c r="D141" s="153" t="s">
        <v>128</v>
      </c>
      <c r="E141" s="29"/>
      <c r="F141" s="154" t="s">
        <v>145</v>
      </c>
      <c r="G141" s="29"/>
      <c r="H141" s="29"/>
      <c r="I141" s="29"/>
      <c r="J141" s="29"/>
      <c r="K141" s="29"/>
      <c r="L141" s="30"/>
      <c r="M141" s="155"/>
      <c r="N141" s="156"/>
      <c r="O141" s="55"/>
      <c r="P141" s="55"/>
      <c r="Q141" s="55"/>
      <c r="R141" s="55"/>
      <c r="S141" s="55"/>
      <c r="T141" s="56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T141" s="17" t="s">
        <v>128</v>
      </c>
      <c r="AU141" s="17" t="s">
        <v>83</v>
      </c>
    </row>
    <row r="142" spans="2:51" s="13" customFormat="1" ht="12">
      <c r="B142" s="157"/>
      <c r="D142" s="153" t="s">
        <v>130</v>
      </c>
      <c r="E142" s="158" t="s">
        <v>1</v>
      </c>
      <c r="F142" s="159" t="s">
        <v>146</v>
      </c>
      <c r="H142" s="158" t="s">
        <v>1</v>
      </c>
      <c r="L142" s="157"/>
      <c r="M142" s="160"/>
      <c r="N142" s="161"/>
      <c r="O142" s="161"/>
      <c r="P142" s="161"/>
      <c r="Q142" s="161"/>
      <c r="R142" s="161"/>
      <c r="S142" s="161"/>
      <c r="T142" s="162"/>
      <c r="AT142" s="158" t="s">
        <v>130</v>
      </c>
      <c r="AU142" s="158" t="s">
        <v>83</v>
      </c>
      <c r="AV142" s="13" t="s">
        <v>81</v>
      </c>
      <c r="AW142" s="13" t="s">
        <v>29</v>
      </c>
      <c r="AX142" s="13" t="s">
        <v>75</v>
      </c>
      <c r="AY142" s="158" t="s">
        <v>118</v>
      </c>
    </row>
    <row r="143" spans="2:51" s="14" customFormat="1" ht="12">
      <c r="B143" s="163"/>
      <c r="D143" s="153" t="s">
        <v>130</v>
      </c>
      <c r="E143" s="164" t="s">
        <v>1</v>
      </c>
      <c r="F143" s="202">
        <v>356.8</v>
      </c>
      <c r="H143" s="166">
        <v>356.8</v>
      </c>
      <c r="L143" s="163"/>
      <c r="M143" s="167"/>
      <c r="N143" s="168"/>
      <c r="O143" s="168"/>
      <c r="P143" s="168"/>
      <c r="Q143" s="168"/>
      <c r="R143" s="168"/>
      <c r="S143" s="168"/>
      <c r="T143" s="169"/>
      <c r="AT143" s="164" t="s">
        <v>130</v>
      </c>
      <c r="AU143" s="164" t="s">
        <v>83</v>
      </c>
      <c r="AV143" s="14" t="s">
        <v>83</v>
      </c>
      <c r="AW143" s="14" t="s">
        <v>29</v>
      </c>
      <c r="AX143" s="14" t="s">
        <v>75</v>
      </c>
      <c r="AY143" s="164" t="s">
        <v>118</v>
      </c>
    </row>
    <row r="144" spans="2:51" s="15" customFormat="1" ht="12">
      <c r="B144" s="170"/>
      <c r="D144" s="153" t="s">
        <v>130</v>
      </c>
      <c r="E144" s="171" t="s">
        <v>1</v>
      </c>
      <c r="F144" s="172" t="s">
        <v>131</v>
      </c>
      <c r="H144" s="173">
        <f>SUM(H143)</f>
        <v>356.8</v>
      </c>
      <c r="L144" s="170"/>
      <c r="M144" s="174"/>
      <c r="N144" s="175"/>
      <c r="O144" s="175"/>
      <c r="P144" s="175"/>
      <c r="Q144" s="175"/>
      <c r="R144" s="175"/>
      <c r="S144" s="175"/>
      <c r="T144" s="176"/>
      <c r="AT144" s="171" t="s">
        <v>130</v>
      </c>
      <c r="AU144" s="171" t="s">
        <v>83</v>
      </c>
      <c r="AV144" s="15" t="s">
        <v>126</v>
      </c>
      <c r="AW144" s="15" t="s">
        <v>29</v>
      </c>
      <c r="AX144" s="15" t="s">
        <v>81</v>
      </c>
      <c r="AY144" s="171" t="s">
        <v>118</v>
      </c>
    </row>
    <row r="145" spans="1:65" s="2" customFormat="1" ht="33" customHeight="1">
      <c r="A145" s="29"/>
      <c r="B145" s="140"/>
      <c r="C145" s="141" t="s">
        <v>147</v>
      </c>
      <c r="D145" s="141" t="s">
        <v>121</v>
      </c>
      <c r="E145" s="142" t="s">
        <v>148</v>
      </c>
      <c r="F145" s="143" t="s">
        <v>149</v>
      </c>
      <c r="G145" s="144" t="s">
        <v>150</v>
      </c>
      <c r="H145" s="145">
        <f>SUM(H151)</f>
        <v>19.82</v>
      </c>
      <c r="I145" s="146"/>
      <c r="J145" s="146">
        <f>ROUND(I145*H145,2)</f>
        <v>0</v>
      </c>
      <c r="K145" s="143" t="s">
        <v>562</v>
      </c>
      <c r="L145" s="30"/>
      <c r="M145" s="147" t="s">
        <v>1</v>
      </c>
      <c r="N145" s="148" t="s">
        <v>40</v>
      </c>
      <c r="O145" s="149">
        <v>0.215</v>
      </c>
      <c r="P145" s="149">
        <f>O145*H145</f>
        <v>4.2613</v>
      </c>
      <c r="Q145" s="149">
        <v>0</v>
      </c>
      <c r="R145" s="149">
        <f>Q145*H145</f>
        <v>0</v>
      </c>
      <c r="S145" s="149">
        <v>0</v>
      </c>
      <c r="T145" s="150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1" t="s">
        <v>126</v>
      </c>
      <c r="AT145" s="151" t="s">
        <v>121</v>
      </c>
      <c r="AU145" s="151" t="s">
        <v>83</v>
      </c>
      <c r="AY145" s="17" t="s">
        <v>118</v>
      </c>
      <c r="BE145" s="152">
        <f>IF(N145="základní",J145,0)</f>
        <v>0</v>
      </c>
      <c r="BF145" s="152">
        <f>IF(N145="snížená",J145,0)</f>
        <v>0</v>
      </c>
      <c r="BG145" s="152">
        <f>IF(N145="zákl. přenesená",J145,0)</f>
        <v>0</v>
      </c>
      <c r="BH145" s="152">
        <f>IF(N145="sníž. přenesená",J145,0)</f>
        <v>0</v>
      </c>
      <c r="BI145" s="152">
        <f>IF(N145="nulová",J145,0)</f>
        <v>0</v>
      </c>
      <c r="BJ145" s="17" t="s">
        <v>81</v>
      </c>
      <c r="BK145" s="152">
        <f>ROUND(I145*H145,2)</f>
        <v>0</v>
      </c>
      <c r="BL145" s="17" t="s">
        <v>126</v>
      </c>
      <c r="BM145" s="151" t="s">
        <v>151</v>
      </c>
    </row>
    <row r="146" spans="1:47" s="2" customFormat="1" ht="19.5">
      <c r="A146" s="29"/>
      <c r="B146" s="30"/>
      <c r="C146" s="29"/>
      <c r="D146" s="153" t="s">
        <v>128</v>
      </c>
      <c r="E146" s="29"/>
      <c r="F146" s="154" t="s">
        <v>152</v>
      </c>
      <c r="G146" s="29"/>
      <c r="H146" s="29"/>
      <c r="I146" s="29"/>
      <c r="J146" s="29"/>
      <c r="K146" s="29"/>
      <c r="L146" s="30"/>
      <c r="M146" s="155"/>
      <c r="N146" s="156"/>
      <c r="O146" s="55"/>
      <c r="P146" s="55"/>
      <c r="Q146" s="55"/>
      <c r="R146" s="55"/>
      <c r="S146" s="55"/>
      <c r="T146" s="56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T146" s="17" t="s">
        <v>128</v>
      </c>
      <c r="AU146" s="17" t="s">
        <v>83</v>
      </c>
    </row>
    <row r="147" spans="2:51" s="13" customFormat="1" ht="12">
      <c r="B147" s="157"/>
      <c r="D147" s="153" t="s">
        <v>130</v>
      </c>
      <c r="E147" s="158" t="s">
        <v>1</v>
      </c>
      <c r="F147" s="159" t="s">
        <v>153</v>
      </c>
      <c r="H147" s="158" t="s">
        <v>1</v>
      </c>
      <c r="L147" s="157"/>
      <c r="M147" s="160"/>
      <c r="N147" s="161"/>
      <c r="O147" s="161"/>
      <c r="P147" s="161"/>
      <c r="Q147" s="161"/>
      <c r="R147" s="161"/>
      <c r="S147" s="161"/>
      <c r="T147" s="162"/>
      <c r="AT147" s="158" t="s">
        <v>130</v>
      </c>
      <c r="AU147" s="158" t="s">
        <v>83</v>
      </c>
      <c r="AV147" s="13" t="s">
        <v>81</v>
      </c>
      <c r="AW147" s="13" t="s">
        <v>29</v>
      </c>
      <c r="AX147" s="13" t="s">
        <v>75</v>
      </c>
      <c r="AY147" s="158" t="s">
        <v>118</v>
      </c>
    </row>
    <row r="148" spans="2:51" s="14" customFormat="1" ht="12">
      <c r="B148" s="163"/>
      <c r="D148" s="153" t="s">
        <v>130</v>
      </c>
      <c r="E148" s="164" t="s">
        <v>1</v>
      </c>
      <c r="F148" s="165" t="s">
        <v>154</v>
      </c>
      <c r="H148" s="166">
        <v>5</v>
      </c>
      <c r="L148" s="163"/>
      <c r="M148" s="167"/>
      <c r="N148" s="168"/>
      <c r="O148" s="168"/>
      <c r="P148" s="168"/>
      <c r="Q148" s="168"/>
      <c r="R148" s="168"/>
      <c r="S148" s="168"/>
      <c r="T148" s="169"/>
      <c r="AT148" s="164" t="s">
        <v>130</v>
      </c>
      <c r="AU148" s="164" t="s">
        <v>83</v>
      </c>
      <c r="AV148" s="14" t="s">
        <v>83</v>
      </c>
      <c r="AW148" s="14" t="s">
        <v>29</v>
      </c>
      <c r="AX148" s="14" t="s">
        <v>75</v>
      </c>
      <c r="AY148" s="164" t="s">
        <v>118</v>
      </c>
    </row>
    <row r="149" spans="2:51" s="13" customFormat="1" ht="12">
      <c r="B149" s="157"/>
      <c r="D149" s="153" t="s">
        <v>130</v>
      </c>
      <c r="E149" s="158" t="s">
        <v>1</v>
      </c>
      <c r="F149" s="159" t="s">
        <v>155</v>
      </c>
      <c r="H149" s="158" t="s">
        <v>1</v>
      </c>
      <c r="L149" s="157"/>
      <c r="M149" s="160"/>
      <c r="N149" s="161"/>
      <c r="O149" s="161"/>
      <c r="P149" s="161"/>
      <c r="Q149" s="161"/>
      <c r="R149" s="161"/>
      <c r="S149" s="161"/>
      <c r="T149" s="162"/>
      <c r="AT149" s="158" t="s">
        <v>130</v>
      </c>
      <c r="AU149" s="158" t="s">
        <v>83</v>
      </c>
      <c r="AV149" s="13" t="s">
        <v>81</v>
      </c>
      <c r="AW149" s="13" t="s">
        <v>29</v>
      </c>
      <c r="AX149" s="13" t="s">
        <v>75</v>
      </c>
      <c r="AY149" s="158" t="s">
        <v>118</v>
      </c>
    </row>
    <row r="150" spans="2:51" s="14" customFormat="1" ht="22.5">
      <c r="B150" s="163"/>
      <c r="D150" s="153" t="s">
        <v>130</v>
      </c>
      <c r="E150" s="164" t="s">
        <v>1</v>
      </c>
      <c r="F150" s="165" t="s">
        <v>536</v>
      </c>
      <c r="H150" s="166">
        <v>14.82</v>
      </c>
      <c r="L150" s="163"/>
      <c r="M150" s="167"/>
      <c r="N150" s="168"/>
      <c r="O150" s="168"/>
      <c r="P150" s="168"/>
      <c r="Q150" s="168"/>
      <c r="R150" s="168"/>
      <c r="S150" s="168"/>
      <c r="T150" s="169"/>
      <c r="AT150" s="164" t="s">
        <v>130</v>
      </c>
      <c r="AU150" s="164" t="s">
        <v>83</v>
      </c>
      <c r="AV150" s="14" t="s">
        <v>83</v>
      </c>
      <c r="AW150" s="14" t="s">
        <v>29</v>
      </c>
      <c r="AX150" s="14" t="s">
        <v>75</v>
      </c>
      <c r="AY150" s="164" t="s">
        <v>118</v>
      </c>
    </row>
    <row r="151" spans="2:51" s="15" customFormat="1" ht="12">
      <c r="B151" s="170"/>
      <c r="D151" s="153" t="s">
        <v>130</v>
      </c>
      <c r="E151" s="171" t="s">
        <v>1</v>
      </c>
      <c r="F151" s="172" t="s">
        <v>131</v>
      </c>
      <c r="H151" s="173">
        <f>SUM(H148:H150)</f>
        <v>19.82</v>
      </c>
      <c r="L151" s="170"/>
      <c r="M151" s="174"/>
      <c r="N151" s="175"/>
      <c r="O151" s="175"/>
      <c r="P151" s="175"/>
      <c r="Q151" s="175"/>
      <c r="R151" s="175"/>
      <c r="S151" s="175"/>
      <c r="T151" s="176"/>
      <c r="AT151" s="171" t="s">
        <v>130</v>
      </c>
      <c r="AU151" s="171" t="s">
        <v>83</v>
      </c>
      <c r="AV151" s="15" t="s">
        <v>126</v>
      </c>
      <c r="AW151" s="15" t="s">
        <v>29</v>
      </c>
      <c r="AX151" s="15" t="s">
        <v>81</v>
      </c>
      <c r="AY151" s="171" t="s">
        <v>118</v>
      </c>
    </row>
    <row r="152" spans="1:65" s="2" customFormat="1" ht="21.75" customHeight="1">
      <c r="A152" s="29"/>
      <c r="B152" s="140"/>
      <c r="C152" s="141" t="s">
        <v>157</v>
      </c>
      <c r="D152" s="141" t="s">
        <v>121</v>
      </c>
      <c r="E152" s="142" t="s">
        <v>158</v>
      </c>
      <c r="F152" s="143" t="s">
        <v>159</v>
      </c>
      <c r="G152" s="144" t="s">
        <v>150</v>
      </c>
      <c r="H152" s="145">
        <f>SUM(H158)</f>
        <v>72.835</v>
      </c>
      <c r="I152" s="146"/>
      <c r="J152" s="146">
        <f>ROUND(I152*H152,2)</f>
        <v>0</v>
      </c>
      <c r="K152" s="143" t="s">
        <v>562</v>
      </c>
      <c r="L152" s="30"/>
      <c r="M152" s="147" t="s">
        <v>1</v>
      </c>
      <c r="N152" s="148" t="s">
        <v>40</v>
      </c>
      <c r="O152" s="149">
        <v>0.131</v>
      </c>
      <c r="P152" s="149">
        <f>O152*H152</f>
        <v>9.541385</v>
      </c>
      <c r="Q152" s="149">
        <v>0</v>
      </c>
      <c r="R152" s="149">
        <f>Q152*H152</f>
        <v>0</v>
      </c>
      <c r="S152" s="149">
        <v>0</v>
      </c>
      <c r="T152" s="150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1" t="s">
        <v>126</v>
      </c>
      <c r="AT152" s="151" t="s">
        <v>121</v>
      </c>
      <c r="AU152" s="151" t="s">
        <v>83</v>
      </c>
      <c r="AY152" s="17" t="s">
        <v>118</v>
      </c>
      <c r="BE152" s="152">
        <f>IF(N152="základní",J152,0)</f>
        <v>0</v>
      </c>
      <c r="BF152" s="152">
        <f>IF(N152="snížená",J152,0)</f>
        <v>0</v>
      </c>
      <c r="BG152" s="152">
        <f>IF(N152="zákl. přenesená",J152,0)</f>
        <v>0</v>
      </c>
      <c r="BH152" s="152">
        <f>IF(N152="sníž. přenesená",J152,0)</f>
        <v>0</v>
      </c>
      <c r="BI152" s="152">
        <f>IF(N152="nulová",J152,0)</f>
        <v>0</v>
      </c>
      <c r="BJ152" s="17" t="s">
        <v>81</v>
      </c>
      <c r="BK152" s="152">
        <f>ROUND(I152*H152,2)</f>
        <v>0</v>
      </c>
      <c r="BL152" s="17" t="s">
        <v>126</v>
      </c>
      <c r="BM152" s="151" t="s">
        <v>160</v>
      </c>
    </row>
    <row r="153" spans="1:47" s="2" customFormat="1" ht="29.25">
      <c r="A153" s="29"/>
      <c r="B153" s="30"/>
      <c r="C153" s="29"/>
      <c r="D153" s="153" t="s">
        <v>128</v>
      </c>
      <c r="E153" s="29"/>
      <c r="F153" s="154" t="s">
        <v>161</v>
      </c>
      <c r="G153" s="29"/>
      <c r="H153" s="29"/>
      <c r="I153" s="29"/>
      <c r="J153" s="29"/>
      <c r="K153" s="29"/>
      <c r="L153" s="30"/>
      <c r="M153" s="155"/>
      <c r="N153" s="156"/>
      <c r="O153" s="55"/>
      <c r="P153" s="55"/>
      <c r="Q153" s="55"/>
      <c r="R153" s="55"/>
      <c r="S153" s="55"/>
      <c r="T153" s="56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T153" s="17" t="s">
        <v>128</v>
      </c>
      <c r="AU153" s="17" t="s">
        <v>83</v>
      </c>
    </row>
    <row r="154" spans="2:51" s="13" customFormat="1" ht="12">
      <c r="B154" s="157"/>
      <c r="D154" s="153" t="s">
        <v>130</v>
      </c>
      <c r="E154" s="158" t="s">
        <v>1</v>
      </c>
      <c r="F154" s="159" t="s">
        <v>542</v>
      </c>
      <c r="H154" s="158" t="s">
        <v>1</v>
      </c>
      <c r="L154" s="157"/>
      <c r="M154" s="160"/>
      <c r="N154" s="161"/>
      <c r="O154" s="161"/>
      <c r="P154" s="161"/>
      <c r="Q154" s="161"/>
      <c r="R154" s="161"/>
      <c r="S154" s="161"/>
      <c r="T154" s="162"/>
      <c r="AT154" s="158" t="s">
        <v>130</v>
      </c>
      <c r="AU154" s="158" t="s">
        <v>83</v>
      </c>
      <c r="AV154" s="13" t="s">
        <v>81</v>
      </c>
      <c r="AW154" s="13" t="s">
        <v>29</v>
      </c>
      <c r="AX154" s="13" t="s">
        <v>75</v>
      </c>
      <c r="AY154" s="158" t="s">
        <v>118</v>
      </c>
    </row>
    <row r="155" spans="2:51" s="14" customFormat="1" ht="12">
      <c r="B155" s="163"/>
      <c r="D155" s="153" t="s">
        <v>130</v>
      </c>
      <c r="E155" s="164" t="s">
        <v>1</v>
      </c>
      <c r="F155" s="165" t="s">
        <v>543</v>
      </c>
      <c r="H155" s="166">
        <v>1.96</v>
      </c>
      <c r="L155" s="163"/>
      <c r="M155" s="167"/>
      <c r="N155" s="168"/>
      <c r="O155" s="168"/>
      <c r="P155" s="168"/>
      <c r="Q155" s="168"/>
      <c r="R155" s="168"/>
      <c r="S155" s="168"/>
      <c r="T155" s="169"/>
      <c r="AT155" s="164" t="s">
        <v>130</v>
      </c>
      <c r="AU155" s="164" t="s">
        <v>83</v>
      </c>
      <c r="AV155" s="14" t="s">
        <v>83</v>
      </c>
      <c r="AW155" s="14" t="s">
        <v>29</v>
      </c>
      <c r="AX155" s="14" t="s">
        <v>75</v>
      </c>
      <c r="AY155" s="164" t="s">
        <v>118</v>
      </c>
    </row>
    <row r="156" spans="2:51" s="13" customFormat="1" ht="12">
      <c r="B156" s="157"/>
      <c r="D156" s="153" t="s">
        <v>130</v>
      </c>
      <c r="E156" s="158" t="s">
        <v>1</v>
      </c>
      <c r="F156" s="159" t="s">
        <v>162</v>
      </c>
      <c r="H156" s="158" t="s">
        <v>1</v>
      </c>
      <c r="L156" s="157"/>
      <c r="M156" s="160"/>
      <c r="N156" s="161"/>
      <c r="O156" s="161"/>
      <c r="P156" s="161"/>
      <c r="Q156" s="161"/>
      <c r="R156" s="161"/>
      <c r="S156" s="161"/>
      <c r="T156" s="162"/>
      <c r="AT156" s="158" t="s">
        <v>130</v>
      </c>
      <c r="AU156" s="158" t="s">
        <v>83</v>
      </c>
      <c r="AV156" s="13" t="s">
        <v>81</v>
      </c>
      <c r="AW156" s="13" t="s">
        <v>29</v>
      </c>
      <c r="AX156" s="13" t="s">
        <v>75</v>
      </c>
      <c r="AY156" s="158" t="s">
        <v>118</v>
      </c>
    </row>
    <row r="157" spans="2:51" s="14" customFormat="1" ht="12">
      <c r="B157" s="163"/>
      <c r="D157" s="153" t="s">
        <v>130</v>
      </c>
      <c r="E157" s="164" t="s">
        <v>1</v>
      </c>
      <c r="F157" s="165" t="s">
        <v>544</v>
      </c>
      <c r="H157" s="166">
        <v>70.875</v>
      </c>
      <c r="L157" s="163"/>
      <c r="M157" s="167"/>
      <c r="N157" s="168"/>
      <c r="O157" s="168"/>
      <c r="P157" s="168"/>
      <c r="Q157" s="168"/>
      <c r="R157" s="168"/>
      <c r="S157" s="168"/>
      <c r="T157" s="169"/>
      <c r="AT157" s="164" t="s">
        <v>130</v>
      </c>
      <c r="AU157" s="164" t="s">
        <v>83</v>
      </c>
      <c r="AV157" s="14" t="s">
        <v>83</v>
      </c>
      <c r="AW157" s="14" t="s">
        <v>29</v>
      </c>
      <c r="AX157" s="14" t="s">
        <v>75</v>
      </c>
      <c r="AY157" s="164" t="s">
        <v>118</v>
      </c>
    </row>
    <row r="158" spans="2:51" s="15" customFormat="1" ht="12">
      <c r="B158" s="170"/>
      <c r="D158" s="153" t="s">
        <v>130</v>
      </c>
      <c r="E158" s="171" t="s">
        <v>1</v>
      </c>
      <c r="F158" s="172" t="s">
        <v>131</v>
      </c>
      <c r="H158" s="173">
        <f>SUM(H155:H157)</f>
        <v>72.835</v>
      </c>
      <c r="L158" s="170"/>
      <c r="M158" s="174"/>
      <c r="N158" s="175"/>
      <c r="O158" s="175"/>
      <c r="P158" s="175"/>
      <c r="Q158" s="175"/>
      <c r="R158" s="175"/>
      <c r="S158" s="175"/>
      <c r="T158" s="176"/>
      <c r="AT158" s="171" t="s">
        <v>130</v>
      </c>
      <c r="AU158" s="171" t="s">
        <v>83</v>
      </c>
      <c r="AV158" s="15" t="s">
        <v>126</v>
      </c>
      <c r="AW158" s="15" t="s">
        <v>29</v>
      </c>
      <c r="AX158" s="15" t="s">
        <v>81</v>
      </c>
      <c r="AY158" s="171" t="s">
        <v>118</v>
      </c>
    </row>
    <row r="159" spans="1:65" s="2" customFormat="1" ht="21.75" customHeight="1">
      <c r="A159" s="29"/>
      <c r="B159" s="140"/>
      <c r="C159" s="141" t="s">
        <v>163</v>
      </c>
      <c r="D159" s="141" t="s">
        <v>121</v>
      </c>
      <c r="E159" s="142" t="s">
        <v>164</v>
      </c>
      <c r="F159" s="143" t="s">
        <v>165</v>
      </c>
      <c r="G159" s="144" t="s">
        <v>124</v>
      </c>
      <c r="H159" s="145">
        <f>SUM(H163)</f>
        <v>356.51</v>
      </c>
      <c r="I159" s="146"/>
      <c r="J159" s="146">
        <f>ROUND(I159*H159,2)</f>
        <v>0</v>
      </c>
      <c r="K159" s="143" t="s">
        <v>562</v>
      </c>
      <c r="L159" s="30"/>
      <c r="M159" s="147" t="s">
        <v>1</v>
      </c>
      <c r="N159" s="148" t="s">
        <v>40</v>
      </c>
      <c r="O159" s="149">
        <v>0.029</v>
      </c>
      <c r="P159" s="149">
        <f>O159*H159</f>
        <v>10.33879</v>
      </c>
      <c r="Q159" s="149">
        <v>0</v>
      </c>
      <c r="R159" s="149">
        <f>Q159*H159</f>
        <v>0</v>
      </c>
      <c r="S159" s="149">
        <v>0</v>
      </c>
      <c r="T159" s="150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1" t="s">
        <v>126</v>
      </c>
      <c r="AT159" s="151" t="s">
        <v>121</v>
      </c>
      <c r="AU159" s="151" t="s">
        <v>83</v>
      </c>
      <c r="AY159" s="17" t="s">
        <v>118</v>
      </c>
      <c r="BE159" s="152">
        <f>IF(N159="základní",J159,0)</f>
        <v>0</v>
      </c>
      <c r="BF159" s="152">
        <f>IF(N159="snížená",J159,0)</f>
        <v>0</v>
      </c>
      <c r="BG159" s="152">
        <f>IF(N159="zákl. přenesená",J159,0)</f>
        <v>0</v>
      </c>
      <c r="BH159" s="152">
        <f>IF(N159="sníž. přenesená",J159,0)</f>
        <v>0</v>
      </c>
      <c r="BI159" s="152">
        <f>IF(N159="nulová",J159,0)</f>
        <v>0</v>
      </c>
      <c r="BJ159" s="17" t="s">
        <v>81</v>
      </c>
      <c r="BK159" s="152">
        <f>ROUND(I159*H159,2)</f>
        <v>0</v>
      </c>
      <c r="BL159" s="17" t="s">
        <v>126</v>
      </c>
      <c r="BM159" s="151" t="s">
        <v>166</v>
      </c>
    </row>
    <row r="160" spans="1:47" s="2" customFormat="1" ht="19.5">
      <c r="A160" s="29"/>
      <c r="B160" s="30"/>
      <c r="C160" s="29"/>
      <c r="D160" s="153" t="s">
        <v>128</v>
      </c>
      <c r="E160" s="29"/>
      <c r="F160" s="154" t="s">
        <v>167</v>
      </c>
      <c r="G160" s="29"/>
      <c r="H160" s="29"/>
      <c r="I160" s="29"/>
      <c r="J160" s="29"/>
      <c r="K160" s="29"/>
      <c r="L160" s="30"/>
      <c r="M160" s="155"/>
      <c r="N160" s="156"/>
      <c r="O160" s="55"/>
      <c r="P160" s="55"/>
      <c r="Q160" s="55"/>
      <c r="R160" s="55"/>
      <c r="S160" s="55"/>
      <c r="T160" s="56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T160" s="17" t="s">
        <v>128</v>
      </c>
      <c r="AU160" s="17" t="s">
        <v>83</v>
      </c>
    </row>
    <row r="161" spans="2:51" s="13" customFormat="1" ht="12">
      <c r="B161" s="157"/>
      <c r="D161" s="153" t="s">
        <v>130</v>
      </c>
      <c r="E161" s="158" t="s">
        <v>1</v>
      </c>
      <c r="F161" s="159" t="s">
        <v>168</v>
      </c>
      <c r="H161" s="158" t="s">
        <v>1</v>
      </c>
      <c r="L161" s="157"/>
      <c r="M161" s="160"/>
      <c r="N161" s="161"/>
      <c r="O161" s="161"/>
      <c r="P161" s="161"/>
      <c r="Q161" s="161"/>
      <c r="R161" s="161"/>
      <c r="S161" s="161"/>
      <c r="T161" s="162"/>
      <c r="AT161" s="158" t="s">
        <v>130</v>
      </c>
      <c r="AU161" s="158" t="s">
        <v>83</v>
      </c>
      <c r="AV161" s="13" t="s">
        <v>81</v>
      </c>
      <c r="AW161" s="13" t="s">
        <v>29</v>
      </c>
      <c r="AX161" s="13" t="s">
        <v>75</v>
      </c>
      <c r="AY161" s="158" t="s">
        <v>118</v>
      </c>
    </row>
    <row r="162" spans="2:51" s="14" customFormat="1" ht="12">
      <c r="B162" s="163"/>
      <c r="D162" s="153" t="s">
        <v>130</v>
      </c>
      <c r="E162" s="164" t="s">
        <v>1</v>
      </c>
      <c r="F162" s="165" t="s">
        <v>545</v>
      </c>
      <c r="H162" s="166">
        <v>356.51</v>
      </c>
      <c r="L162" s="163"/>
      <c r="M162" s="167"/>
      <c r="N162" s="168"/>
      <c r="O162" s="168"/>
      <c r="P162" s="168"/>
      <c r="Q162" s="168"/>
      <c r="R162" s="168"/>
      <c r="S162" s="168"/>
      <c r="T162" s="169"/>
      <c r="AT162" s="164" t="s">
        <v>130</v>
      </c>
      <c r="AU162" s="164" t="s">
        <v>83</v>
      </c>
      <c r="AV162" s="14" t="s">
        <v>83</v>
      </c>
      <c r="AW162" s="14" t="s">
        <v>29</v>
      </c>
      <c r="AX162" s="14" t="s">
        <v>75</v>
      </c>
      <c r="AY162" s="164" t="s">
        <v>118</v>
      </c>
    </row>
    <row r="163" spans="2:51" s="15" customFormat="1" ht="12">
      <c r="B163" s="170"/>
      <c r="D163" s="153" t="s">
        <v>130</v>
      </c>
      <c r="E163" s="171" t="s">
        <v>1</v>
      </c>
      <c r="F163" s="172" t="s">
        <v>131</v>
      </c>
      <c r="H163" s="173">
        <f>SUM(H162)</f>
        <v>356.51</v>
      </c>
      <c r="L163" s="170"/>
      <c r="M163" s="174"/>
      <c r="N163" s="175"/>
      <c r="O163" s="175"/>
      <c r="P163" s="175"/>
      <c r="Q163" s="175"/>
      <c r="R163" s="175"/>
      <c r="S163" s="175"/>
      <c r="T163" s="176"/>
      <c r="AT163" s="171" t="s">
        <v>130</v>
      </c>
      <c r="AU163" s="171" t="s">
        <v>83</v>
      </c>
      <c r="AV163" s="15" t="s">
        <v>126</v>
      </c>
      <c r="AW163" s="15" t="s">
        <v>29</v>
      </c>
      <c r="AX163" s="15" t="s">
        <v>81</v>
      </c>
      <c r="AY163" s="171" t="s">
        <v>118</v>
      </c>
    </row>
    <row r="164" spans="1:65" s="2" customFormat="1" ht="21.75" customHeight="1">
      <c r="A164" s="29"/>
      <c r="B164" s="140"/>
      <c r="C164" s="141" t="s">
        <v>119</v>
      </c>
      <c r="D164" s="141" t="s">
        <v>121</v>
      </c>
      <c r="E164" s="142" t="s">
        <v>169</v>
      </c>
      <c r="F164" s="143" t="s">
        <v>170</v>
      </c>
      <c r="G164" s="144" t="s">
        <v>124</v>
      </c>
      <c r="H164" s="145">
        <f>SUM(H168)</f>
        <v>175</v>
      </c>
      <c r="I164" s="146"/>
      <c r="J164" s="146">
        <f>ROUND(I164*H164,2)</f>
        <v>0</v>
      </c>
      <c r="K164" s="143" t="s">
        <v>562</v>
      </c>
      <c r="L164" s="30"/>
      <c r="M164" s="147" t="s">
        <v>1</v>
      </c>
      <c r="N164" s="148" t="s">
        <v>40</v>
      </c>
      <c r="O164" s="149">
        <v>0.044</v>
      </c>
      <c r="P164" s="149">
        <f>O164*H164</f>
        <v>7.699999999999999</v>
      </c>
      <c r="Q164" s="149">
        <v>0</v>
      </c>
      <c r="R164" s="149">
        <f>Q164*H164</f>
        <v>0</v>
      </c>
      <c r="S164" s="149">
        <v>0</v>
      </c>
      <c r="T164" s="150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1" t="s">
        <v>126</v>
      </c>
      <c r="AT164" s="151" t="s">
        <v>121</v>
      </c>
      <c r="AU164" s="151" t="s">
        <v>83</v>
      </c>
      <c r="AY164" s="17" t="s">
        <v>118</v>
      </c>
      <c r="BE164" s="152">
        <f>IF(N164="základní",J164,0)</f>
        <v>0</v>
      </c>
      <c r="BF164" s="152">
        <f>IF(N164="snížená",J164,0)</f>
        <v>0</v>
      </c>
      <c r="BG164" s="152">
        <f>IF(N164="zákl. přenesená",J164,0)</f>
        <v>0</v>
      </c>
      <c r="BH164" s="152">
        <f>IF(N164="sníž. přenesená",J164,0)</f>
        <v>0</v>
      </c>
      <c r="BI164" s="152">
        <f>IF(N164="nulová",J164,0)</f>
        <v>0</v>
      </c>
      <c r="BJ164" s="17" t="s">
        <v>81</v>
      </c>
      <c r="BK164" s="152">
        <f>ROUND(I164*H164,2)</f>
        <v>0</v>
      </c>
      <c r="BL164" s="17" t="s">
        <v>126</v>
      </c>
      <c r="BM164" s="151" t="s">
        <v>171</v>
      </c>
    </row>
    <row r="165" spans="1:47" s="2" customFormat="1" ht="29.25">
      <c r="A165" s="29"/>
      <c r="B165" s="30"/>
      <c r="C165" s="29"/>
      <c r="D165" s="153" t="s">
        <v>128</v>
      </c>
      <c r="E165" s="29"/>
      <c r="F165" s="154" t="s">
        <v>172</v>
      </c>
      <c r="G165" s="29"/>
      <c r="H165" s="29"/>
      <c r="I165" s="29"/>
      <c r="J165" s="29"/>
      <c r="K165" s="29"/>
      <c r="L165" s="30"/>
      <c r="M165" s="155"/>
      <c r="N165" s="156"/>
      <c r="O165" s="55"/>
      <c r="P165" s="55"/>
      <c r="Q165" s="55"/>
      <c r="R165" s="55"/>
      <c r="S165" s="55"/>
      <c r="T165" s="56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T165" s="17" t="s">
        <v>128</v>
      </c>
      <c r="AU165" s="17" t="s">
        <v>83</v>
      </c>
    </row>
    <row r="166" spans="2:51" s="13" customFormat="1" ht="12">
      <c r="B166" s="157"/>
      <c r="D166" s="153" t="s">
        <v>130</v>
      </c>
      <c r="E166" s="158" t="s">
        <v>1</v>
      </c>
      <c r="F166" s="159" t="s">
        <v>173</v>
      </c>
      <c r="H166" s="158" t="s">
        <v>1</v>
      </c>
      <c r="L166" s="157"/>
      <c r="M166" s="160"/>
      <c r="N166" s="161"/>
      <c r="O166" s="161"/>
      <c r="P166" s="161"/>
      <c r="Q166" s="161"/>
      <c r="R166" s="161"/>
      <c r="S166" s="161"/>
      <c r="T166" s="162"/>
      <c r="AT166" s="158" t="s">
        <v>130</v>
      </c>
      <c r="AU166" s="158" t="s">
        <v>83</v>
      </c>
      <c r="AV166" s="13" t="s">
        <v>81</v>
      </c>
      <c r="AW166" s="13" t="s">
        <v>29</v>
      </c>
      <c r="AX166" s="13" t="s">
        <v>75</v>
      </c>
      <c r="AY166" s="158" t="s">
        <v>118</v>
      </c>
    </row>
    <row r="167" spans="2:51" s="14" customFormat="1" ht="12">
      <c r="B167" s="163"/>
      <c r="D167" s="153" t="s">
        <v>130</v>
      </c>
      <c r="E167" s="164" t="s">
        <v>1</v>
      </c>
      <c r="F167" s="165">
        <v>175</v>
      </c>
      <c r="H167" s="166">
        <v>175</v>
      </c>
      <c r="L167" s="163"/>
      <c r="M167" s="167"/>
      <c r="N167" s="168"/>
      <c r="O167" s="168"/>
      <c r="P167" s="168"/>
      <c r="Q167" s="168"/>
      <c r="R167" s="168"/>
      <c r="S167" s="168"/>
      <c r="T167" s="169"/>
      <c r="AT167" s="164" t="s">
        <v>130</v>
      </c>
      <c r="AU167" s="164" t="s">
        <v>83</v>
      </c>
      <c r="AV167" s="14" t="s">
        <v>83</v>
      </c>
      <c r="AW167" s="14" t="s">
        <v>29</v>
      </c>
      <c r="AX167" s="14" t="s">
        <v>75</v>
      </c>
      <c r="AY167" s="164" t="s">
        <v>118</v>
      </c>
    </row>
    <row r="168" spans="2:51" s="15" customFormat="1" ht="12">
      <c r="B168" s="170"/>
      <c r="D168" s="153" t="s">
        <v>130</v>
      </c>
      <c r="E168" s="171" t="s">
        <v>1</v>
      </c>
      <c r="F168" s="172" t="s">
        <v>131</v>
      </c>
      <c r="H168" s="173">
        <f>SUM(H167)</f>
        <v>175</v>
      </c>
      <c r="L168" s="170"/>
      <c r="M168" s="174"/>
      <c r="N168" s="175"/>
      <c r="O168" s="175"/>
      <c r="P168" s="175"/>
      <c r="Q168" s="175"/>
      <c r="R168" s="175"/>
      <c r="S168" s="175"/>
      <c r="T168" s="176"/>
      <c r="AT168" s="171" t="s">
        <v>130</v>
      </c>
      <c r="AU168" s="171" t="s">
        <v>83</v>
      </c>
      <c r="AV168" s="15" t="s">
        <v>126</v>
      </c>
      <c r="AW168" s="15" t="s">
        <v>29</v>
      </c>
      <c r="AX168" s="15" t="s">
        <v>81</v>
      </c>
      <c r="AY168" s="171" t="s">
        <v>118</v>
      </c>
    </row>
    <row r="169" spans="1:65" s="2" customFormat="1" ht="16.5" customHeight="1">
      <c r="A169" s="29"/>
      <c r="B169" s="140"/>
      <c r="C169" s="177" t="s">
        <v>174</v>
      </c>
      <c r="D169" s="177" t="s">
        <v>175</v>
      </c>
      <c r="E169" s="178" t="s">
        <v>176</v>
      </c>
      <c r="F169" s="179" t="s">
        <v>177</v>
      </c>
      <c r="G169" s="180" t="s">
        <v>178</v>
      </c>
      <c r="H169" s="181">
        <f>SUM(H175)</f>
        <v>14.437</v>
      </c>
      <c r="I169" s="182"/>
      <c r="J169" s="182">
        <f>ROUND(I169*H169,2)</f>
        <v>0</v>
      </c>
      <c r="K169" s="179" t="s">
        <v>562</v>
      </c>
      <c r="L169" s="183"/>
      <c r="M169" s="184" t="s">
        <v>1</v>
      </c>
      <c r="N169" s="185" t="s">
        <v>40</v>
      </c>
      <c r="O169" s="149">
        <v>0</v>
      </c>
      <c r="P169" s="149">
        <f>O169*H169</f>
        <v>0</v>
      </c>
      <c r="Q169" s="149">
        <v>1</v>
      </c>
      <c r="R169" s="149">
        <f>Q169*H169</f>
        <v>14.437</v>
      </c>
      <c r="S169" s="149">
        <v>0</v>
      </c>
      <c r="T169" s="150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1" t="s">
        <v>156</v>
      </c>
      <c r="AT169" s="151" t="s">
        <v>175</v>
      </c>
      <c r="AU169" s="151" t="s">
        <v>83</v>
      </c>
      <c r="AY169" s="17" t="s">
        <v>118</v>
      </c>
      <c r="BE169" s="152">
        <f>IF(N169="základní",J169,0)</f>
        <v>0</v>
      </c>
      <c r="BF169" s="152">
        <f>IF(N169="snížená",J169,0)</f>
        <v>0</v>
      </c>
      <c r="BG169" s="152">
        <f>IF(N169="zákl. přenesená",J169,0)</f>
        <v>0</v>
      </c>
      <c r="BH169" s="152">
        <f>IF(N169="sníž. přenesená",J169,0)</f>
        <v>0</v>
      </c>
      <c r="BI169" s="152">
        <f>IF(N169="nulová",J169,0)</f>
        <v>0</v>
      </c>
      <c r="BJ169" s="17" t="s">
        <v>81</v>
      </c>
      <c r="BK169" s="152">
        <f>ROUND(I169*H169,2)</f>
        <v>0</v>
      </c>
      <c r="BL169" s="17" t="s">
        <v>126</v>
      </c>
      <c r="BM169" s="151" t="s">
        <v>179</v>
      </c>
    </row>
    <row r="170" spans="1:47" s="2" customFormat="1" ht="12">
      <c r="A170" s="29"/>
      <c r="B170" s="30"/>
      <c r="C170" s="29"/>
      <c r="D170" s="153" t="s">
        <v>128</v>
      </c>
      <c r="E170" s="29"/>
      <c r="F170" s="154" t="s">
        <v>177</v>
      </c>
      <c r="G170" s="29"/>
      <c r="H170" s="29"/>
      <c r="I170" s="29"/>
      <c r="J170" s="29"/>
      <c r="K170" s="29"/>
      <c r="L170" s="30"/>
      <c r="M170" s="155"/>
      <c r="N170" s="156"/>
      <c r="O170" s="55"/>
      <c r="P170" s="55"/>
      <c r="Q170" s="55"/>
      <c r="R170" s="55"/>
      <c r="S170" s="55"/>
      <c r="T170" s="56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T170" s="17" t="s">
        <v>128</v>
      </c>
      <c r="AU170" s="17" t="s">
        <v>83</v>
      </c>
    </row>
    <row r="171" spans="2:51" s="13" customFormat="1" ht="12">
      <c r="B171" s="157"/>
      <c r="D171" s="153" t="s">
        <v>130</v>
      </c>
      <c r="E171" s="158" t="s">
        <v>1</v>
      </c>
      <c r="F171" s="159" t="s">
        <v>180</v>
      </c>
      <c r="H171" s="158" t="s">
        <v>1</v>
      </c>
      <c r="L171" s="157"/>
      <c r="M171" s="160"/>
      <c r="N171" s="161"/>
      <c r="O171" s="161"/>
      <c r="P171" s="161"/>
      <c r="Q171" s="161"/>
      <c r="R171" s="161"/>
      <c r="S171" s="161"/>
      <c r="T171" s="162"/>
      <c r="AT171" s="158" t="s">
        <v>130</v>
      </c>
      <c r="AU171" s="158" t="s">
        <v>83</v>
      </c>
      <c r="AV171" s="13" t="s">
        <v>81</v>
      </c>
      <c r="AW171" s="13" t="s">
        <v>29</v>
      </c>
      <c r="AX171" s="13" t="s">
        <v>75</v>
      </c>
      <c r="AY171" s="158" t="s">
        <v>118</v>
      </c>
    </row>
    <row r="172" spans="2:51" s="13" customFormat="1" ht="12">
      <c r="B172" s="157"/>
      <c r="D172" s="153" t="s">
        <v>130</v>
      </c>
      <c r="E172" s="158" t="s">
        <v>1</v>
      </c>
      <c r="F172" s="159" t="s">
        <v>181</v>
      </c>
      <c r="H172" s="158" t="s">
        <v>1</v>
      </c>
      <c r="L172" s="157"/>
      <c r="M172" s="160"/>
      <c r="N172" s="161"/>
      <c r="O172" s="161"/>
      <c r="P172" s="161"/>
      <c r="Q172" s="161"/>
      <c r="R172" s="161"/>
      <c r="S172" s="161"/>
      <c r="T172" s="162"/>
      <c r="AT172" s="158" t="s">
        <v>130</v>
      </c>
      <c r="AU172" s="158" t="s">
        <v>83</v>
      </c>
      <c r="AV172" s="13" t="s">
        <v>81</v>
      </c>
      <c r="AW172" s="13" t="s">
        <v>29</v>
      </c>
      <c r="AX172" s="13" t="s">
        <v>75</v>
      </c>
      <c r="AY172" s="158" t="s">
        <v>118</v>
      </c>
    </row>
    <row r="173" spans="2:51" s="13" customFormat="1" ht="12">
      <c r="B173" s="157"/>
      <c r="D173" s="153" t="s">
        <v>130</v>
      </c>
      <c r="E173" s="158" t="s">
        <v>1</v>
      </c>
      <c r="F173" s="159" t="s">
        <v>177</v>
      </c>
      <c r="H173" s="158" t="s">
        <v>1</v>
      </c>
      <c r="L173" s="157"/>
      <c r="M173" s="160"/>
      <c r="N173" s="161"/>
      <c r="O173" s="161"/>
      <c r="P173" s="161"/>
      <c r="Q173" s="161"/>
      <c r="R173" s="161"/>
      <c r="S173" s="161"/>
      <c r="T173" s="162"/>
      <c r="AT173" s="158" t="s">
        <v>130</v>
      </c>
      <c r="AU173" s="158" t="s">
        <v>83</v>
      </c>
      <c r="AV173" s="13" t="s">
        <v>81</v>
      </c>
      <c r="AW173" s="13" t="s">
        <v>29</v>
      </c>
      <c r="AX173" s="13" t="s">
        <v>75</v>
      </c>
      <c r="AY173" s="158" t="s">
        <v>118</v>
      </c>
    </row>
    <row r="174" spans="2:51" s="14" customFormat="1" ht="12">
      <c r="B174" s="163"/>
      <c r="D174" s="153" t="s">
        <v>130</v>
      </c>
      <c r="E174" s="164" t="s">
        <v>1</v>
      </c>
      <c r="F174" s="165" t="s">
        <v>537</v>
      </c>
      <c r="H174" s="166">
        <v>14.437</v>
      </c>
      <c r="L174" s="163"/>
      <c r="M174" s="167"/>
      <c r="N174" s="168"/>
      <c r="O174" s="168"/>
      <c r="P174" s="168"/>
      <c r="Q174" s="168"/>
      <c r="R174" s="168"/>
      <c r="S174" s="168"/>
      <c r="T174" s="169"/>
      <c r="AT174" s="164" t="s">
        <v>130</v>
      </c>
      <c r="AU174" s="164" t="s">
        <v>83</v>
      </c>
      <c r="AV174" s="14" t="s">
        <v>83</v>
      </c>
      <c r="AW174" s="14" t="s">
        <v>29</v>
      </c>
      <c r="AX174" s="14" t="s">
        <v>75</v>
      </c>
      <c r="AY174" s="164" t="s">
        <v>118</v>
      </c>
    </row>
    <row r="175" spans="2:51" s="15" customFormat="1" ht="12">
      <c r="B175" s="170"/>
      <c r="D175" s="153" t="s">
        <v>130</v>
      </c>
      <c r="E175" s="171" t="s">
        <v>1</v>
      </c>
      <c r="F175" s="172" t="s">
        <v>131</v>
      </c>
      <c r="H175" s="173">
        <f>SUM(H174)</f>
        <v>14.437</v>
      </c>
      <c r="L175" s="170"/>
      <c r="M175" s="174"/>
      <c r="N175" s="175"/>
      <c r="O175" s="175"/>
      <c r="P175" s="175"/>
      <c r="Q175" s="175"/>
      <c r="R175" s="175"/>
      <c r="S175" s="175"/>
      <c r="T175" s="176"/>
      <c r="AT175" s="171" t="s">
        <v>130</v>
      </c>
      <c r="AU175" s="171" t="s">
        <v>83</v>
      </c>
      <c r="AV175" s="15" t="s">
        <v>126</v>
      </c>
      <c r="AW175" s="15" t="s">
        <v>29</v>
      </c>
      <c r="AX175" s="15" t="s">
        <v>81</v>
      </c>
      <c r="AY175" s="171" t="s">
        <v>118</v>
      </c>
    </row>
    <row r="176" spans="1:65" s="2" customFormat="1" ht="21.75" customHeight="1">
      <c r="A176" s="29"/>
      <c r="B176" s="140"/>
      <c r="C176" s="141" t="s">
        <v>182</v>
      </c>
      <c r="D176" s="141" t="s">
        <v>121</v>
      </c>
      <c r="E176" s="142" t="s">
        <v>183</v>
      </c>
      <c r="F176" s="143" t="s">
        <v>184</v>
      </c>
      <c r="G176" s="144" t="s">
        <v>124</v>
      </c>
      <c r="H176" s="145">
        <f>SUM(H180)</f>
        <v>175</v>
      </c>
      <c r="I176" s="146"/>
      <c r="J176" s="146">
        <f>ROUND(I176*H176,2)</f>
        <v>0</v>
      </c>
      <c r="K176" s="143" t="s">
        <v>562</v>
      </c>
      <c r="L176" s="30"/>
      <c r="M176" s="147" t="s">
        <v>1</v>
      </c>
      <c r="N176" s="148" t="s">
        <v>40</v>
      </c>
      <c r="O176" s="149">
        <v>0.058</v>
      </c>
      <c r="P176" s="149">
        <f>O176*H176</f>
        <v>10.15</v>
      </c>
      <c r="Q176" s="149">
        <v>0</v>
      </c>
      <c r="R176" s="149">
        <f>Q176*H176</f>
        <v>0</v>
      </c>
      <c r="S176" s="149">
        <v>0</v>
      </c>
      <c r="T176" s="150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1" t="s">
        <v>126</v>
      </c>
      <c r="AT176" s="151" t="s">
        <v>121</v>
      </c>
      <c r="AU176" s="151" t="s">
        <v>83</v>
      </c>
      <c r="AY176" s="17" t="s">
        <v>118</v>
      </c>
      <c r="BE176" s="152">
        <f>IF(N176="základní",J176,0)</f>
        <v>0</v>
      </c>
      <c r="BF176" s="152">
        <f>IF(N176="snížená",J176,0)</f>
        <v>0</v>
      </c>
      <c r="BG176" s="152">
        <f>IF(N176="zákl. přenesená",J176,0)</f>
        <v>0</v>
      </c>
      <c r="BH176" s="152">
        <f>IF(N176="sníž. přenesená",J176,0)</f>
        <v>0</v>
      </c>
      <c r="BI176" s="152">
        <f>IF(N176="nulová",J176,0)</f>
        <v>0</v>
      </c>
      <c r="BJ176" s="17" t="s">
        <v>81</v>
      </c>
      <c r="BK176" s="152">
        <f>ROUND(I176*H176,2)</f>
        <v>0</v>
      </c>
      <c r="BL176" s="17" t="s">
        <v>126</v>
      </c>
      <c r="BM176" s="151" t="s">
        <v>185</v>
      </c>
    </row>
    <row r="177" spans="1:47" s="2" customFormat="1" ht="19.5">
      <c r="A177" s="29"/>
      <c r="B177" s="30"/>
      <c r="C177" s="29"/>
      <c r="D177" s="153" t="s">
        <v>128</v>
      </c>
      <c r="E177" s="29"/>
      <c r="F177" s="154" t="s">
        <v>186</v>
      </c>
      <c r="G177" s="29"/>
      <c r="H177" s="29"/>
      <c r="I177" s="29"/>
      <c r="J177" s="29"/>
      <c r="K177" s="29"/>
      <c r="L177" s="30"/>
      <c r="M177" s="155"/>
      <c r="N177" s="156"/>
      <c r="O177" s="55"/>
      <c r="P177" s="55"/>
      <c r="Q177" s="55"/>
      <c r="R177" s="55"/>
      <c r="S177" s="55"/>
      <c r="T177" s="56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T177" s="17" t="s">
        <v>128</v>
      </c>
      <c r="AU177" s="17" t="s">
        <v>83</v>
      </c>
    </row>
    <row r="178" spans="2:51" s="13" customFormat="1" ht="12">
      <c r="B178" s="157"/>
      <c r="D178" s="153" t="s">
        <v>130</v>
      </c>
      <c r="E178" s="158" t="s">
        <v>1</v>
      </c>
      <c r="F178" s="159" t="s">
        <v>187</v>
      </c>
      <c r="H178" s="158" t="s">
        <v>1</v>
      </c>
      <c r="L178" s="157"/>
      <c r="M178" s="160"/>
      <c r="N178" s="161"/>
      <c r="O178" s="161"/>
      <c r="P178" s="161"/>
      <c r="Q178" s="161"/>
      <c r="R178" s="161"/>
      <c r="S178" s="161"/>
      <c r="T178" s="162"/>
      <c r="AT178" s="158" t="s">
        <v>130</v>
      </c>
      <c r="AU178" s="158" t="s">
        <v>83</v>
      </c>
      <c r="AV178" s="13" t="s">
        <v>81</v>
      </c>
      <c r="AW178" s="13" t="s">
        <v>29</v>
      </c>
      <c r="AX178" s="13" t="s">
        <v>75</v>
      </c>
      <c r="AY178" s="158" t="s">
        <v>118</v>
      </c>
    </row>
    <row r="179" spans="2:51" s="14" customFormat="1" ht="12">
      <c r="B179" s="163"/>
      <c r="D179" s="153" t="s">
        <v>130</v>
      </c>
      <c r="E179" s="164" t="s">
        <v>1</v>
      </c>
      <c r="F179" s="202">
        <v>175</v>
      </c>
      <c r="H179" s="166">
        <v>175</v>
      </c>
      <c r="L179" s="163"/>
      <c r="M179" s="167"/>
      <c r="N179" s="168"/>
      <c r="O179" s="168"/>
      <c r="P179" s="168"/>
      <c r="Q179" s="168"/>
      <c r="R179" s="168"/>
      <c r="S179" s="168"/>
      <c r="T179" s="169"/>
      <c r="AT179" s="164" t="s">
        <v>130</v>
      </c>
      <c r="AU179" s="164" t="s">
        <v>83</v>
      </c>
      <c r="AV179" s="14" t="s">
        <v>83</v>
      </c>
      <c r="AW179" s="14" t="s">
        <v>29</v>
      </c>
      <c r="AX179" s="14" t="s">
        <v>75</v>
      </c>
      <c r="AY179" s="164" t="s">
        <v>118</v>
      </c>
    </row>
    <row r="180" spans="2:51" s="15" customFormat="1" ht="12">
      <c r="B180" s="170"/>
      <c r="D180" s="153" t="s">
        <v>130</v>
      </c>
      <c r="E180" s="171" t="s">
        <v>1</v>
      </c>
      <c r="F180" s="172" t="s">
        <v>131</v>
      </c>
      <c r="H180" s="173">
        <f>SUM(H179)</f>
        <v>175</v>
      </c>
      <c r="L180" s="170"/>
      <c r="M180" s="174"/>
      <c r="N180" s="175"/>
      <c r="O180" s="175"/>
      <c r="P180" s="175"/>
      <c r="Q180" s="175"/>
      <c r="R180" s="175"/>
      <c r="S180" s="175"/>
      <c r="T180" s="176"/>
      <c r="AT180" s="171" t="s">
        <v>130</v>
      </c>
      <c r="AU180" s="171" t="s">
        <v>83</v>
      </c>
      <c r="AV180" s="15" t="s">
        <v>126</v>
      </c>
      <c r="AW180" s="15" t="s">
        <v>29</v>
      </c>
      <c r="AX180" s="15" t="s">
        <v>81</v>
      </c>
      <c r="AY180" s="171" t="s">
        <v>118</v>
      </c>
    </row>
    <row r="181" spans="1:65" s="2" customFormat="1" ht="16.5" customHeight="1">
      <c r="A181" s="29"/>
      <c r="B181" s="140"/>
      <c r="C181" s="177" t="s">
        <v>188</v>
      </c>
      <c r="D181" s="177" t="s">
        <v>175</v>
      </c>
      <c r="E181" s="178" t="s">
        <v>189</v>
      </c>
      <c r="F181" s="179" t="s">
        <v>190</v>
      </c>
      <c r="G181" s="180" t="s">
        <v>191</v>
      </c>
      <c r="H181" s="181">
        <f>SUM(H185)</f>
        <v>6.125</v>
      </c>
      <c r="I181" s="182"/>
      <c r="J181" s="182">
        <f>ROUND(I181*H181,2)</f>
        <v>0</v>
      </c>
      <c r="K181" s="179" t="s">
        <v>562</v>
      </c>
      <c r="L181" s="183"/>
      <c r="M181" s="184" t="s">
        <v>1</v>
      </c>
      <c r="N181" s="185" t="s">
        <v>40</v>
      </c>
      <c r="O181" s="149">
        <v>0</v>
      </c>
      <c r="P181" s="149">
        <f>O181*H181</f>
        <v>0</v>
      </c>
      <c r="Q181" s="149">
        <v>0.001</v>
      </c>
      <c r="R181" s="149">
        <f>Q181*H181</f>
        <v>0.006125</v>
      </c>
      <c r="S181" s="149">
        <v>0</v>
      </c>
      <c r="T181" s="150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1" t="s">
        <v>156</v>
      </c>
      <c r="AT181" s="151" t="s">
        <v>175</v>
      </c>
      <c r="AU181" s="151" t="s">
        <v>83</v>
      </c>
      <c r="AY181" s="17" t="s">
        <v>118</v>
      </c>
      <c r="BE181" s="152">
        <f>IF(N181="základní",J181,0)</f>
        <v>0</v>
      </c>
      <c r="BF181" s="152">
        <f>IF(N181="snížená",J181,0)</f>
        <v>0</v>
      </c>
      <c r="BG181" s="152">
        <f>IF(N181="zákl. přenesená",J181,0)</f>
        <v>0</v>
      </c>
      <c r="BH181" s="152">
        <f>IF(N181="sníž. přenesená",J181,0)</f>
        <v>0</v>
      </c>
      <c r="BI181" s="152">
        <f>IF(N181="nulová",J181,0)</f>
        <v>0</v>
      </c>
      <c r="BJ181" s="17" t="s">
        <v>81</v>
      </c>
      <c r="BK181" s="152">
        <f>ROUND(I181*H181,2)</f>
        <v>0</v>
      </c>
      <c r="BL181" s="17" t="s">
        <v>126</v>
      </c>
      <c r="BM181" s="151" t="s">
        <v>192</v>
      </c>
    </row>
    <row r="182" spans="1:47" s="2" customFormat="1" ht="12">
      <c r="A182" s="29"/>
      <c r="B182" s="30"/>
      <c r="C182" s="29"/>
      <c r="D182" s="153" t="s">
        <v>128</v>
      </c>
      <c r="E182" s="29"/>
      <c r="F182" s="154" t="s">
        <v>190</v>
      </c>
      <c r="G182" s="29"/>
      <c r="H182" s="29"/>
      <c r="I182" s="29"/>
      <c r="J182" s="29"/>
      <c r="K182" s="29"/>
      <c r="L182" s="30"/>
      <c r="M182" s="155"/>
      <c r="N182" s="156"/>
      <c r="O182" s="55"/>
      <c r="P182" s="55"/>
      <c r="Q182" s="55"/>
      <c r="R182" s="55"/>
      <c r="S182" s="55"/>
      <c r="T182" s="56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T182" s="17" t="s">
        <v>128</v>
      </c>
      <c r="AU182" s="17" t="s">
        <v>83</v>
      </c>
    </row>
    <row r="183" spans="2:51" s="13" customFormat="1" ht="12">
      <c r="B183" s="157"/>
      <c r="D183" s="153" t="s">
        <v>130</v>
      </c>
      <c r="E183" s="158" t="s">
        <v>1</v>
      </c>
      <c r="F183" s="159" t="s">
        <v>190</v>
      </c>
      <c r="H183" s="158" t="s">
        <v>1</v>
      </c>
      <c r="L183" s="157"/>
      <c r="M183" s="160"/>
      <c r="N183" s="161"/>
      <c r="O183" s="161"/>
      <c r="P183" s="161"/>
      <c r="Q183" s="161"/>
      <c r="R183" s="161"/>
      <c r="S183" s="161"/>
      <c r="T183" s="162"/>
      <c r="AT183" s="158" t="s">
        <v>130</v>
      </c>
      <c r="AU183" s="158" t="s">
        <v>83</v>
      </c>
      <c r="AV183" s="13" t="s">
        <v>81</v>
      </c>
      <c r="AW183" s="13" t="s">
        <v>29</v>
      </c>
      <c r="AX183" s="13" t="s">
        <v>75</v>
      </c>
      <c r="AY183" s="158" t="s">
        <v>118</v>
      </c>
    </row>
    <row r="184" spans="2:51" s="14" customFormat="1" ht="12">
      <c r="B184" s="163"/>
      <c r="D184" s="153" t="s">
        <v>130</v>
      </c>
      <c r="E184" s="164" t="s">
        <v>1</v>
      </c>
      <c r="F184" s="165" t="s">
        <v>538</v>
      </c>
      <c r="H184" s="166">
        <v>6.125</v>
      </c>
      <c r="L184" s="163"/>
      <c r="M184" s="167"/>
      <c r="N184" s="168"/>
      <c r="O184" s="168"/>
      <c r="P184" s="168"/>
      <c r="Q184" s="168"/>
      <c r="R184" s="168"/>
      <c r="S184" s="168"/>
      <c r="T184" s="169"/>
      <c r="AT184" s="164" t="s">
        <v>130</v>
      </c>
      <c r="AU184" s="164" t="s">
        <v>83</v>
      </c>
      <c r="AV184" s="14" t="s">
        <v>83</v>
      </c>
      <c r="AW184" s="14" t="s">
        <v>29</v>
      </c>
      <c r="AX184" s="14" t="s">
        <v>75</v>
      </c>
      <c r="AY184" s="164" t="s">
        <v>118</v>
      </c>
    </row>
    <row r="185" spans="2:51" s="15" customFormat="1" ht="12">
      <c r="B185" s="170"/>
      <c r="D185" s="153" t="s">
        <v>130</v>
      </c>
      <c r="E185" s="171" t="s">
        <v>1</v>
      </c>
      <c r="F185" s="172" t="s">
        <v>131</v>
      </c>
      <c r="H185" s="173">
        <f>SUM(H184)</f>
        <v>6.125</v>
      </c>
      <c r="L185" s="170"/>
      <c r="M185" s="174"/>
      <c r="N185" s="175"/>
      <c r="O185" s="175"/>
      <c r="P185" s="175"/>
      <c r="Q185" s="175"/>
      <c r="R185" s="175"/>
      <c r="S185" s="175"/>
      <c r="T185" s="176"/>
      <c r="AT185" s="171" t="s">
        <v>130</v>
      </c>
      <c r="AU185" s="171" t="s">
        <v>83</v>
      </c>
      <c r="AV185" s="15" t="s">
        <v>126</v>
      </c>
      <c r="AW185" s="15" t="s">
        <v>29</v>
      </c>
      <c r="AX185" s="15" t="s">
        <v>81</v>
      </c>
      <c r="AY185" s="171" t="s">
        <v>118</v>
      </c>
    </row>
    <row r="186" spans="1:65" s="2" customFormat="1" ht="21.75" customHeight="1">
      <c r="A186" s="29"/>
      <c r="B186" s="140"/>
      <c r="C186" s="141" t="s">
        <v>8</v>
      </c>
      <c r="D186" s="141" t="s">
        <v>121</v>
      </c>
      <c r="E186" s="142" t="s">
        <v>193</v>
      </c>
      <c r="F186" s="143" t="s">
        <v>194</v>
      </c>
      <c r="G186" s="144" t="s">
        <v>124</v>
      </c>
      <c r="H186" s="145">
        <f>SUM(H190)</f>
        <v>175</v>
      </c>
      <c r="I186" s="146"/>
      <c r="J186" s="146">
        <f>ROUND(I186*H186,2)</f>
        <v>0</v>
      </c>
      <c r="K186" s="143" t="s">
        <v>562</v>
      </c>
      <c r="L186" s="30"/>
      <c r="M186" s="147" t="s">
        <v>1</v>
      </c>
      <c r="N186" s="148" t="s">
        <v>40</v>
      </c>
      <c r="O186" s="149">
        <v>0.102</v>
      </c>
      <c r="P186" s="149">
        <f>O186*H186</f>
        <v>17.849999999999998</v>
      </c>
      <c r="Q186" s="149">
        <v>0</v>
      </c>
      <c r="R186" s="149">
        <f>Q186*H186</f>
        <v>0</v>
      </c>
      <c r="S186" s="149">
        <v>0</v>
      </c>
      <c r="T186" s="150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1" t="s">
        <v>126</v>
      </c>
      <c r="AT186" s="151" t="s">
        <v>121</v>
      </c>
      <c r="AU186" s="151" t="s">
        <v>83</v>
      </c>
      <c r="AY186" s="17" t="s">
        <v>118</v>
      </c>
      <c r="BE186" s="152">
        <f>IF(N186="základní",J186,0)</f>
        <v>0</v>
      </c>
      <c r="BF186" s="152">
        <f>IF(N186="snížená",J186,0)</f>
        <v>0</v>
      </c>
      <c r="BG186" s="152">
        <f>IF(N186="zákl. přenesená",J186,0)</f>
        <v>0</v>
      </c>
      <c r="BH186" s="152">
        <f>IF(N186="sníž. přenesená",J186,0)</f>
        <v>0</v>
      </c>
      <c r="BI186" s="152">
        <f>IF(N186="nulová",J186,0)</f>
        <v>0</v>
      </c>
      <c r="BJ186" s="17" t="s">
        <v>81</v>
      </c>
      <c r="BK186" s="152">
        <f>ROUND(I186*H186,2)</f>
        <v>0</v>
      </c>
      <c r="BL186" s="17" t="s">
        <v>126</v>
      </c>
      <c r="BM186" s="151" t="s">
        <v>195</v>
      </c>
    </row>
    <row r="187" spans="1:47" s="2" customFormat="1" ht="12">
      <c r="A187" s="29"/>
      <c r="B187" s="30"/>
      <c r="C187" s="29"/>
      <c r="D187" s="153" t="s">
        <v>128</v>
      </c>
      <c r="E187" s="29"/>
      <c r="F187" s="154" t="s">
        <v>196</v>
      </c>
      <c r="G187" s="29"/>
      <c r="H187" s="29"/>
      <c r="I187" s="29"/>
      <c r="J187" s="29"/>
      <c r="K187" s="29"/>
      <c r="L187" s="30"/>
      <c r="M187" s="155"/>
      <c r="N187" s="156"/>
      <c r="O187" s="55"/>
      <c r="P187" s="55"/>
      <c r="Q187" s="55"/>
      <c r="R187" s="55"/>
      <c r="S187" s="55"/>
      <c r="T187" s="56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T187" s="17" t="s">
        <v>128</v>
      </c>
      <c r="AU187" s="17" t="s">
        <v>83</v>
      </c>
    </row>
    <row r="188" spans="2:51" s="13" customFormat="1" ht="12">
      <c r="B188" s="157"/>
      <c r="D188" s="153" t="s">
        <v>130</v>
      </c>
      <c r="E188" s="158" t="s">
        <v>1</v>
      </c>
      <c r="F188" s="159" t="s">
        <v>197</v>
      </c>
      <c r="H188" s="158" t="s">
        <v>1</v>
      </c>
      <c r="L188" s="157"/>
      <c r="M188" s="160"/>
      <c r="N188" s="161"/>
      <c r="O188" s="161"/>
      <c r="P188" s="161"/>
      <c r="Q188" s="161"/>
      <c r="R188" s="161"/>
      <c r="S188" s="161"/>
      <c r="T188" s="162"/>
      <c r="AT188" s="158" t="s">
        <v>130</v>
      </c>
      <c r="AU188" s="158" t="s">
        <v>83</v>
      </c>
      <c r="AV188" s="13" t="s">
        <v>81</v>
      </c>
      <c r="AW188" s="13" t="s">
        <v>29</v>
      </c>
      <c r="AX188" s="13" t="s">
        <v>75</v>
      </c>
      <c r="AY188" s="158" t="s">
        <v>118</v>
      </c>
    </row>
    <row r="189" spans="2:51" s="14" customFormat="1" ht="12">
      <c r="B189" s="163"/>
      <c r="D189" s="153" t="s">
        <v>130</v>
      </c>
      <c r="E189" s="164" t="s">
        <v>1</v>
      </c>
      <c r="F189" s="202">
        <v>175</v>
      </c>
      <c r="H189" s="166">
        <v>175</v>
      </c>
      <c r="L189" s="163"/>
      <c r="M189" s="167"/>
      <c r="N189" s="168"/>
      <c r="O189" s="168"/>
      <c r="P189" s="168"/>
      <c r="Q189" s="168"/>
      <c r="R189" s="168"/>
      <c r="S189" s="168"/>
      <c r="T189" s="169"/>
      <c r="AT189" s="164" t="s">
        <v>130</v>
      </c>
      <c r="AU189" s="164" t="s">
        <v>83</v>
      </c>
      <c r="AV189" s="14" t="s">
        <v>83</v>
      </c>
      <c r="AW189" s="14" t="s">
        <v>29</v>
      </c>
      <c r="AX189" s="14" t="s">
        <v>75</v>
      </c>
      <c r="AY189" s="164" t="s">
        <v>118</v>
      </c>
    </row>
    <row r="190" spans="2:51" s="15" customFormat="1" ht="12">
      <c r="B190" s="170"/>
      <c r="D190" s="153" t="s">
        <v>130</v>
      </c>
      <c r="E190" s="171" t="s">
        <v>1</v>
      </c>
      <c r="F190" s="172" t="s">
        <v>131</v>
      </c>
      <c r="H190" s="173">
        <f>SUM(H189)</f>
        <v>175</v>
      </c>
      <c r="L190" s="170"/>
      <c r="M190" s="174"/>
      <c r="N190" s="175"/>
      <c r="O190" s="175"/>
      <c r="P190" s="175"/>
      <c r="Q190" s="175"/>
      <c r="R190" s="175"/>
      <c r="S190" s="175"/>
      <c r="T190" s="176"/>
      <c r="AT190" s="171" t="s">
        <v>130</v>
      </c>
      <c r="AU190" s="171" t="s">
        <v>83</v>
      </c>
      <c r="AV190" s="15" t="s">
        <v>126</v>
      </c>
      <c r="AW190" s="15" t="s">
        <v>29</v>
      </c>
      <c r="AX190" s="15" t="s">
        <v>81</v>
      </c>
      <c r="AY190" s="171" t="s">
        <v>118</v>
      </c>
    </row>
    <row r="191" spans="1:65" s="2" customFormat="1" ht="16.5" customHeight="1">
      <c r="A191" s="29"/>
      <c r="B191" s="140"/>
      <c r="C191" s="141" t="s">
        <v>198</v>
      </c>
      <c r="D191" s="141" t="s">
        <v>121</v>
      </c>
      <c r="E191" s="142" t="s">
        <v>199</v>
      </c>
      <c r="F191" s="143" t="s">
        <v>200</v>
      </c>
      <c r="G191" s="144" t="s">
        <v>150</v>
      </c>
      <c r="H191" s="145">
        <f>SUM(H195)</f>
        <v>2</v>
      </c>
      <c r="I191" s="146"/>
      <c r="J191" s="146">
        <f>ROUND(I191*H191,2)</f>
        <v>0</v>
      </c>
      <c r="K191" s="143" t="s">
        <v>562</v>
      </c>
      <c r="L191" s="30"/>
      <c r="M191" s="147" t="s">
        <v>1</v>
      </c>
      <c r="N191" s="148" t="s">
        <v>40</v>
      </c>
      <c r="O191" s="149">
        <v>0.261</v>
      </c>
      <c r="P191" s="149">
        <f>O191*H191</f>
        <v>0.522</v>
      </c>
      <c r="Q191" s="149">
        <v>0</v>
      </c>
      <c r="R191" s="149">
        <f>Q191*H191</f>
        <v>0</v>
      </c>
      <c r="S191" s="149">
        <v>0</v>
      </c>
      <c r="T191" s="150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1" t="s">
        <v>126</v>
      </c>
      <c r="AT191" s="151" t="s">
        <v>121</v>
      </c>
      <c r="AU191" s="151" t="s">
        <v>83</v>
      </c>
      <c r="AY191" s="17" t="s">
        <v>118</v>
      </c>
      <c r="BE191" s="152">
        <f>IF(N191="základní",J191,0)</f>
        <v>0</v>
      </c>
      <c r="BF191" s="152">
        <f>IF(N191="snížená",J191,0)</f>
        <v>0</v>
      </c>
      <c r="BG191" s="152">
        <f>IF(N191="zákl. přenesená",J191,0)</f>
        <v>0</v>
      </c>
      <c r="BH191" s="152">
        <f>IF(N191="sníž. přenesená",J191,0)</f>
        <v>0</v>
      </c>
      <c r="BI191" s="152">
        <f>IF(N191="nulová",J191,0)</f>
        <v>0</v>
      </c>
      <c r="BJ191" s="17" t="s">
        <v>81</v>
      </c>
      <c r="BK191" s="152">
        <f>ROUND(I191*H191,2)</f>
        <v>0</v>
      </c>
      <c r="BL191" s="17" t="s">
        <v>126</v>
      </c>
      <c r="BM191" s="151" t="s">
        <v>201</v>
      </c>
    </row>
    <row r="192" spans="1:47" s="2" customFormat="1" ht="12">
      <c r="A192" s="29"/>
      <c r="B192" s="30"/>
      <c r="C192" s="29"/>
      <c r="D192" s="153" t="s">
        <v>128</v>
      </c>
      <c r="E192" s="29"/>
      <c r="F192" s="154" t="s">
        <v>202</v>
      </c>
      <c r="G192" s="29"/>
      <c r="H192" s="29"/>
      <c r="I192" s="29"/>
      <c r="J192" s="29"/>
      <c r="K192" s="29"/>
      <c r="L192" s="30"/>
      <c r="M192" s="155"/>
      <c r="N192" s="156"/>
      <c r="O192" s="55"/>
      <c r="P192" s="55"/>
      <c r="Q192" s="55"/>
      <c r="R192" s="55"/>
      <c r="S192" s="55"/>
      <c r="T192" s="56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T192" s="17" t="s">
        <v>128</v>
      </c>
      <c r="AU192" s="17" t="s">
        <v>83</v>
      </c>
    </row>
    <row r="193" spans="2:51" s="13" customFormat="1" ht="12">
      <c r="B193" s="157"/>
      <c r="D193" s="153" t="s">
        <v>130</v>
      </c>
      <c r="E193" s="158" t="s">
        <v>1</v>
      </c>
      <c r="F193" s="159" t="s">
        <v>203</v>
      </c>
      <c r="H193" s="158" t="s">
        <v>1</v>
      </c>
      <c r="L193" s="157"/>
      <c r="M193" s="160"/>
      <c r="N193" s="161"/>
      <c r="O193" s="161"/>
      <c r="P193" s="161"/>
      <c r="Q193" s="161"/>
      <c r="R193" s="161"/>
      <c r="S193" s="161"/>
      <c r="T193" s="162"/>
      <c r="AT193" s="158" t="s">
        <v>130</v>
      </c>
      <c r="AU193" s="158" t="s">
        <v>83</v>
      </c>
      <c r="AV193" s="13" t="s">
        <v>81</v>
      </c>
      <c r="AW193" s="13" t="s">
        <v>29</v>
      </c>
      <c r="AX193" s="13" t="s">
        <v>75</v>
      </c>
      <c r="AY193" s="158" t="s">
        <v>118</v>
      </c>
    </row>
    <row r="194" spans="2:51" s="14" customFormat="1" ht="12">
      <c r="B194" s="163"/>
      <c r="D194" s="153" t="s">
        <v>130</v>
      </c>
      <c r="E194" s="164" t="s">
        <v>1</v>
      </c>
      <c r="F194" s="165">
        <v>2</v>
      </c>
      <c r="H194" s="166">
        <v>2</v>
      </c>
      <c r="L194" s="163"/>
      <c r="M194" s="167"/>
      <c r="N194" s="168"/>
      <c r="O194" s="168"/>
      <c r="P194" s="168"/>
      <c r="Q194" s="168"/>
      <c r="R194" s="168"/>
      <c r="S194" s="168"/>
      <c r="T194" s="169"/>
      <c r="AT194" s="164" t="s">
        <v>130</v>
      </c>
      <c r="AU194" s="164" t="s">
        <v>83</v>
      </c>
      <c r="AV194" s="14" t="s">
        <v>83</v>
      </c>
      <c r="AW194" s="14" t="s">
        <v>29</v>
      </c>
      <c r="AX194" s="14" t="s">
        <v>75</v>
      </c>
      <c r="AY194" s="164" t="s">
        <v>118</v>
      </c>
    </row>
    <row r="195" spans="2:51" s="15" customFormat="1" ht="12">
      <c r="B195" s="170"/>
      <c r="D195" s="153" t="s">
        <v>130</v>
      </c>
      <c r="E195" s="171" t="s">
        <v>1</v>
      </c>
      <c r="F195" s="172" t="s">
        <v>131</v>
      </c>
      <c r="H195" s="173">
        <f>SUM(H194)</f>
        <v>2</v>
      </c>
      <c r="L195" s="170"/>
      <c r="M195" s="174"/>
      <c r="N195" s="175"/>
      <c r="O195" s="175"/>
      <c r="P195" s="175"/>
      <c r="Q195" s="175"/>
      <c r="R195" s="175"/>
      <c r="S195" s="175"/>
      <c r="T195" s="176"/>
      <c r="AT195" s="171" t="s">
        <v>130</v>
      </c>
      <c r="AU195" s="171" t="s">
        <v>83</v>
      </c>
      <c r="AV195" s="15" t="s">
        <v>126</v>
      </c>
      <c r="AW195" s="15" t="s">
        <v>29</v>
      </c>
      <c r="AX195" s="15" t="s">
        <v>81</v>
      </c>
      <c r="AY195" s="171" t="s">
        <v>118</v>
      </c>
    </row>
    <row r="196" spans="1:65" s="2" customFormat="1" ht="16.5" customHeight="1">
      <c r="A196" s="29"/>
      <c r="B196" s="140"/>
      <c r="C196" s="141" t="s">
        <v>204</v>
      </c>
      <c r="D196" s="141" t="s">
        <v>121</v>
      </c>
      <c r="E196" s="142" t="s">
        <v>205</v>
      </c>
      <c r="F196" s="143" t="s">
        <v>206</v>
      </c>
      <c r="G196" s="144" t="s">
        <v>138</v>
      </c>
      <c r="H196" s="145">
        <f>SUM(H200)</f>
        <v>231</v>
      </c>
      <c r="I196" s="146"/>
      <c r="J196" s="146">
        <f>ROUND(I196*H196,2)</f>
        <v>0</v>
      </c>
      <c r="K196" s="143" t="s">
        <v>562</v>
      </c>
      <c r="L196" s="30"/>
      <c r="M196" s="147" t="s">
        <v>1</v>
      </c>
      <c r="N196" s="148" t="s">
        <v>40</v>
      </c>
      <c r="O196" s="149">
        <v>0.196</v>
      </c>
      <c r="P196" s="149">
        <f>O196*H196</f>
        <v>45.276</v>
      </c>
      <c r="Q196" s="149">
        <v>0</v>
      </c>
      <c r="R196" s="149">
        <f>Q196*H196</f>
        <v>0</v>
      </c>
      <c r="S196" s="149">
        <v>0</v>
      </c>
      <c r="T196" s="150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1" t="s">
        <v>126</v>
      </c>
      <c r="AT196" s="151" t="s">
        <v>121</v>
      </c>
      <c r="AU196" s="151" t="s">
        <v>83</v>
      </c>
      <c r="AY196" s="17" t="s">
        <v>118</v>
      </c>
      <c r="BE196" s="152">
        <f>IF(N196="základní",J196,0)</f>
        <v>0</v>
      </c>
      <c r="BF196" s="152">
        <f>IF(N196="snížená",J196,0)</f>
        <v>0</v>
      </c>
      <c r="BG196" s="152">
        <f>IF(N196="zákl. přenesená",J196,0)</f>
        <v>0</v>
      </c>
      <c r="BH196" s="152">
        <f>IF(N196="sníž. přenesená",J196,0)</f>
        <v>0</v>
      </c>
      <c r="BI196" s="152">
        <f>IF(N196="nulová",J196,0)</f>
        <v>0</v>
      </c>
      <c r="BJ196" s="17" t="s">
        <v>81</v>
      </c>
      <c r="BK196" s="152">
        <f>ROUND(I196*H196,2)</f>
        <v>0</v>
      </c>
      <c r="BL196" s="17" t="s">
        <v>126</v>
      </c>
      <c r="BM196" s="151" t="s">
        <v>207</v>
      </c>
    </row>
    <row r="197" spans="1:47" s="2" customFormat="1" ht="19.5">
      <c r="A197" s="29"/>
      <c r="B197" s="30"/>
      <c r="C197" s="29"/>
      <c r="D197" s="153" t="s">
        <v>128</v>
      </c>
      <c r="E197" s="29"/>
      <c r="F197" s="154" t="s">
        <v>208</v>
      </c>
      <c r="G197" s="29"/>
      <c r="H197" s="29"/>
      <c r="I197" s="29"/>
      <c r="J197" s="29"/>
      <c r="K197" s="29"/>
      <c r="L197" s="30"/>
      <c r="M197" s="155"/>
      <c r="N197" s="156"/>
      <c r="O197" s="55"/>
      <c r="P197" s="55"/>
      <c r="Q197" s="55"/>
      <c r="R197" s="55"/>
      <c r="S197" s="55"/>
      <c r="T197" s="56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T197" s="17" t="s">
        <v>128</v>
      </c>
      <c r="AU197" s="17" t="s">
        <v>83</v>
      </c>
    </row>
    <row r="198" spans="2:51" s="13" customFormat="1" ht="12">
      <c r="B198" s="157"/>
      <c r="D198" s="153" t="s">
        <v>130</v>
      </c>
      <c r="E198" s="158" t="s">
        <v>1</v>
      </c>
      <c r="F198" s="159" t="s">
        <v>206</v>
      </c>
      <c r="H198" s="158" t="s">
        <v>1</v>
      </c>
      <c r="L198" s="157"/>
      <c r="M198" s="160"/>
      <c r="N198" s="161"/>
      <c r="O198" s="161"/>
      <c r="P198" s="161"/>
      <c r="Q198" s="161"/>
      <c r="R198" s="161"/>
      <c r="S198" s="161"/>
      <c r="T198" s="162"/>
      <c r="AT198" s="158" t="s">
        <v>130</v>
      </c>
      <c r="AU198" s="158" t="s">
        <v>83</v>
      </c>
      <c r="AV198" s="13" t="s">
        <v>81</v>
      </c>
      <c r="AW198" s="13" t="s">
        <v>29</v>
      </c>
      <c r="AX198" s="13" t="s">
        <v>75</v>
      </c>
      <c r="AY198" s="158" t="s">
        <v>118</v>
      </c>
    </row>
    <row r="199" spans="2:51" s="14" customFormat="1" ht="12">
      <c r="B199" s="163"/>
      <c r="D199" s="153" t="s">
        <v>130</v>
      </c>
      <c r="E199" s="164" t="s">
        <v>1</v>
      </c>
      <c r="F199" s="202">
        <v>231</v>
      </c>
      <c r="H199" s="166">
        <v>231</v>
      </c>
      <c r="L199" s="163"/>
      <c r="M199" s="167"/>
      <c r="N199" s="168"/>
      <c r="O199" s="168"/>
      <c r="P199" s="168"/>
      <c r="Q199" s="168"/>
      <c r="R199" s="168"/>
      <c r="S199" s="168"/>
      <c r="T199" s="169"/>
      <c r="AT199" s="164" t="s">
        <v>130</v>
      </c>
      <c r="AU199" s="164" t="s">
        <v>83</v>
      </c>
      <c r="AV199" s="14" t="s">
        <v>83</v>
      </c>
      <c r="AW199" s="14" t="s">
        <v>29</v>
      </c>
      <c r="AX199" s="14" t="s">
        <v>75</v>
      </c>
      <c r="AY199" s="164" t="s">
        <v>118</v>
      </c>
    </row>
    <row r="200" spans="2:51" s="15" customFormat="1" ht="12">
      <c r="B200" s="170"/>
      <c r="D200" s="153" t="s">
        <v>130</v>
      </c>
      <c r="E200" s="171" t="s">
        <v>1</v>
      </c>
      <c r="F200" s="172" t="s">
        <v>131</v>
      </c>
      <c r="H200" s="173">
        <f>SUM(H199)</f>
        <v>231</v>
      </c>
      <c r="L200" s="170"/>
      <c r="M200" s="174"/>
      <c r="N200" s="175"/>
      <c r="O200" s="175"/>
      <c r="P200" s="175"/>
      <c r="Q200" s="175"/>
      <c r="R200" s="175"/>
      <c r="S200" s="175"/>
      <c r="T200" s="176"/>
      <c r="AT200" s="171" t="s">
        <v>130</v>
      </c>
      <c r="AU200" s="171" t="s">
        <v>83</v>
      </c>
      <c r="AV200" s="15" t="s">
        <v>126</v>
      </c>
      <c r="AW200" s="15" t="s">
        <v>29</v>
      </c>
      <c r="AX200" s="15" t="s">
        <v>81</v>
      </c>
      <c r="AY200" s="171" t="s">
        <v>118</v>
      </c>
    </row>
    <row r="201" spans="1:65" s="2" customFormat="1" ht="21.75" customHeight="1">
      <c r="A201" s="29"/>
      <c r="B201" s="140"/>
      <c r="C201" s="141" t="s">
        <v>209</v>
      </c>
      <c r="D201" s="141" t="s">
        <v>121</v>
      </c>
      <c r="E201" s="142" t="s">
        <v>210</v>
      </c>
      <c r="F201" s="143" t="s">
        <v>211</v>
      </c>
      <c r="G201" s="144" t="s">
        <v>178</v>
      </c>
      <c r="H201" s="145">
        <f>SUM(H207+H213+H219)</f>
        <v>144.516</v>
      </c>
      <c r="I201" s="146"/>
      <c r="J201" s="146">
        <f>ROUND(I201*H201,2)</f>
        <v>0</v>
      </c>
      <c r="K201" s="143" t="s">
        <v>562</v>
      </c>
      <c r="L201" s="30"/>
      <c r="M201" s="147" t="s">
        <v>1</v>
      </c>
      <c r="N201" s="148" t="s">
        <v>40</v>
      </c>
      <c r="O201" s="149">
        <v>0.091</v>
      </c>
      <c r="P201" s="149">
        <f>O201*H201</f>
        <v>13.150955999999999</v>
      </c>
      <c r="Q201" s="149">
        <v>0</v>
      </c>
      <c r="R201" s="149">
        <f>Q201*H201</f>
        <v>0</v>
      </c>
      <c r="S201" s="149">
        <v>0</v>
      </c>
      <c r="T201" s="150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1" t="s">
        <v>126</v>
      </c>
      <c r="AT201" s="151" t="s">
        <v>121</v>
      </c>
      <c r="AU201" s="151" t="s">
        <v>83</v>
      </c>
      <c r="AY201" s="17" t="s">
        <v>118</v>
      </c>
      <c r="BE201" s="152">
        <f>IF(N201="základní",J201,0)</f>
        <v>0</v>
      </c>
      <c r="BF201" s="152">
        <f>IF(N201="snížená",J201,0)</f>
        <v>0</v>
      </c>
      <c r="BG201" s="152">
        <f>IF(N201="zákl. přenesená",J201,0)</f>
        <v>0</v>
      </c>
      <c r="BH201" s="152">
        <f>IF(N201="sníž. přenesená",J201,0)</f>
        <v>0</v>
      </c>
      <c r="BI201" s="152">
        <f>IF(N201="nulová",J201,0)</f>
        <v>0</v>
      </c>
      <c r="BJ201" s="17" t="s">
        <v>81</v>
      </c>
      <c r="BK201" s="152">
        <f>ROUND(I201*H201,2)</f>
        <v>0</v>
      </c>
      <c r="BL201" s="17" t="s">
        <v>126</v>
      </c>
      <c r="BM201" s="151" t="s">
        <v>212</v>
      </c>
    </row>
    <row r="202" spans="1:47" s="2" customFormat="1" ht="19.5">
      <c r="A202" s="29"/>
      <c r="B202" s="30"/>
      <c r="C202" s="29"/>
      <c r="D202" s="153" t="s">
        <v>128</v>
      </c>
      <c r="E202" s="29"/>
      <c r="F202" s="154" t="s">
        <v>213</v>
      </c>
      <c r="G202" s="29"/>
      <c r="H202" s="29"/>
      <c r="I202" s="29"/>
      <c r="J202" s="29"/>
      <c r="K202" s="29"/>
      <c r="L202" s="30"/>
      <c r="M202" s="155"/>
      <c r="N202" s="156"/>
      <c r="O202" s="55"/>
      <c r="P202" s="55"/>
      <c r="Q202" s="55"/>
      <c r="R202" s="55"/>
      <c r="S202" s="55"/>
      <c r="T202" s="56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T202" s="17" t="s">
        <v>128</v>
      </c>
      <c r="AU202" s="17" t="s">
        <v>83</v>
      </c>
    </row>
    <row r="203" spans="2:51" s="13" customFormat="1" ht="12">
      <c r="B203" s="157"/>
      <c r="D203" s="153" t="s">
        <v>130</v>
      </c>
      <c r="E203" s="158" t="s">
        <v>1</v>
      </c>
      <c r="F203" s="159" t="s">
        <v>214</v>
      </c>
      <c r="H203" s="158" t="s">
        <v>1</v>
      </c>
      <c r="L203" s="157"/>
      <c r="M203" s="160"/>
      <c r="N203" s="161"/>
      <c r="O203" s="161"/>
      <c r="P203" s="161"/>
      <c r="Q203" s="161"/>
      <c r="R203" s="161"/>
      <c r="S203" s="161"/>
      <c r="T203" s="162"/>
      <c r="AT203" s="158" t="s">
        <v>130</v>
      </c>
      <c r="AU203" s="158" t="s">
        <v>83</v>
      </c>
      <c r="AV203" s="13" t="s">
        <v>81</v>
      </c>
      <c r="AW203" s="13" t="s">
        <v>29</v>
      </c>
      <c r="AX203" s="13" t="s">
        <v>75</v>
      </c>
      <c r="AY203" s="158" t="s">
        <v>118</v>
      </c>
    </row>
    <row r="204" spans="1:65" s="2" customFormat="1" ht="16.5" customHeight="1">
      <c r="A204" s="29"/>
      <c r="B204" s="140"/>
      <c r="C204" s="141" t="s">
        <v>217</v>
      </c>
      <c r="D204" s="141" t="s">
        <v>121</v>
      </c>
      <c r="E204" s="142" t="s">
        <v>218</v>
      </c>
      <c r="F204" s="143" t="s">
        <v>219</v>
      </c>
      <c r="G204" s="144" t="s">
        <v>178</v>
      </c>
      <c r="H204" s="145">
        <f>SUM(H201*19)</f>
        <v>2745.8039999999996</v>
      </c>
      <c r="I204" s="146"/>
      <c r="J204" s="146">
        <f>ROUND(I204*H204,2)</f>
        <v>0</v>
      </c>
      <c r="K204" s="143" t="s">
        <v>562</v>
      </c>
      <c r="L204" s="30"/>
      <c r="M204" s="147" t="s">
        <v>1</v>
      </c>
      <c r="N204" s="148" t="s">
        <v>40</v>
      </c>
      <c r="O204" s="149">
        <v>0.004</v>
      </c>
      <c r="P204" s="149">
        <f>O204*H204</f>
        <v>10.983215999999999</v>
      </c>
      <c r="Q204" s="149">
        <v>0</v>
      </c>
      <c r="R204" s="149">
        <f>Q204*H204</f>
        <v>0</v>
      </c>
      <c r="S204" s="149">
        <v>0</v>
      </c>
      <c r="T204" s="150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1" t="s">
        <v>126</v>
      </c>
      <c r="AT204" s="151" t="s">
        <v>121</v>
      </c>
      <c r="AU204" s="151" t="s">
        <v>83</v>
      </c>
      <c r="AY204" s="17" t="s">
        <v>118</v>
      </c>
      <c r="BE204" s="152">
        <f>IF(N204="základní",J204,0)</f>
        <v>0</v>
      </c>
      <c r="BF204" s="152">
        <f>IF(N204="snížená",J204,0)</f>
        <v>0</v>
      </c>
      <c r="BG204" s="152">
        <f>IF(N204="zákl. přenesená",J204,0)</f>
        <v>0</v>
      </c>
      <c r="BH204" s="152">
        <f>IF(N204="sníž. přenesená",J204,0)</f>
        <v>0</v>
      </c>
      <c r="BI204" s="152">
        <f>IF(N204="nulová",J204,0)</f>
        <v>0</v>
      </c>
      <c r="BJ204" s="17" t="s">
        <v>81</v>
      </c>
      <c r="BK204" s="152">
        <f>ROUND(I204*H204,2)</f>
        <v>0</v>
      </c>
      <c r="BL204" s="17" t="s">
        <v>126</v>
      </c>
      <c r="BM204" s="151" t="s">
        <v>220</v>
      </c>
    </row>
    <row r="205" spans="1:47" s="2" customFormat="1" ht="29.25">
      <c r="A205" s="29"/>
      <c r="B205" s="30"/>
      <c r="C205" s="29"/>
      <c r="D205" s="153" t="s">
        <v>128</v>
      </c>
      <c r="E205" s="29"/>
      <c r="F205" s="154" t="s">
        <v>221</v>
      </c>
      <c r="G205" s="29"/>
      <c r="H205" s="29"/>
      <c r="I205" s="29"/>
      <c r="J205" s="29"/>
      <c r="K205" s="29"/>
      <c r="L205" s="30"/>
      <c r="M205" s="155"/>
      <c r="N205" s="156"/>
      <c r="O205" s="55"/>
      <c r="P205" s="55"/>
      <c r="Q205" s="55"/>
      <c r="R205" s="55"/>
      <c r="S205" s="55"/>
      <c r="T205" s="56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T205" s="17" t="s">
        <v>128</v>
      </c>
      <c r="AU205" s="17" t="s">
        <v>83</v>
      </c>
    </row>
    <row r="206" spans="2:51" s="13" customFormat="1" ht="12">
      <c r="B206" s="157"/>
      <c r="D206" s="153" t="s">
        <v>130</v>
      </c>
      <c r="E206" s="158" t="s">
        <v>1</v>
      </c>
      <c r="F206" s="159" t="s">
        <v>214</v>
      </c>
      <c r="H206" s="158" t="s">
        <v>1</v>
      </c>
      <c r="L206" s="157"/>
      <c r="M206" s="160"/>
      <c r="N206" s="161"/>
      <c r="O206" s="161"/>
      <c r="P206" s="161"/>
      <c r="Q206" s="161"/>
      <c r="R206" s="161"/>
      <c r="S206" s="161"/>
      <c r="T206" s="162"/>
      <c r="AT206" s="158" t="s">
        <v>130</v>
      </c>
      <c r="AU206" s="158" t="s">
        <v>83</v>
      </c>
      <c r="AV206" s="13" t="s">
        <v>81</v>
      </c>
      <c r="AW206" s="13" t="s">
        <v>29</v>
      </c>
      <c r="AX206" s="13" t="s">
        <v>75</v>
      </c>
      <c r="AY206" s="158" t="s">
        <v>118</v>
      </c>
    </row>
    <row r="207" spans="1:65" s="2" customFormat="1" ht="33" customHeight="1">
      <c r="A207" s="29"/>
      <c r="B207" s="140"/>
      <c r="C207" s="141" t="s">
        <v>222</v>
      </c>
      <c r="D207" s="141" t="s">
        <v>121</v>
      </c>
      <c r="E207" s="142" t="s">
        <v>223</v>
      </c>
      <c r="F207" s="143" t="s">
        <v>553</v>
      </c>
      <c r="G207" s="144" t="s">
        <v>178</v>
      </c>
      <c r="H207" s="145">
        <f>SUM(H212)</f>
        <v>34.65</v>
      </c>
      <c r="I207" s="146"/>
      <c r="J207" s="146">
        <f>ROUND(I207*H207,2)</f>
        <v>0</v>
      </c>
      <c r="K207" s="143" t="s">
        <v>562</v>
      </c>
      <c r="L207" s="30"/>
      <c r="M207" s="147" t="s">
        <v>1</v>
      </c>
      <c r="N207" s="148" t="s">
        <v>40</v>
      </c>
      <c r="O207" s="149">
        <v>0</v>
      </c>
      <c r="P207" s="149">
        <f>O207*H207</f>
        <v>0</v>
      </c>
      <c r="Q207" s="149">
        <v>0</v>
      </c>
      <c r="R207" s="149">
        <f>Q207*H207</f>
        <v>0</v>
      </c>
      <c r="S207" s="149">
        <v>0</v>
      </c>
      <c r="T207" s="150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1" t="s">
        <v>126</v>
      </c>
      <c r="AT207" s="151" t="s">
        <v>121</v>
      </c>
      <c r="AU207" s="151" t="s">
        <v>83</v>
      </c>
      <c r="AY207" s="17" t="s">
        <v>118</v>
      </c>
      <c r="BE207" s="152">
        <f>IF(N207="základní",J207,0)</f>
        <v>0</v>
      </c>
      <c r="BF207" s="152">
        <f>IF(N207="snížená",J207,0)</f>
        <v>0</v>
      </c>
      <c r="BG207" s="152">
        <f>IF(N207="zákl. přenesená",J207,0)</f>
        <v>0</v>
      </c>
      <c r="BH207" s="152">
        <f>IF(N207="sníž. přenesená",J207,0)</f>
        <v>0</v>
      </c>
      <c r="BI207" s="152">
        <f>IF(N207="nulová",J207,0)</f>
        <v>0</v>
      </c>
      <c r="BJ207" s="17" t="s">
        <v>81</v>
      </c>
      <c r="BK207" s="152">
        <f>ROUND(I207*H207,2)</f>
        <v>0</v>
      </c>
      <c r="BL207" s="17" t="s">
        <v>126</v>
      </c>
      <c r="BM207" s="151" t="s">
        <v>224</v>
      </c>
    </row>
    <row r="208" spans="1:47" s="2" customFormat="1" ht="29.25">
      <c r="A208" s="29"/>
      <c r="B208" s="30"/>
      <c r="C208" s="29"/>
      <c r="D208" s="153" t="s">
        <v>128</v>
      </c>
      <c r="E208" s="29"/>
      <c r="F208" s="154" t="s">
        <v>225</v>
      </c>
      <c r="G208" s="29"/>
      <c r="H208" s="29"/>
      <c r="I208" s="29"/>
      <c r="J208" s="29"/>
      <c r="K208" s="29"/>
      <c r="L208" s="30"/>
      <c r="M208" s="155"/>
      <c r="N208" s="156"/>
      <c r="O208" s="55"/>
      <c r="P208" s="55"/>
      <c r="Q208" s="55"/>
      <c r="R208" s="55"/>
      <c r="S208" s="55"/>
      <c r="T208" s="56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T208" s="17" t="s">
        <v>128</v>
      </c>
      <c r="AU208" s="17" t="s">
        <v>83</v>
      </c>
    </row>
    <row r="209" spans="2:51" s="13" customFormat="1" ht="12">
      <c r="B209" s="157"/>
      <c r="D209" s="153" t="s">
        <v>130</v>
      </c>
      <c r="E209" s="158" t="s">
        <v>1</v>
      </c>
      <c r="F209" s="159" t="s">
        <v>214</v>
      </c>
      <c r="H209" s="158" t="s">
        <v>1</v>
      </c>
      <c r="L209" s="157"/>
      <c r="M209" s="160"/>
      <c r="N209" s="161"/>
      <c r="O209" s="161"/>
      <c r="P209" s="161"/>
      <c r="Q209" s="161"/>
      <c r="R209" s="161"/>
      <c r="S209" s="161"/>
      <c r="T209" s="162"/>
      <c r="AT209" s="158" t="s">
        <v>130</v>
      </c>
      <c r="AU209" s="158" t="s">
        <v>83</v>
      </c>
      <c r="AV209" s="13" t="s">
        <v>81</v>
      </c>
      <c r="AW209" s="13" t="s">
        <v>29</v>
      </c>
      <c r="AX209" s="13" t="s">
        <v>75</v>
      </c>
      <c r="AY209" s="158" t="s">
        <v>118</v>
      </c>
    </row>
    <row r="210" spans="2:51" s="13" customFormat="1" ht="12">
      <c r="B210" s="157"/>
      <c r="D210" s="153" t="s">
        <v>130</v>
      </c>
      <c r="E210" s="158" t="s">
        <v>1</v>
      </c>
      <c r="F210" s="159" t="s">
        <v>554</v>
      </c>
      <c r="H210" s="158" t="s">
        <v>1</v>
      </c>
      <c r="L210" s="157"/>
      <c r="M210" s="160"/>
      <c r="N210" s="161"/>
      <c r="O210" s="161"/>
      <c r="P210" s="161"/>
      <c r="Q210" s="161"/>
      <c r="R210" s="161"/>
      <c r="S210" s="161"/>
      <c r="T210" s="162"/>
      <c r="AT210" s="158" t="s">
        <v>130</v>
      </c>
      <c r="AU210" s="158" t="s">
        <v>83</v>
      </c>
      <c r="AV210" s="13" t="s">
        <v>81</v>
      </c>
      <c r="AW210" s="13" t="s">
        <v>29</v>
      </c>
      <c r="AX210" s="13" t="s">
        <v>75</v>
      </c>
      <c r="AY210" s="158" t="s">
        <v>118</v>
      </c>
    </row>
    <row r="211" spans="2:51" s="14" customFormat="1" ht="12">
      <c r="B211" s="163"/>
      <c r="D211" s="153" t="s">
        <v>130</v>
      </c>
      <c r="E211" s="164" t="s">
        <v>1</v>
      </c>
      <c r="F211" s="203">
        <f>SUM(T125)</f>
        <v>34.65</v>
      </c>
      <c r="H211" s="166">
        <v>34.65</v>
      </c>
      <c r="L211" s="163"/>
      <c r="M211" s="167"/>
      <c r="N211" s="168"/>
      <c r="O211" s="168"/>
      <c r="P211" s="168"/>
      <c r="Q211" s="168"/>
      <c r="R211" s="168"/>
      <c r="S211" s="168"/>
      <c r="T211" s="169"/>
      <c r="AT211" s="164" t="s">
        <v>130</v>
      </c>
      <c r="AU211" s="164" t="s">
        <v>83</v>
      </c>
      <c r="AV211" s="14" t="s">
        <v>83</v>
      </c>
      <c r="AW211" s="14" t="s">
        <v>29</v>
      </c>
      <c r="AX211" s="14" t="s">
        <v>75</v>
      </c>
      <c r="AY211" s="164" t="s">
        <v>118</v>
      </c>
    </row>
    <row r="212" spans="2:51" s="15" customFormat="1" ht="12">
      <c r="B212" s="170"/>
      <c r="D212" s="153" t="s">
        <v>130</v>
      </c>
      <c r="E212" s="171" t="s">
        <v>1</v>
      </c>
      <c r="F212" s="172" t="s">
        <v>131</v>
      </c>
      <c r="H212" s="173">
        <f>SUM(H211)</f>
        <v>34.65</v>
      </c>
      <c r="L212" s="170"/>
      <c r="M212" s="174"/>
      <c r="N212" s="175"/>
      <c r="O212" s="175"/>
      <c r="P212" s="175"/>
      <c r="Q212" s="175"/>
      <c r="R212" s="175"/>
      <c r="S212" s="175"/>
      <c r="T212" s="176"/>
      <c r="AT212" s="171" t="s">
        <v>130</v>
      </c>
      <c r="AU212" s="171" t="s">
        <v>83</v>
      </c>
      <c r="AV212" s="15" t="s">
        <v>126</v>
      </c>
      <c r="AW212" s="15" t="s">
        <v>29</v>
      </c>
      <c r="AX212" s="15" t="s">
        <v>81</v>
      </c>
      <c r="AY212" s="171" t="s">
        <v>118</v>
      </c>
    </row>
    <row r="213" spans="1:65" s="2" customFormat="1" ht="33" customHeight="1">
      <c r="A213" s="29"/>
      <c r="B213" s="140"/>
      <c r="C213" s="141" t="s">
        <v>7</v>
      </c>
      <c r="D213" s="141" t="s">
        <v>121</v>
      </c>
      <c r="E213" s="142" t="s">
        <v>226</v>
      </c>
      <c r="F213" s="143" t="s">
        <v>227</v>
      </c>
      <c r="G213" s="144" t="s">
        <v>178</v>
      </c>
      <c r="H213" s="145">
        <f>SUM(H218)</f>
        <v>43.05</v>
      </c>
      <c r="I213" s="146"/>
      <c r="J213" s="146">
        <f>ROUND(I213*H213,2)</f>
        <v>0</v>
      </c>
      <c r="K213" s="143" t="s">
        <v>562</v>
      </c>
      <c r="L213" s="30"/>
      <c r="M213" s="147" t="s">
        <v>1</v>
      </c>
      <c r="N213" s="148" t="s">
        <v>40</v>
      </c>
      <c r="O213" s="149">
        <v>0</v>
      </c>
      <c r="P213" s="149">
        <f>O213*H213</f>
        <v>0</v>
      </c>
      <c r="Q213" s="149">
        <v>0</v>
      </c>
      <c r="R213" s="149">
        <f>Q213*H213</f>
        <v>0</v>
      </c>
      <c r="S213" s="149">
        <v>0</v>
      </c>
      <c r="T213" s="150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1" t="s">
        <v>126</v>
      </c>
      <c r="AT213" s="151" t="s">
        <v>121</v>
      </c>
      <c r="AU213" s="151" t="s">
        <v>83</v>
      </c>
      <c r="AY213" s="17" t="s">
        <v>118</v>
      </c>
      <c r="BE213" s="152">
        <f>IF(N213="základní",J213,0)</f>
        <v>0</v>
      </c>
      <c r="BF213" s="152">
        <f>IF(N213="snížená",J213,0)</f>
        <v>0</v>
      </c>
      <c r="BG213" s="152">
        <f>IF(N213="zákl. přenesená",J213,0)</f>
        <v>0</v>
      </c>
      <c r="BH213" s="152">
        <f>IF(N213="sníž. přenesená",J213,0)</f>
        <v>0</v>
      </c>
      <c r="BI213" s="152">
        <f>IF(N213="nulová",J213,0)</f>
        <v>0</v>
      </c>
      <c r="BJ213" s="17" t="s">
        <v>81</v>
      </c>
      <c r="BK213" s="152">
        <f>ROUND(I213*H213,2)</f>
        <v>0</v>
      </c>
      <c r="BL213" s="17" t="s">
        <v>126</v>
      </c>
      <c r="BM213" s="151" t="s">
        <v>228</v>
      </c>
    </row>
    <row r="214" spans="1:47" s="2" customFormat="1" ht="29.25">
      <c r="A214" s="29"/>
      <c r="B214" s="30"/>
      <c r="C214" s="29"/>
      <c r="D214" s="153" t="s">
        <v>128</v>
      </c>
      <c r="E214" s="29"/>
      <c r="F214" s="154" t="s">
        <v>229</v>
      </c>
      <c r="G214" s="29"/>
      <c r="H214" s="29"/>
      <c r="I214" s="29"/>
      <c r="J214" s="29"/>
      <c r="K214" s="29"/>
      <c r="L214" s="30"/>
      <c r="M214" s="155"/>
      <c r="N214" s="156"/>
      <c r="O214" s="55"/>
      <c r="P214" s="55"/>
      <c r="Q214" s="55"/>
      <c r="R214" s="55"/>
      <c r="S214" s="55"/>
      <c r="T214" s="56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T214" s="17" t="s">
        <v>128</v>
      </c>
      <c r="AU214" s="17" t="s">
        <v>83</v>
      </c>
    </row>
    <row r="215" spans="2:51" s="13" customFormat="1" ht="12">
      <c r="B215" s="157"/>
      <c r="D215" s="153" t="s">
        <v>130</v>
      </c>
      <c r="E215" s="158" t="s">
        <v>1</v>
      </c>
      <c r="F215" s="159" t="s">
        <v>214</v>
      </c>
      <c r="H215" s="158" t="s">
        <v>1</v>
      </c>
      <c r="L215" s="157"/>
      <c r="M215" s="160"/>
      <c r="N215" s="161"/>
      <c r="O215" s="161"/>
      <c r="P215" s="161"/>
      <c r="Q215" s="161"/>
      <c r="R215" s="161"/>
      <c r="S215" s="161"/>
      <c r="T215" s="162"/>
      <c r="AT215" s="158" t="s">
        <v>130</v>
      </c>
      <c r="AU215" s="158" t="s">
        <v>83</v>
      </c>
      <c r="AV215" s="13" t="s">
        <v>81</v>
      </c>
      <c r="AW215" s="13" t="s">
        <v>29</v>
      </c>
      <c r="AX215" s="13" t="s">
        <v>75</v>
      </c>
      <c r="AY215" s="158" t="s">
        <v>118</v>
      </c>
    </row>
    <row r="216" spans="2:51" s="13" customFormat="1" ht="12">
      <c r="B216" s="157"/>
      <c r="D216" s="153" t="s">
        <v>130</v>
      </c>
      <c r="E216" s="158" t="s">
        <v>1</v>
      </c>
      <c r="F216" s="159" t="s">
        <v>215</v>
      </c>
      <c r="H216" s="158" t="s">
        <v>1</v>
      </c>
      <c r="L216" s="157"/>
      <c r="M216" s="160"/>
      <c r="N216" s="161"/>
      <c r="O216" s="161"/>
      <c r="P216" s="161"/>
      <c r="Q216" s="161"/>
      <c r="R216" s="161"/>
      <c r="S216" s="161"/>
      <c r="T216" s="162"/>
      <c r="AT216" s="158" t="s">
        <v>130</v>
      </c>
      <c r="AU216" s="158" t="s">
        <v>83</v>
      </c>
      <c r="AV216" s="13" t="s">
        <v>81</v>
      </c>
      <c r="AW216" s="13" t="s">
        <v>29</v>
      </c>
      <c r="AX216" s="13" t="s">
        <v>75</v>
      </c>
      <c r="AY216" s="158" t="s">
        <v>118</v>
      </c>
    </row>
    <row r="217" spans="2:51" s="14" customFormat="1" ht="12">
      <c r="B217" s="163"/>
      <c r="D217" s="153" t="s">
        <v>130</v>
      </c>
      <c r="E217" s="164" t="s">
        <v>1</v>
      </c>
      <c r="F217" s="203">
        <f>SUM(T135)</f>
        <v>43.05</v>
      </c>
      <c r="H217" s="166">
        <v>43.05</v>
      </c>
      <c r="L217" s="163"/>
      <c r="M217" s="167"/>
      <c r="N217" s="168"/>
      <c r="O217" s="168"/>
      <c r="P217" s="168"/>
      <c r="Q217" s="168"/>
      <c r="R217" s="168"/>
      <c r="S217" s="168"/>
      <c r="T217" s="169"/>
      <c r="AT217" s="164" t="s">
        <v>130</v>
      </c>
      <c r="AU217" s="164" t="s">
        <v>83</v>
      </c>
      <c r="AV217" s="14" t="s">
        <v>83</v>
      </c>
      <c r="AW217" s="14" t="s">
        <v>29</v>
      </c>
      <c r="AX217" s="14" t="s">
        <v>75</v>
      </c>
      <c r="AY217" s="164" t="s">
        <v>118</v>
      </c>
    </row>
    <row r="218" spans="2:51" s="15" customFormat="1" ht="12">
      <c r="B218" s="170"/>
      <c r="D218" s="153" t="s">
        <v>130</v>
      </c>
      <c r="E218" s="171" t="s">
        <v>1</v>
      </c>
      <c r="F218" s="172" t="s">
        <v>131</v>
      </c>
      <c r="H218" s="173">
        <f>SUM(H217)</f>
        <v>43.05</v>
      </c>
      <c r="L218" s="170"/>
      <c r="M218" s="174"/>
      <c r="N218" s="175"/>
      <c r="O218" s="175"/>
      <c r="P218" s="175"/>
      <c r="Q218" s="175"/>
      <c r="R218" s="175"/>
      <c r="S218" s="175"/>
      <c r="T218" s="176"/>
      <c r="AT218" s="171" t="s">
        <v>130</v>
      </c>
      <c r="AU218" s="171" t="s">
        <v>83</v>
      </c>
      <c r="AV218" s="15" t="s">
        <v>126</v>
      </c>
      <c r="AW218" s="15" t="s">
        <v>29</v>
      </c>
      <c r="AX218" s="15" t="s">
        <v>81</v>
      </c>
      <c r="AY218" s="171" t="s">
        <v>118</v>
      </c>
    </row>
    <row r="219" spans="1:65" s="2" customFormat="1" ht="33" customHeight="1">
      <c r="A219" s="29"/>
      <c r="B219" s="140"/>
      <c r="C219" s="141" t="s">
        <v>230</v>
      </c>
      <c r="D219" s="141" t="s">
        <v>121</v>
      </c>
      <c r="E219" s="142" t="s">
        <v>231</v>
      </c>
      <c r="F219" s="143" t="s">
        <v>232</v>
      </c>
      <c r="G219" s="144" t="s">
        <v>178</v>
      </c>
      <c r="H219" s="145">
        <f>SUM(H224)</f>
        <v>66.816</v>
      </c>
      <c r="I219" s="146"/>
      <c r="J219" s="146">
        <f>ROUND(I219*H219,2)</f>
        <v>0</v>
      </c>
      <c r="K219" s="143" t="s">
        <v>562</v>
      </c>
      <c r="L219" s="30"/>
      <c r="M219" s="147" t="s">
        <v>1</v>
      </c>
      <c r="N219" s="148" t="s">
        <v>40</v>
      </c>
      <c r="O219" s="149">
        <v>0</v>
      </c>
      <c r="P219" s="149">
        <f>O219*H219</f>
        <v>0</v>
      </c>
      <c r="Q219" s="149">
        <v>0</v>
      </c>
      <c r="R219" s="149">
        <f>Q219*H219</f>
        <v>0</v>
      </c>
      <c r="S219" s="149">
        <v>0</v>
      </c>
      <c r="T219" s="150">
        <f>S219*H219</f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1" t="s">
        <v>126</v>
      </c>
      <c r="AT219" s="151" t="s">
        <v>121</v>
      </c>
      <c r="AU219" s="151" t="s">
        <v>83</v>
      </c>
      <c r="AY219" s="17" t="s">
        <v>118</v>
      </c>
      <c r="BE219" s="152">
        <f>IF(N219="základní",J219,0)</f>
        <v>0</v>
      </c>
      <c r="BF219" s="152">
        <f>IF(N219="snížená",J219,0)</f>
        <v>0</v>
      </c>
      <c r="BG219" s="152">
        <f>IF(N219="zákl. přenesená",J219,0)</f>
        <v>0</v>
      </c>
      <c r="BH219" s="152">
        <f>IF(N219="sníž. přenesená",J219,0)</f>
        <v>0</v>
      </c>
      <c r="BI219" s="152">
        <f>IF(N219="nulová",J219,0)</f>
        <v>0</v>
      </c>
      <c r="BJ219" s="17" t="s">
        <v>81</v>
      </c>
      <c r="BK219" s="152">
        <f>ROUND(I219*H219,2)</f>
        <v>0</v>
      </c>
      <c r="BL219" s="17" t="s">
        <v>126</v>
      </c>
      <c r="BM219" s="151" t="s">
        <v>233</v>
      </c>
    </row>
    <row r="220" spans="1:47" s="2" customFormat="1" ht="29.25">
      <c r="A220" s="29"/>
      <c r="B220" s="30"/>
      <c r="C220" s="29"/>
      <c r="D220" s="153" t="s">
        <v>128</v>
      </c>
      <c r="E220" s="29"/>
      <c r="F220" s="154" t="s">
        <v>232</v>
      </c>
      <c r="G220" s="29"/>
      <c r="H220" s="29"/>
      <c r="I220" s="29"/>
      <c r="J220" s="29"/>
      <c r="K220" s="29"/>
      <c r="L220" s="30"/>
      <c r="M220" s="155"/>
      <c r="N220" s="156"/>
      <c r="O220" s="55"/>
      <c r="P220" s="55"/>
      <c r="Q220" s="55"/>
      <c r="R220" s="55"/>
      <c r="S220" s="55"/>
      <c r="T220" s="56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T220" s="17" t="s">
        <v>128</v>
      </c>
      <c r="AU220" s="17" t="s">
        <v>83</v>
      </c>
    </row>
    <row r="221" spans="2:51" s="13" customFormat="1" ht="12">
      <c r="B221" s="157"/>
      <c r="D221" s="153" t="s">
        <v>130</v>
      </c>
      <c r="E221" s="158" t="s">
        <v>1</v>
      </c>
      <c r="F221" s="159" t="s">
        <v>214</v>
      </c>
      <c r="H221" s="158" t="s">
        <v>1</v>
      </c>
      <c r="L221" s="157"/>
      <c r="M221" s="160"/>
      <c r="N221" s="161"/>
      <c r="O221" s="161"/>
      <c r="P221" s="161"/>
      <c r="Q221" s="161"/>
      <c r="R221" s="161"/>
      <c r="S221" s="161"/>
      <c r="T221" s="162"/>
      <c r="AT221" s="158" t="s">
        <v>130</v>
      </c>
      <c r="AU221" s="158" t="s">
        <v>83</v>
      </c>
      <c r="AV221" s="13" t="s">
        <v>81</v>
      </c>
      <c r="AW221" s="13" t="s">
        <v>29</v>
      </c>
      <c r="AX221" s="13" t="s">
        <v>75</v>
      </c>
      <c r="AY221" s="158" t="s">
        <v>118</v>
      </c>
    </row>
    <row r="222" spans="2:51" s="13" customFormat="1" ht="12">
      <c r="B222" s="157"/>
      <c r="D222" s="153" t="s">
        <v>130</v>
      </c>
      <c r="E222" s="158" t="s">
        <v>1</v>
      </c>
      <c r="F222" s="159" t="s">
        <v>216</v>
      </c>
      <c r="H222" s="158" t="s">
        <v>1</v>
      </c>
      <c r="L222" s="157"/>
      <c r="M222" s="160"/>
      <c r="N222" s="161"/>
      <c r="O222" s="161"/>
      <c r="P222" s="161"/>
      <c r="Q222" s="161"/>
      <c r="R222" s="161"/>
      <c r="S222" s="161"/>
      <c r="T222" s="162"/>
      <c r="AT222" s="158" t="s">
        <v>130</v>
      </c>
      <c r="AU222" s="158" t="s">
        <v>83</v>
      </c>
      <c r="AV222" s="13" t="s">
        <v>81</v>
      </c>
      <c r="AW222" s="13" t="s">
        <v>29</v>
      </c>
      <c r="AX222" s="13" t="s">
        <v>75</v>
      </c>
      <c r="AY222" s="158" t="s">
        <v>118</v>
      </c>
    </row>
    <row r="223" spans="2:51" s="14" customFormat="1" ht="12">
      <c r="B223" s="163"/>
      <c r="D223" s="153" t="s">
        <v>130</v>
      </c>
      <c r="E223" s="164" t="s">
        <v>1</v>
      </c>
      <c r="F223" s="203">
        <f>SUM(T130)</f>
        <v>66.816</v>
      </c>
      <c r="H223" s="166">
        <v>66.816</v>
      </c>
      <c r="L223" s="163"/>
      <c r="M223" s="167"/>
      <c r="N223" s="168"/>
      <c r="O223" s="168"/>
      <c r="P223" s="168"/>
      <c r="Q223" s="168"/>
      <c r="R223" s="168"/>
      <c r="S223" s="168"/>
      <c r="T223" s="169"/>
      <c r="AT223" s="164" t="s">
        <v>130</v>
      </c>
      <c r="AU223" s="164" t="s">
        <v>83</v>
      </c>
      <c r="AV223" s="14" t="s">
        <v>83</v>
      </c>
      <c r="AW223" s="14" t="s">
        <v>29</v>
      </c>
      <c r="AX223" s="14" t="s">
        <v>75</v>
      </c>
      <c r="AY223" s="164" t="s">
        <v>118</v>
      </c>
    </row>
    <row r="224" spans="2:51" s="15" customFormat="1" ht="12">
      <c r="B224" s="170"/>
      <c r="D224" s="153" t="s">
        <v>130</v>
      </c>
      <c r="E224" s="171" t="s">
        <v>1</v>
      </c>
      <c r="F224" s="172" t="s">
        <v>131</v>
      </c>
      <c r="H224" s="173">
        <f>SUM(H223)</f>
        <v>66.816</v>
      </c>
      <c r="L224" s="170"/>
      <c r="M224" s="174"/>
      <c r="N224" s="175"/>
      <c r="O224" s="175"/>
      <c r="P224" s="175"/>
      <c r="Q224" s="175"/>
      <c r="R224" s="175"/>
      <c r="S224" s="175"/>
      <c r="T224" s="176"/>
      <c r="AT224" s="171" t="s">
        <v>130</v>
      </c>
      <c r="AU224" s="171" t="s">
        <v>83</v>
      </c>
      <c r="AV224" s="15" t="s">
        <v>126</v>
      </c>
      <c r="AW224" s="15" t="s">
        <v>29</v>
      </c>
      <c r="AX224" s="15" t="s">
        <v>81</v>
      </c>
      <c r="AY224" s="171" t="s">
        <v>118</v>
      </c>
    </row>
    <row r="225" spans="2:63" s="12" customFormat="1" ht="22.7" customHeight="1">
      <c r="B225" s="128"/>
      <c r="D225" s="129" t="s">
        <v>74</v>
      </c>
      <c r="E225" s="138" t="s">
        <v>135</v>
      </c>
      <c r="F225" s="138" t="s">
        <v>237</v>
      </c>
      <c r="J225" s="139">
        <f>BK225</f>
        <v>0</v>
      </c>
      <c r="L225" s="128"/>
      <c r="M225" s="132"/>
      <c r="N225" s="133"/>
      <c r="O225" s="133"/>
      <c r="P225" s="134">
        <f>P226+P260</f>
        <v>324.68559999999997</v>
      </c>
      <c r="Q225" s="133"/>
      <c r="R225" s="134">
        <f>SUM(R226+R260)</f>
        <v>341.84683500000006</v>
      </c>
      <c r="S225" s="133"/>
      <c r="T225" s="135">
        <f>T226+T260</f>
        <v>0</v>
      </c>
      <c r="AR225" s="129" t="s">
        <v>81</v>
      </c>
      <c r="AT225" s="136" t="s">
        <v>74</v>
      </c>
      <c r="AU225" s="136" t="s">
        <v>81</v>
      </c>
      <c r="AY225" s="129" t="s">
        <v>118</v>
      </c>
      <c r="BK225" s="137">
        <f>BK226+BK260</f>
        <v>0</v>
      </c>
    </row>
    <row r="226" spans="2:63" s="12" customFormat="1" ht="20.85" customHeight="1">
      <c r="B226" s="128"/>
      <c r="D226" s="129" t="s">
        <v>74</v>
      </c>
      <c r="E226" s="138" t="s">
        <v>238</v>
      </c>
      <c r="F226" s="138" t="s">
        <v>239</v>
      </c>
      <c r="J226" s="139">
        <f>BK226</f>
        <v>0</v>
      </c>
      <c r="L226" s="128"/>
      <c r="M226" s="132"/>
      <c r="N226" s="133"/>
      <c r="O226" s="133"/>
      <c r="P226" s="134">
        <f>SUM(P227:P259)</f>
        <v>61.0356</v>
      </c>
      <c r="Q226" s="133"/>
      <c r="R226" s="134">
        <f>SUM(R227:R259)</f>
        <v>185.296605</v>
      </c>
      <c r="S226" s="133"/>
      <c r="T226" s="135">
        <f>SUM(T227:T259)</f>
        <v>0</v>
      </c>
      <c r="AR226" s="129" t="s">
        <v>81</v>
      </c>
      <c r="AT226" s="136" t="s">
        <v>74</v>
      </c>
      <c r="AU226" s="136" t="s">
        <v>83</v>
      </c>
      <c r="AY226" s="129" t="s">
        <v>118</v>
      </c>
      <c r="BK226" s="137">
        <f>SUM(BK227:BK259)</f>
        <v>0</v>
      </c>
    </row>
    <row r="227" spans="1:65" s="2" customFormat="1" ht="16.5" customHeight="1">
      <c r="A227" s="29"/>
      <c r="B227" s="140"/>
      <c r="C227" s="141" t="s">
        <v>242</v>
      </c>
      <c r="D227" s="141" t="s">
        <v>121</v>
      </c>
      <c r="E227" s="142" t="s">
        <v>243</v>
      </c>
      <c r="F227" s="143" t="s">
        <v>244</v>
      </c>
      <c r="G227" s="144" t="s">
        <v>124</v>
      </c>
      <c r="H227" s="145">
        <f>SUM(H231)</f>
        <v>455.1</v>
      </c>
      <c r="I227" s="146"/>
      <c r="J227" s="146">
        <f>ROUND(I227*H227,2)</f>
        <v>0</v>
      </c>
      <c r="K227" s="143" t="s">
        <v>562</v>
      </c>
      <c r="L227" s="30"/>
      <c r="M227" s="147" t="s">
        <v>1</v>
      </c>
      <c r="N227" s="148" t="s">
        <v>40</v>
      </c>
      <c r="O227" s="149">
        <v>0.026</v>
      </c>
      <c r="P227" s="149">
        <f>O227*H227</f>
        <v>11.8326</v>
      </c>
      <c r="Q227" s="149">
        <v>0.345</v>
      </c>
      <c r="R227" s="149">
        <f>Q227*H227</f>
        <v>157.0095</v>
      </c>
      <c r="S227" s="149">
        <v>0</v>
      </c>
      <c r="T227" s="150">
        <f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1" t="s">
        <v>126</v>
      </c>
      <c r="AT227" s="151" t="s">
        <v>121</v>
      </c>
      <c r="AU227" s="151" t="s">
        <v>132</v>
      </c>
      <c r="AY227" s="17" t="s">
        <v>118</v>
      </c>
      <c r="BE227" s="152">
        <f>IF(N227="základní",J227,0)</f>
        <v>0</v>
      </c>
      <c r="BF227" s="152">
        <f>IF(N227="snížená",J227,0)</f>
        <v>0</v>
      </c>
      <c r="BG227" s="152">
        <f>IF(N227="zákl. přenesená",J227,0)</f>
        <v>0</v>
      </c>
      <c r="BH227" s="152">
        <f>IF(N227="sníž. přenesená",J227,0)</f>
        <v>0</v>
      </c>
      <c r="BI227" s="152">
        <f>IF(N227="nulová",J227,0)</f>
        <v>0</v>
      </c>
      <c r="BJ227" s="17" t="s">
        <v>81</v>
      </c>
      <c r="BK227" s="152">
        <f>ROUND(I227*H227,2)</f>
        <v>0</v>
      </c>
      <c r="BL227" s="17" t="s">
        <v>126</v>
      </c>
      <c r="BM227" s="151" t="s">
        <v>245</v>
      </c>
    </row>
    <row r="228" spans="1:47" s="2" customFormat="1" ht="19.5">
      <c r="A228" s="29"/>
      <c r="B228" s="30"/>
      <c r="C228" s="29"/>
      <c r="D228" s="153" t="s">
        <v>128</v>
      </c>
      <c r="E228" s="29"/>
      <c r="F228" s="154" t="s">
        <v>246</v>
      </c>
      <c r="G228" s="29"/>
      <c r="H228" s="29"/>
      <c r="I228" s="29"/>
      <c r="J228" s="29"/>
      <c r="K228" s="29"/>
      <c r="L228" s="30"/>
      <c r="M228" s="155"/>
      <c r="N228" s="156"/>
      <c r="O228" s="55"/>
      <c r="P228" s="55"/>
      <c r="Q228" s="55"/>
      <c r="R228" s="55"/>
      <c r="S228" s="55"/>
      <c r="T228" s="56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T228" s="17" t="s">
        <v>128</v>
      </c>
      <c r="AU228" s="17" t="s">
        <v>132</v>
      </c>
    </row>
    <row r="229" spans="2:51" s="13" customFormat="1" ht="12">
      <c r="B229" s="157"/>
      <c r="D229" s="153" t="s">
        <v>130</v>
      </c>
      <c r="E229" s="158" t="s">
        <v>1</v>
      </c>
      <c r="F229" s="159" t="s">
        <v>541</v>
      </c>
      <c r="H229" s="158" t="s">
        <v>1</v>
      </c>
      <c r="L229" s="157"/>
      <c r="M229" s="160"/>
      <c r="N229" s="161"/>
      <c r="O229" s="161"/>
      <c r="P229" s="161"/>
      <c r="Q229" s="161"/>
      <c r="R229" s="161"/>
      <c r="S229" s="161"/>
      <c r="T229" s="162"/>
      <c r="AT229" s="158" t="s">
        <v>130</v>
      </c>
      <c r="AU229" s="158" t="s">
        <v>132</v>
      </c>
      <c r="AV229" s="13" t="s">
        <v>81</v>
      </c>
      <c r="AW229" s="13" t="s">
        <v>29</v>
      </c>
      <c r="AX229" s="13" t="s">
        <v>75</v>
      </c>
      <c r="AY229" s="158" t="s">
        <v>118</v>
      </c>
    </row>
    <row r="230" spans="2:51" s="14" customFormat="1" ht="12">
      <c r="B230" s="163"/>
      <c r="D230" s="153" t="s">
        <v>130</v>
      </c>
      <c r="E230" s="164" t="s">
        <v>1</v>
      </c>
      <c r="F230" s="165" t="s">
        <v>552</v>
      </c>
      <c r="H230" s="166">
        <v>455.1</v>
      </c>
      <c r="L230" s="163"/>
      <c r="M230" s="167"/>
      <c r="N230" s="168"/>
      <c r="O230" s="168"/>
      <c r="P230" s="168"/>
      <c r="Q230" s="168"/>
      <c r="R230" s="168"/>
      <c r="S230" s="168"/>
      <c r="T230" s="169"/>
      <c r="AT230" s="164" t="s">
        <v>130</v>
      </c>
      <c r="AU230" s="164" t="s">
        <v>132</v>
      </c>
      <c r="AV230" s="14" t="s">
        <v>83</v>
      </c>
      <c r="AW230" s="14" t="s">
        <v>29</v>
      </c>
      <c r="AX230" s="14" t="s">
        <v>75</v>
      </c>
      <c r="AY230" s="164" t="s">
        <v>118</v>
      </c>
    </row>
    <row r="231" spans="2:51" s="15" customFormat="1" ht="12">
      <c r="B231" s="170"/>
      <c r="D231" s="153" t="s">
        <v>130</v>
      </c>
      <c r="E231" s="171" t="s">
        <v>1</v>
      </c>
      <c r="F231" s="172" t="s">
        <v>131</v>
      </c>
      <c r="H231" s="173">
        <f>SUM(H230)</f>
        <v>455.1</v>
      </c>
      <c r="L231" s="170"/>
      <c r="M231" s="174"/>
      <c r="N231" s="175"/>
      <c r="O231" s="175"/>
      <c r="P231" s="175"/>
      <c r="Q231" s="175"/>
      <c r="R231" s="175"/>
      <c r="S231" s="175"/>
      <c r="T231" s="176"/>
      <c r="AT231" s="171" t="s">
        <v>130</v>
      </c>
      <c r="AU231" s="171" t="s">
        <v>132</v>
      </c>
      <c r="AV231" s="15" t="s">
        <v>126</v>
      </c>
      <c r="AW231" s="15" t="s">
        <v>29</v>
      </c>
      <c r="AX231" s="15" t="s">
        <v>81</v>
      </c>
      <c r="AY231" s="171" t="s">
        <v>118</v>
      </c>
    </row>
    <row r="232" spans="1:65" s="2" customFormat="1" ht="21.75" customHeight="1">
      <c r="A232" s="29"/>
      <c r="B232" s="140"/>
      <c r="C232" s="141" t="s">
        <v>249</v>
      </c>
      <c r="D232" s="141" t="s">
        <v>121</v>
      </c>
      <c r="E232" s="142" t="s">
        <v>560</v>
      </c>
      <c r="F232" s="143" t="s">
        <v>539</v>
      </c>
      <c r="G232" s="144" t="s">
        <v>124</v>
      </c>
      <c r="H232" s="145">
        <f>SUM(H237)</f>
        <v>115.5</v>
      </c>
      <c r="I232" s="146"/>
      <c r="J232" s="146">
        <f>ROUND(I232*H232,2)</f>
        <v>0</v>
      </c>
      <c r="K232" s="143" t="s">
        <v>562</v>
      </c>
      <c r="L232" s="30"/>
      <c r="M232" s="147" t="s">
        <v>1</v>
      </c>
      <c r="N232" s="148" t="s">
        <v>40</v>
      </c>
      <c r="O232" s="149">
        <v>0.016</v>
      </c>
      <c r="P232" s="149">
        <f>O232*H232</f>
        <v>1.848</v>
      </c>
      <c r="Q232" s="149">
        <v>0</v>
      </c>
      <c r="R232" s="149">
        <f>Q232*H232</f>
        <v>0</v>
      </c>
      <c r="S232" s="149">
        <v>0</v>
      </c>
      <c r="T232" s="150">
        <f>S232*H232</f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1" t="s">
        <v>126</v>
      </c>
      <c r="AT232" s="151" t="s">
        <v>121</v>
      </c>
      <c r="AU232" s="151" t="s">
        <v>132</v>
      </c>
      <c r="AY232" s="17" t="s">
        <v>118</v>
      </c>
      <c r="BE232" s="152">
        <f>IF(N232="základní",J232,0)</f>
        <v>0</v>
      </c>
      <c r="BF232" s="152">
        <f>IF(N232="snížená",J232,0)</f>
        <v>0</v>
      </c>
      <c r="BG232" s="152">
        <f>IF(N232="zákl. přenesená",J232,0)</f>
        <v>0</v>
      </c>
      <c r="BH232" s="152">
        <f>IF(N232="sníž. přenesená",J232,0)</f>
        <v>0</v>
      </c>
      <c r="BI232" s="152">
        <f>IF(N232="nulová",J232,0)</f>
        <v>0</v>
      </c>
      <c r="BJ232" s="17" t="s">
        <v>81</v>
      </c>
      <c r="BK232" s="152">
        <f>ROUND(I232*H232,2)</f>
        <v>0</v>
      </c>
      <c r="BL232" s="17" t="s">
        <v>126</v>
      </c>
      <c r="BM232" s="151" t="s">
        <v>250</v>
      </c>
    </row>
    <row r="233" spans="1:47" s="2" customFormat="1" ht="29.25">
      <c r="A233" s="29"/>
      <c r="B233" s="30"/>
      <c r="C233" s="29"/>
      <c r="D233" s="153" t="s">
        <v>128</v>
      </c>
      <c r="E233" s="29"/>
      <c r="F233" s="154" t="s">
        <v>251</v>
      </c>
      <c r="G233" s="29"/>
      <c r="H233" s="29"/>
      <c r="I233" s="29"/>
      <c r="J233" s="29"/>
      <c r="K233" s="29"/>
      <c r="L233" s="30"/>
      <c r="M233" s="155"/>
      <c r="N233" s="156"/>
      <c r="O233" s="55"/>
      <c r="P233" s="55"/>
      <c r="Q233" s="55"/>
      <c r="R233" s="55"/>
      <c r="S233" s="55"/>
      <c r="T233" s="56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T233" s="17" t="s">
        <v>128</v>
      </c>
      <c r="AU233" s="17" t="s">
        <v>132</v>
      </c>
    </row>
    <row r="234" spans="2:51" s="13" customFormat="1" ht="12">
      <c r="B234" s="157"/>
      <c r="D234" s="153" t="s">
        <v>130</v>
      </c>
      <c r="E234" s="158" t="s">
        <v>1</v>
      </c>
      <c r="F234" s="159" t="s">
        <v>248</v>
      </c>
      <c r="H234" s="158" t="s">
        <v>1</v>
      </c>
      <c r="L234" s="157"/>
      <c r="M234" s="160"/>
      <c r="N234" s="161"/>
      <c r="O234" s="161"/>
      <c r="P234" s="161"/>
      <c r="Q234" s="161"/>
      <c r="R234" s="161"/>
      <c r="S234" s="161"/>
      <c r="T234" s="162"/>
      <c r="AT234" s="158" t="s">
        <v>130</v>
      </c>
      <c r="AU234" s="158" t="s">
        <v>132</v>
      </c>
      <c r="AV234" s="13" t="s">
        <v>81</v>
      </c>
      <c r="AW234" s="13" t="s">
        <v>29</v>
      </c>
      <c r="AX234" s="13" t="s">
        <v>75</v>
      </c>
      <c r="AY234" s="158" t="s">
        <v>118</v>
      </c>
    </row>
    <row r="235" spans="2:51" s="13" customFormat="1" ht="12">
      <c r="B235" s="157"/>
      <c r="D235" s="153" t="s">
        <v>130</v>
      </c>
      <c r="E235" s="158" t="s">
        <v>1</v>
      </c>
      <c r="F235" s="159" t="s">
        <v>540</v>
      </c>
      <c r="H235" s="158" t="s">
        <v>1</v>
      </c>
      <c r="L235" s="157"/>
      <c r="M235" s="160"/>
      <c r="N235" s="161"/>
      <c r="O235" s="161"/>
      <c r="P235" s="161"/>
      <c r="Q235" s="161"/>
      <c r="R235" s="161"/>
      <c r="S235" s="161"/>
      <c r="T235" s="162"/>
      <c r="AT235" s="158" t="s">
        <v>130</v>
      </c>
      <c r="AU235" s="158" t="s">
        <v>132</v>
      </c>
      <c r="AV235" s="13" t="s">
        <v>81</v>
      </c>
      <c r="AW235" s="13" t="s">
        <v>29</v>
      </c>
      <c r="AX235" s="13" t="s">
        <v>75</v>
      </c>
      <c r="AY235" s="158" t="s">
        <v>118</v>
      </c>
    </row>
    <row r="236" spans="2:51" s="14" customFormat="1" ht="12">
      <c r="B236" s="163"/>
      <c r="D236" s="153" t="s">
        <v>130</v>
      </c>
      <c r="E236" s="164" t="s">
        <v>1</v>
      </c>
      <c r="F236" s="202">
        <v>115.5</v>
      </c>
      <c r="H236" s="166">
        <v>115.5</v>
      </c>
      <c r="L236" s="163"/>
      <c r="M236" s="167"/>
      <c r="N236" s="168"/>
      <c r="O236" s="168"/>
      <c r="P236" s="168"/>
      <c r="Q236" s="168"/>
      <c r="R236" s="168"/>
      <c r="S236" s="168"/>
      <c r="T236" s="169"/>
      <c r="AT236" s="164" t="s">
        <v>130</v>
      </c>
      <c r="AU236" s="164" t="s">
        <v>132</v>
      </c>
      <c r="AV236" s="14" t="s">
        <v>83</v>
      </c>
      <c r="AW236" s="14" t="s">
        <v>29</v>
      </c>
      <c r="AX236" s="14" t="s">
        <v>75</v>
      </c>
      <c r="AY236" s="164" t="s">
        <v>118</v>
      </c>
    </row>
    <row r="237" spans="2:51" s="15" customFormat="1" ht="12">
      <c r="B237" s="170"/>
      <c r="D237" s="153" t="s">
        <v>130</v>
      </c>
      <c r="E237" s="171" t="s">
        <v>1</v>
      </c>
      <c r="F237" s="172" t="s">
        <v>131</v>
      </c>
      <c r="H237" s="173">
        <f>SUM(H236)</f>
        <v>115.5</v>
      </c>
      <c r="L237" s="170"/>
      <c r="M237" s="174"/>
      <c r="N237" s="175"/>
      <c r="O237" s="175"/>
      <c r="P237" s="175"/>
      <c r="Q237" s="175"/>
      <c r="R237" s="175"/>
      <c r="S237" s="175"/>
      <c r="T237" s="176"/>
      <c r="AT237" s="171" t="s">
        <v>130</v>
      </c>
      <c r="AU237" s="171" t="s">
        <v>132</v>
      </c>
      <c r="AV237" s="15" t="s">
        <v>126</v>
      </c>
      <c r="AW237" s="15" t="s">
        <v>29</v>
      </c>
      <c r="AX237" s="15" t="s">
        <v>81</v>
      </c>
      <c r="AY237" s="171" t="s">
        <v>118</v>
      </c>
    </row>
    <row r="238" spans="1:65" s="2" customFormat="1" ht="21.75" customHeight="1">
      <c r="A238" s="29"/>
      <c r="B238" s="140"/>
      <c r="C238" s="141" t="s">
        <v>252</v>
      </c>
      <c r="D238" s="141" t="s">
        <v>121</v>
      </c>
      <c r="E238" s="142" t="s">
        <v>253</v>
      </c>
      <c r="F238" s="143" t="s">
        <v>254</v>
      </c>
      <c r="G238" s="144" t="s">
        <v>124</v>
      </c>
      <c r="H238" s="145">
        <f>SUM(H243)</f>
        <v>115.5</v>
      </c>
      <c r="I238" s="146"/>
      <c r="J238" s="146">
        <f>ROUND(I238*H238,2)</f>
        <v>0</v>
      </c>
      <c r="K238" s="143" t="s">
        <v>562</v>
      </c>
      <c r="L238" s="30"/>
      <c r="M238" s="147" t="s">
        <v>1</v>
      </c>
      <c r="N238" s="148" t="s">
        <v>40</v>
      </c>
      <c r="O238" s="149">
        <v>0.002</v>
      </c>
      <c r="P238" s="149">
        <f>O238*H238</f>
        <v>0.231</v>
      </c>
      <c r="Q238" s="149">
        <v>0.00031</v>
      </c>
      <c r="R238" s="149">
        <f>Q238*H238</f>
        <v>0.035805</v>
      </c>
      <c r="S238" s="149">
        <v>0</v>
      </c>
      <c r="T238" s="150">
        <f>S238*H238</f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1" t="s">
        <v>126</v>
      </c>
      <c r="AT238" s="151" t="s">
        <v>121</v>
      </c>
      <c r="AU238" s="151" t="s">
        <v>132</v>
      </c>
      <c r="AY238" s="17" t="s">
        <v>118</v>
      </c>
      <c r="BE238" s="152">
        <f>IF(N238="základní",J238,0)</f>
        <v>0</v>
      </c>
      <c r="BF238" s="152">
        <f>IF(N238="snížená",J238,0)</f>
        <v>0</v>
      </c>
      <c r="BG238" s="152">
        <f>IF(N238="zákl. přenesená",J238,0)</f>
        <v>0</v>
      </c>
      <c r="BH238" s="152">
        <f>IF(N238="sníž. přenesená",J238,0)</f>
        <v>0</v>
      </c>
      <c r="BI238" s="152">
        <f>IF(N238="nulová",J238,0)</f>
        <v>0</v>
      </c>
      <c r="BJ238" s="17" t="s">
        <v>81</v>
      </c>
      <c r="BK238" s="152">
        <f>ROUND(I238*H238,2)</f>
        <v>0</v>
      </c>
      <c r="BL238" s="17" t="s">
        <v>126</v>
      </c>
      <c r="BM238" s="151" t="s">
        <v>255</v>
      </c>
    </row>
    <row r="239" spans="1:47" s="2" customFormat="1" ht="19.5">
      <c r="A239" s="29"/>
      <c r="B239" s="30"/>
      <c r="C239" s="29"/>
      <c r="D239" s="153" t="s">
        <v>128</v>
      </c>
      <c r="E239" s="29"/>
      <c r="F239" s="154" t="s">
        <v>256</v>
      </c>
      <c r="G239" s="29"/>
      <c r="H239" s="29"/>
      <c r="I239" s="29"/>
      <c r="J239" s="29"/>
      <c r="K239" s="29"/>
      <c r="L239" s="30"/>
      <c r="M239" s="155"/>
      <c r="N239" s="156"/>
      <c r="O239" s="55"/>
      <c r="P239" s="55"/>
      <c r="Q239" s="55"/>
      <c r="R239" s="55"/>
      <c r="S239" s="55"/>
      <c r="T239" s="56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T239" s="17" t="s">
        <v>128</v>
      </c>
      <c r="AU239" s="17" t="s">
        <v>132</v>
      </c>
    </row>
    <row r="240" spans="2:51" s="13" customFormat="1" ht="12">
      <c r="B240" s="157"/>
      <c r="D240" s="153" t="s">
        <v>130</v>
      </c>
      <c r="E240" s="158" t="s">
        <v>1</v>
      </c>
      <c r="F240" s="159" t="s">
        <v>257</v>
      </c>
      <c r="H240" s="158" t="s">
        <v>1</v>
      </c>
      <c r="L240" s="157"/>
      <c r="M240" s="160"/>
      <c r="N240" s="161"/>
      <c r="O240" s="161"/>
      <c r="P240" s="161"/>
      <c r="Q240" s="161"/>
      <c r="R240" s="161"/>
      <c r="S240" s="161"/>
      <c r="T240" s="162"/>
      <c r="AT240" s="158" t="s">
        <v>130</v>
      </c>
      <c r="AU240" s="158" t="s">
        <v>132</v>
      </c>
      <c r="AV240" s="13" t="s">
        <v>81</v>
      </c>
      <c r="AW240" s="13" t="s">
        <v>29</v>
      </c>
      <c r="AX240" s="13" t="s">
        <v>75</v>
      </c>
      <c r="AY240" s="158" t="s">
        <v>118</v>
      </c>
    </row>
    <row r="241" spans="2:51" s="13" customFormat="1" ht="12">
      <c r="B241" s="157"/>
      <c r="D241" s="153" t="s">
        <v>130</v>
      </c>
      <c r="E241" s="158" t="s">
        <v>1</v>
      </c>
      <c r="F241" s="159" t="s">
        <v>540</v>
      </c>
      <c r="H241" s="158" t="s">
        <v>1</v>
      </c>
      <c r="L241" s="157"/>
      <c r="M241" s="160"/>
      <c r="N241" s="161"/>
      <c r="O241" s="161"/>
      <c r="P241" s="161"/>
      <c r="Q241" s="161"/>
      <c r="R241" s="161"/>
      <c r="S241" s="161"/>
      <c r="T241" s="162"/>
      <c r="AT241" s="158" t="s">
        <v>130</v>
      </c>
      <c r="AU241" s="158" t="s">
        <v>132</v>
      </c>
      <c r="AV241" s="13" t="s">
        <v>81</v>
      </c>
      <c r="AW241" s="13" t="s">
        <v>29</v>
      </c>
      <c r="AX241" s="13" t="s">
        <v>75</v>
      </c>
      <c r="AY241" s="158" t="s">
        <v>118</v>
      </c>
    </row>
    <row r="242" spans="2:51" s="14" customFormat="1" ht="12">
      <c r="B242" s="163"/>
      <c r="D242" s="153" t="s">
        <v>130</v>
      </c>
      <c r="E242" s="164" t="s">
        <v>1</v>
      </c>
      <c r="F242" s="202">
        <v>115.5</v>
      </c>
      <c r="H242" s="166">
        <v>115.5</v>
      </c>
      <c r="L242" s="163"/>
      <c r="M242" s="167"/>
      <c r="N242" s="168"/>
      <c r="O242" s="168"/>
      <c r="P242" s="168"/>
      <c r="Q242" s="168"/>
      <c r="R242" s="168"/>
      <c r="S242" s="168"/>
      <c r="T242" s="169"/>
      <c r="AT242" s="164" t="s">
        <v>130</v>
      </c>
      <c r="AU242" s="164" t="s">
        <v>132</v>
      </c>
      <c r="AV242" s="14" t="s">
        <v>83</v>
      </c>
      <c r="AW242" s="14" t="s">
        <v>29</v>
      </c>
      <c r="AX242" s="14" t="s">
        <v>75</v>
      </c>
      <c r="AY242" s="164" t="s">
        <v>118</v>
      </c>
    </row>
    <row r="243" spans="2:51" s="14" customFormat="1" ht="12">
      <c r="B243" s="163"/>
      <c r="D243" s="153" t="s">
        <v>130</v>
      </c>
      <c r="E243" s="164" t="s">
        <v>1</v>
      </c>
      <c r="F243" s="172" t="s">
        <v>131</v>
      </c>
      <c r="G243" s="15"/>
      <c r="H243" s="173">
        <f>SUM(H242)</f>
        <v>115.5</v>
      </c>
      <c r="L243" s="163"/>
      <c r="M243" s="167"/>
      <c r="N243" s="168"/>
      <c r="O243" s="168"/>
      <c r="P243" s="168"/>
      <c r="Q243" s="168"/>
      <c r="R243" s="168"/>
      <c r="S243" s="168"/>
      <c r="T243" s="169"/>
      <c r="AT243" s="164" t="s">
        <v>130</v>
      </c>
      <c r="AU243" s="164" t="s">
        <v>132</v>
      </c>
      <c r="AV243" s="14" t="s">
        <v>83</v>
      </c>
      <c r="AW243" s="14" t="s">
        <v>29</v>
      </c>
      <c r="AX243" s="14" t="s">
        <v>75</v>
      </c>
      <c r="AY243" s="164" t="s">
        <v>118</v>
      </c>
    </row>
    <row r="244" spans="1:65" s="2" customFormat="1" ht="21.75" customHeight="1">
      <c r="A244" s="29"/>
      <c r="B244" s="140"/>
      <c r="C244" s="141" t="s">
        <v>260</v>
      </c>
      <c r="D244" s="141" t="s">
        <v>121</v>
      </c>
      <c r="E244" s="142" t="s">
        <v>561</v>
      </c>
      <c r="F244" s="143" t="s">
        <v>559</v>
      </c>
      <c r="G244" s="144" t="s">
        <v>124</v>
      </c>
      <c r="H244" s="145">
        <f>SUM(H248)</f>
        <v>115.5</v>
      </c>
      <c r="I244" s="146"/>
      <c r="J244" s="146">
        <f>ROUND(I244*H244,2)</f>
        <v>0</v>
      </c>
      <c r="K244" s="143" t="s">
        <v>562</v>
      </c>
      <c r="L244" s="30"/>
      <c r="M244" s="147" t="s">
        <v>1</v>
      </c>
      <c r="N244" s="148" t="s">
        <v>40</v>
      </c>
      <c r="O244" s="149">
        <v>0.032</v>
      </c>
      <c r="P244" s="149">
        <f>O244*H244</f>
        <v>3.696</v>
      </c>
      <c r="Q244" s="149">
        <v>0.23737</v>
      </c>
      <c r="R244" s="149">
        <f>Q244*H244</f>
        <v>27.416235</v>
      </c>
      <c r="S244" s="149">
        <v>0</v>
      </c>
      <c r="T244" s="150">
        <f>S244*H244</f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1" t="s">
        <v>126</v>
      </c>
      <c r="AT244" s="151" t="s">
        <v>121</v>
      </c>
      <c r="AU244" s="151" t="s">
        <v>132</v>
      </c>
      <c r="AY244" s="17" t="s">
        <v>118</v>
      </c>
      <c r="BE244" s="152">
        <f>IF(N244="základní",J244,0)</f>
        <v>0</v>
      </c>
      <c r="BF244" s="152">
        <f>IF(N244="snížená",J244,0)</f>
        <v>0</v>
      </c>
      <c r="BG244" s="152">
        <f>IF(N244="zákl. přenesená",J244,0)</f>
        <v>0</v>
      </c>
      <c r="BH244" s="152">
        <f>IF(N244="sníž. přenesená",J244,0)</f>
        <v>0</v>
      </c>
      <c r="BI244" s="152">
        <f>IF(N244="nulová",J244,0)</f>
        <v>0</v>
      </c>
      <c r="BJ244" s="17" t="s">
        <v>81</v>
      </c>
      <c r="BK244" s="152">
        <f>ROUND(I244*H244,2)</f>
        <v>0</v>
      </c>
      <c r="BL244" s="17" t="s">
        <v>126</v>
      </c>
      <c r="BM244" s="151" t="s">
        <v>261</v>
      </c>
    </row>
    <row r="245" spans="1:47" s="2" customFormat="1" ht="29.25">
      <c r="A245" s="29"/>
      <c r="B245" s="30"/>
      <c r="C245" s="29"/>
      <c r="D245" s="153" t="s">
        <v>128</v>
      </c>
      <c r="E245" s="29"/>
      <c r="F245" s="154" t="s">
        <v>262</v>
      </c>
      <c r="G245" s="29"/>
      <c r="H245" s="29"/>
      <c r="I245" s="29"/>
      <c r="J245" s="29"/>
      <c r="K245" s="29"/>
      <c r="L245" s="30"/>
      <c r="M245" s="155"/>
      <c r="N245" s="156"/>
      <c r="O245" s="55"/>
      <c r="P245" s="55"/>
      <c r="Q245" s="55"/>
      <c r="R245" s="55"/>
      <c r="S245" s="55"/>
      <c r="T245" s="56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T245" s="17" t="s">
        <v>128</v>
      </c>
      <c r="AU245" s="17" t="s">
        <v>132</v>
      </c>
    </row>
    <row r="246" spans="2:51" s="13" customFormat="1" ht="12">
      <c r="B246" s="157"/>
      <c r="D246" s="153" t="s">
        <v>130</v>
      </c>
      <c r="E246" s="158" t="s">
        <v>1</v>
      </c>
      <c r="F246" s="159" t="s">
        <v>540</v>
      </c>
      <c r="H246" s="158"/>
      <c r="L246" s="157"/>
      <c r="M246" s="160"/>
      <c r="N246" s="161"/>
      <c r="O246" s="161"/>
      <c r="P246" s="161"/>
      <c r="Q246" s="161"/>
      <c r="R246" s="161"/>
      <c r="S246" s="161"/>
      <c r="T246" s="162"/>
      <c r="AT246" s="158" t="s">
        <v>130</v>
      </c>
      <c r="AU246" s="158" t="s">
        <v>132</v>
      </c>
      <c r="AV246" s="13" t="s">
        <v>81</v>
      </c>
      <c r="AW246" s="13" t="s">
        <v>29</v>
      </c>
      <c r="AX246" s="13" t="s">
        <v>75</v>
      </c>
      <c r="AY246" s="158" t="s">
        <v>118</v>
      </c>
    </row>
    <row r="247" spans="2:51" s="13" customFormat="1" ht="12">
      <c r="B247" s="157"/>
      <c r="D247" s="153" t="s">
        <v>130</v>
      </c>
      <c r="E247" s="158" t="s">
        <v>1</v>
      </c>
      <c r="F247" s="202">
        <v>115.5</v>
      </c>
      <c r="G247" s="14"/>
      <c r="H247" s="166">
        <v>115.5</v>
      </c>
      <c r="L247" s="157"/>
      <c r="M247" s="160"/>
      <c r="N247" s="161"/>
      <c r="O247" s="161"/>
      <c r="P247" s="161"/>
      <c r="Q247" s="161"/>
      <c r="R247" s="161"/>
      <c r="S247" s="161"/>
      <c r="T247" s="162"/>
      <c r="AT247" s="158" t="s">
        <v>130</v>
      </c>
      <c r="AU247" s="158" t="s">
        <v>132</v>
      </c>
      <c r="AV247" s="13" t="s">
        <v>81</v>
      </c>
      <c r="AW247" s="13" t="s">
        <v>29</v>
      </c>
      <c r="AX247" s="13" t="s">
        <v>75</v>
      </c>
      <c r="AY247" s="158" t="s">
        <v>118</v>
      </c>
    </row>
    <row r="248" spans="2:51" s="14" customFormat="1" ht="12">
      <c r="B248" s="163"/>
      <c r="D248" s="153" t="s">
        <v>130</v>
      </c>
      <c r="E248" s="164" t="s">
        <v>1</v>
      </c>
      <c r="F248" s="172" t="s">
        <v>131</v>
      </c>
      <c r="G248" s="15"/>
      <c r="H248" s="173">
        <f>SUM(H247)</f>
        <v>115.5</v>
      </c>
      <c r="L248" s="163"/>
      <c r="M248" s="167"/>
      <c r="N248" s="168"/>
      <c r="O248" s="168"/>
      <c r="P248" s="168"/>
      <c r="Q248" s="168"/>
      <c r="R248" s="168"/>
      <c r="S248" s="168"/>
      <c r="T248" s="169"/>
      <c r="AT248" s="164" t="s">
        <v>130</v>
      </c>
      <c r="AU248" s="164" t="s">
        <v>132</v>
      </c>
      <c r="AV248" s="14" t="s">
        <v>83</v>
      </c>
      <c r="AW248" s="14" t="s">
        <v>29</v>
      </c>
      <c r="AX248" s="14" t="s">
        <v>75</v>
      </c>
      <c r="AY248" s="164" t="s">
        <v>118</v>
      </c>
    </row>
    <row r="249" spans="1:65" s="2" customFormat="1" ht="21.75" customHeight="1">
      <c r="A249" s="29"/>
      <c r="B249" s="140"/>
      <c r="C249" s="141" t="s">
        <v>263</v>
      </c>
      <c r="D249" s="141" t="s">
        <v>121</v>
      </c>
      <c r="E249" s="142" t="s">
        <v>264</v>
      </c>
      <c r="F249" s="143" t="s">
        <v>265</v>
      </c>
      <c r="G249" s="144" t="s">
        <v>124</v>
      </c>
      <c r="H249" s="145">
        <f>SUM(H254)</f>
        <v>115.5</v>
      </c>
      <c r="I249" s="146"/>
      <c r="J249" s="146">
        <f>ROUND(I249*H249,2)</f>
        <v>0</v>
      </c>
      <c r="K249" s="143" t="s">
        <v>562</v>
      </c>
      <c r="L249" s="30"/>
      <c r="M249" s="147" t="s">
        <v>1</v>
      </c>
      <c r="N249" s="148" t="s">
        <v>40</v>
      </c>
      <c r="O249" s="149">
        <v>0.004</v>
      </c>
      <c r="P249" s="149">
        <f>O249*H249</f>
        <v>0.462</v>
      </c>
      <c r="Q249" s="149">
        <v>0.00601</v>
      </c>
      <c r="R249" s="149">
        <f>Q249*H249</f>
        <v>0.694155</v>
      </c>
      <c r="S249" s="149">
        <v>0</v>
      </c>
      <c r="T249" s="150">
        <f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51" t="s">
        <v>126</v>
      </c>
      <c r="AT249" s="151" t="s">
        <v>121</v>
      </c>
      <c r="AU249" s="151" t="s">
        <v>132</v>
      </c>
      <c r="AY249" s="17" t="s">
        <v>118</v>
      </c>
      <c r="BE249" s="152">
        <f>IF(N249="základní",J249,0)</f>
        <v>0</v>
      </c>
      <c r="BF249" s="152">
        <f>IF(N249="snížená",J249,0)</f>
        <v>0</v>
      </c>
      <c r="BG249" s="152">
        <f>IF(N249="zákl. přenesená",J249,0)</f>
        <v>0</v>
      </c>
      <c r="BH249" s="152">
        <f>IF(N249="sníž. přenesená",J249,0)</f>
        <v>0</v>
      </c>
      <c r="BI249" s="152">
        <f>IF(N249="nulová",J249,0)</f>
        <v>0</v>
      </c>
      <c r="BJ249" s="17" t="s">
        <v>81</v>
      </c>
      <c r="BK249" s="152">
        <f>ROUND(I249*H249,2)</f>
        <v>0</v>
      </c>
      <c r="BL249" s="17" t="s">
        <v>126</v>
      </c>
      <c r="BM249" s="151" t="s">
        <v>266</v>
      </c>
    </row>
    <row r="250" spans="1:47" s="2" customFormat="1" ht="19.5">
      <c r="A250" s="29"/>
      <c r="B250" s="30"/>
      <c r="C250" s="29"/>
      <c r="D250" s="153" t="s">
        <v>128</v>
      </c>
      <c r="E250" s="29"/>
      <c r="F250" s="154" t="s">
        <v>267</v>
      </c>
      <c r="G250" s="29"/>
      <c r="H250" s="29"/>
      <c r="I250" s="29"/>
      <c r="J250" s="29"/>
      <c r="K250" s="29"/>
      <c r="L250" s="30"/>
      <c r="M250" s="155"/>
      <c r="N250" s="156"/>
      <c r="O250" s="55"/>
      <c r="P250" s="55"/>
      <c r="Q250" s="55"/>
      <c r="R250" s="55"/>
      <c r="S250" s="55"/>
      <c r="T250" s="56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T250" s="17" t="s">
        <v>128</v>
      </c>
      <c r="AU250" s="17" t="s">
        <v>132</v>
      </c>
    </row>
    <row r="251" spans="2:51" s="13" customFormat="1" ht="12">
      <c r="B251" s="157"/>
      <c r="D251" s="153" t="s">
        <v>130</v>
      </c>
      <c r="E251" s="158" t="s">
        <v>1</v>
      </c>
      <c r="F251" s="159" t="s">
        <v>268</v>
      </c>
      <c r="H251" s="158" t="s">
        <v>1</v>
      </c>
      <c r="L251" s="157"/>
      <c r="M251" s="160"/>
      <c r="N251" s="161"/>
      <c r="O251" s="161"/>
      <c r="P251" s="161"/>
      <c r="Q251" s="161"/>
      <c r="R251" s="161"/>
      <c r="S251" s="161"/>
      <c r="T251" s="162"/>
      <c r="AT251" s="158" t="s">
        <v>130</v>
      </c>
      <c r="AU251" s="158" t="s">
        <v>132</v>
      </c>
      <c r="AV251" s="13" t="s">
        <v>81</v>
      </c>
      <c r="AW251" s="13" t="s">
        <v>29</v>
      </c>
      <c r="AX251" s="13" t="s">
        <v>75</v>
      </c>
      <c r="AY251" s="158" t="s">
        <v>118</v>
      </c>
    </row>
    <row r="252" spans="2:51" s="13" customFormat="1" ht="12">
      <c r="B252" s="157"/>
      <c r="D252" s="153" t="s">
        <v>130</v>
      </c>
      <c r="E252" s="158" t="s">
        <v>1</v>
      </c>
      <c r="F252" s="159" t="s">
        <v>540</v>
      </c>
      <c r="H252" s="158"/>
      <c r="L252" s="157"/>
      <c r="M252" s="160"/>
      <c r="N252" s="161"/>
      <c r="O252" s="161"/>
      <c r="P252" s="161"/>
      <c r="Q252" s="161"/>
      <c r="R252" s="161"/>
      <c r="S252" s="161"/>
      <c r="T252" s="162"/>
      <c r="AT252" s="158" t="s">
        <v>130</v>
      </c>
      <c r="AU252" s="158" t="s">
        <v>132</v>
      </c>
      <c r="AV252" s="13" t="s">
        <v>81</v>
      </c>
      <c r="AW252" s="13" t="s">
        <v>29</v>
      </c>
      <c r="AX252" s="13" t="s">
        <v>75</v>
      </c>
      <c r="AY252" s="158" t="s">
        <v>118</v>
      </c>
    </row>
    <row r="253" spans="2:51" s="14" customFormat="1" ht="12">
      <c r="B253" s="163"/>
      <c r="D253" s="153" t="s">
        <v>130</v>
      </c>
      <c r="E253" s="164" t="s">
        <v>1</v>
      </c>
      <c r="F253" s="202">
        <v>115.5</v>
      </c>
      <c r="H253" s="166">
        <v>115.5</v>
      </c>
      <c r="L253" s="163"/>
      <c r="M253" s="167"/>
      <c r="N253" s="168"/>
      <c r="O253" s="168"/>
      <c r="P253" s="168"/>
      <c r="Q253" s="168"/>
      <c r="R253" s="168"/>
      <c r="S253" s="168"/>
      <c r="T253" s="169"/>
      <c r="AT253" s="164" t="s">
        <v>130</v>
      </c>
      <c r="AU253" s="164" t="s">
        <v>132</v>
      </c>
      <c r="AV253" s="14" t="s">
        <v>83</v>
      </c>
      <c r="AW253" s="14" t="s">
        <v>29</v>
      </c>
      <c r="AX253" s="14" t="s">
        <v>75</v>
      </c>
      <c r="AY253" s="164" t="s">
        <v>118</v>
      </c>
    </row>
    <row r="254" spans="2:51" s="15" customFormat="1" ht="12">
      <c r="B254" s="170"/>
      <c r="D254" s="153" t="s">
        <v>130</v>
      </c>
      <c r="E254" s="171" t="s">
        <v>1</v>
      </c>
      <c r="F254" s="172" t="s">
        <v>131</v>
      </c>
      <c r="H254" s="173">
        <f>SUM(H253)</f>
        <v>115.5</v>
      </c>
      <c r="L254" s="170"/>
      <c r="M254" s="174"/>
      <c r="N254" s="175"/>
      <c r="O254" s="175"/>
      <c r="P254" s="175"/>
      <c r="Q254" s="175"/>
      <c r="R254" s="175"/>
      <c r="S254" s="175"/>
      <c r="T254" s="176"/>
      <c r="AT254" s="171" t="s">
        <v>130</v>
      </c>
      <c r="AU254" s="171" t="s">
        <v>132</v>
      </c>
      <c r="AV254" s="15" t="s">
        <v>126</v>
      </c>
      <c r="AW254" s="15" t="s">
        <v>29</v>
      </c>
      <c r="AX254" s="15" t="s">
        <v>81</v>
      </c>
      <c r="AY254" s="171" t="s">
        <v>118</v>
      </c>
    </row>
    <row r="255" spans="1:65" s="2" customFormat="1" ht="21.75" customHeight="1">
      <c r="A255" s="29"/>
      <c r="B255" s="140"/>
      <c r="C255" s="141" t="s">
        <v>269</v>
      </c>
      <c r="D255" s="141" t="s">
        <v>121</v>
      </c>
      <c r="E255" s="142" t="s">
        <v>270</v>
      </c>
      <c r="F255" s="143" t="s">
        <v>271</v>
      </c>
      <c r="G255" s="144" t="s">
        <v>138</v>
      </c>
      <c r="H255" s="145">
        <f>SUM(H259)</f>
        <v>231</v>
      </c>
      <c r="I255" s="146"/>
      <c r="J255" s="146">
        <f>ROUND(I255*H255,2)</f>
        <v>0</v>
      </c>
      <c r="K255" s="143" t="s">
        <v>562</v>
      </c>
      <c r="L255" s="30"/>
      <c r="M255" s="147" t="s">
        <v>1</v>
      </c>
      <c r="N255" s="148" t="s">
        <v>40</v>
      </c>
      <c r="O255" s="149">
        <v>0.186</v>
      </c>
      <c r="P255" s="149">
        <f>O255*H255</f>
        <v>42.966</v>
      </c>
      <c r="Q255" s="149">
        <v>0.00061</v>
      </c>
      <c r="R255" s="149">
        <f>Q255*H255</f>
        <v>0.14091</v>
      </c>
      <c r="S255" s="149">
        <v>0</v>
      </c>
      <c r="T255" s="150">
        <f>S255*H255</f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51" t="s">
        <v>126</v>
      </c>
      <c r="AT255" s="151" t="s">
        <v>121</v>
      </c>
      <c r="AU255" s="151" t="s">
        <v>132</v>
      </c>
      <c r="AY255" s="17" t="s">
        <v>118</v>
      </c>
      <c r="BE255" s="152">
        <f>IF(N255="základní",J255,0)</f>
        <v>0</v>
      </c>
      <c r="BF255" s="152">
        <f>IF(N255="snížená",J255,0)</f>
        <v>0</v>
      </c>
      <c r="BG255" s="152">
        <f>IF(N255="zákl. přenesená",J255,0)</f>
        <v>0</v>
      </c>
      <c r="BH255" s="152">
        <f>IF(N255="sníž. přenesená",J255,0)</f>
        <v>0</v>
      </c>
      <c r="BI255" s="152">
        <f>IF(N255="nulová",J255,0)</f>
        <v>0</v>
      </c>
      <c r="BJ255" s="17" t="s">
        <v>81</v>
      </c>
      <c r="BK255" s="152">
        <f>ROUND(I255*H255,2)</f>
        <v>0</v>
      </c>
      <c r="BL255" s="17" t="s">
        <v>126</v>
      </c>
      <c r="BM255" s="151" t="s">
        <v>272</v>
      </c>
    </row>
    <row r="256" spans="1:47" s="2" customFormat="1" ht="39">
      <c r="A256" s="29"/>
      <c r="B256" s="30"/>
      <c r="C256" s="29"/>
      <c r="D256" s="153" t="s">
        <v>128</v>
      </c>
      <c r="E256" s="29"/>
      <c r="F256" s="154" t="s">
        <v>273</v>
      </c>
      <c r="G256" s="29"/>
      <c r="H256" s="29"/>
      <c r="I256" s="29"/>
      <c r="J256" s="29"/>
      <c r="K256" s="29"/>
      <c r="L256" s="30"/>
      <c r="M256" s="155"/>
      <c r="N256" s="156"/>
      <c r="O256" s="55"/>
      <c r="P256" s="55"/>
      <c r="Q256" s="55"/>
      <c r="R256" s="55"/>
      <c r="S256" s="55"/>
      <c r="T256" s="56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T256" s="17" t="s">
        <v>128</v>
      </c>
      <c r="AU256" s="17" t="s">
        <v>132</v>
      </c>
    </row>
    <row r="257" spans="2:51" s="13" customFormat="1" ht="12">
      <c r="B257" s="157"/>
      <c r="D257" s="153" t="s">
        <v>130</v>
      </c>
      <c r="E257" s="158" t="s">
        <v>1</v>
      </c>
      <c r="F257" s="159" t="s">
        <v>274</v>
      </c>
      <c r="H257" s="158" t="s">
        <v>1</v>
      </c>
      <c r="L257" s="157"/>
      <c r="M257" s="160"/>
      <c r="N257" s="161"/>
      <c r="O257" s="161"/>
      <c r="P257" s="161"/>
      <c r="Q257" s="161"/>
      <c r="R257" s="161"/>
      <c r="S257" s="161"/>
      <c r="T257" s="162"/>
      <c r="AT257" s="158" t="s">
        <v>130</v>
      </c>
      <c r="AU257" s="158" t="s">
        <v>132</v>
      </c>
      <c r="AV257" s="13" t="s">
        <v>81</v>
      </c>
      <c r="AW257" s="13" t="s">
        <v>29</v>
      </c>
      <c r="AX257" s="13" t="s">
        <v>75</v>
      </c>
      <c r="AY257" s="158" t="s">
        <v>118</v>
      </c>
    </row>
    <row r="258" spans="2:51" s="14" customFormat="1" ht="12">
      <c r="B258" s="163"/>
      <c r="D258" s="153" t="s">
        <v>130</v>
      </c>
      <c r="E258" s="164" t="s">
        <v>1</v>
      </c>
      <c r="F258" s="202">
        <v>231</v>
      </c>
      <c r="H258" s="166">
        <v>231</v>
      </c>
      <c r="L258" s="163"/>
      <c r="M258" s="167"/>
      <c r="N258" s="168"/>
      <c r="O258" s="168"/>
      <c r="P258" s="168"/>
      <c r="Q258" s="168"/>
      <c r="R258" s="168"/>
      <c r="S258" s="168"/>
      <c r="T258" s="169"/>
      <c r="AT258" s="164" t="s">
        <v>130</v>
      </c>
      <c r="AU258" s="164" t="s">
        <v>132</v>
      </c>
      <c r="AV258" s="14" t="s">
        <v>83</v>
      </c>
      <c r="AW258" s="14" t="s">
        <v>29</v>
      </c>
      <c r="AX258" s="14" t="s">
        <v>75</v>
      </c>
      <c r="AY258" s="164" t="s">
        <v>118</v>
      </c>
    </row>
    <row r="259" spans="2:51" s="15" customFormat="1" ht="12">
      <c r="B259" s="170"/>
      <c r="D259" s="153" t="s">
        <v>130</v>
      </c>
      <c r="E259" s="171" t="s">
        <v>1</v>
      </c>
      <c r="F259" s="172" t="s">
        <v>131</v>
      </c>
      <c r="H259" s="173">
        <f>SUM(H258)</f>
        <v>231</v>
      </c>
      <c r="L259" s="170"/>
      <c r="M259" s="174"/>
      <c r="N259" s="175"/>
      <c r="O259" s="175"/>
      <c r="P259" s="175"/>
      <c r="Q259" s="175"/>
      <c r="R259" s="175"/>
      <c r="S259" s="175"/>
      <c r="T259" s="176"/>
      <c r="AT259" s="171" t="s">
        <v>130</v>
      </c>
      <c r="AU259" s="171" t="s">
        <v>132</v>
      </c>
      <c r="AV259" s="15" t="s">
        <v>126</v>
      </c>
      <c r="AW259" s="15" t="s">
        <v>29</v>
      </c>
      <c r="AX259" s="15" t="s">
        <v>81</v>
      </c>
      <c r="AY259" s="171" t="s">
        <v>118</v>
      </c>
    </row>
    <row r="260" spans="2:63" s="12" customFormat="1" ht="20.85" customHeight="1">
      <c r="B260" s="128"/>
      <c r="D260" s="129" t="s">
        <v>74</v>
      </c>
      <c r="E260" s="138" t="s">
        <v>275</v>
      </c>
      <c r="F260" s="138" t="s">
        <v>276</v>
      </c>
      <c r="J260" s="139">
        <f>BK260</f>
        <v>0</v>
      </c>
      <c r="L260" s="128"/>
      <c r="M260" s="132"/>
      <c r="N260" s="133"/>
      <c r="O260" s="133"/>
      <c r="P260" s="134">
        <f>SUM(P261:P314)</f>
        <v>263.65</v>
      </c>
      <c r="Q260" s="133"/>
      <c r="R260" s="134">
        <f>SUM(R261:R314)</f>
        <v>156.55023000000003</v>
      </c>
      <c r="S260" s="133"/>
      <c r="T260" s="135">
        <f>SUM(T261:T314)</f>
        <v>0</v>
      </c>
      <c r="AR260" s="129" t="s">
        <v>81</v>
      </c>
      <c r="AT260" s="136" t="s">
        <v>74</v>
      </c>
      <c r="AU260" s="136" t="s">
        <v>83</v>
      </c>
      <c r="AY260" s="129" t="s">
        <v>118</v>
      </c>
      <c r="BK260" s="137">
        <f>SUM(BK261:BK314)</f>
        <v>0</v>
      </c>
    </row>
    <row r="261" spans="1:65" s="2" customFormat="1" ht="21.75" customHeight="1">
      <c r="A261" s="29"/>
      <c r="B261" s="140"/>
      <c r="C261" s="141" t="s">
        <v>277</v>
      </c>
      <c r="D261" s="141" t="s">
        <v>121</v>
      </c>
      <c r="E261" s="142" t="s">
        <v>278</v>
      </c>
      <c r="F261" s="143" t="s">
        <v>279</v>
      </c>
      <c r="G261" s="144" t="s">
        <v>124</v>
      </c>
      <c r="H261" s="145">
        <f>SUM(H268)</f>
        <v>324.09999999999997</v>
      </c>
      <c r="I261" s="146"/>
      <c r="J261" s="146">
        <f>ROUND(I261*H261,2)</f>
        <v>0</v>
      </c>
      <c r="K261" s="143" t="s">
        <v>562</v>
      </c>
      <c r="L261" s="30"/>
      <c r="M261" s="147" t="s">
        <v>1</v>
      </c>
      <c r="N261" s="148" t="s">
        <v>40</v>
      </c>
      <c r="O261" s="149">
        <v>0.5</v>
      </c>
      <c r="P261" s="149">
        <f>O261*H261</f>
        <v>162.04999999999998</v>
      </c>
      <c r="Q261" s="149">
        <v>0.08425</v>
      </c>
      <c r="R261" s="149">
        <f>Q261*H261</f>
        <v>27.305425</v>
      </c>
      <c r="S261" s="149">
        <v>0</v>
      </c>
      <c r="T261" s="150">
        <f>S261*H261</f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51" t="s">
        <v>126</v>
      </c>
      <c r="AT261" s="151" t="s">
        <v>121</v>
      </c>
      <c r="AU261" s="151" t="s">
        <v>132</v>
      </c>
      <c r="AY261" s="17" t="s">
        <v>118</v>
      </c>
      <c r="BE261" s="152">
        <f>IF(N261="základní",J261,0)</f>
        <v>0</v>
      </c>
      <c r="BF261" s="152">
        <f>IF(N261="snížená",J261,0)</f>
        <v>0</v>
      </c>
      <c r="BG261" s="152">
        <f>IF(N261="zákl. přenesená",J261,0)</f>
        <v>0</v>
      </c>
      <c r="BH261" s="152">
        <f>IF(N261="sníž. přenesená",J261,0)</f>
        <v>0</v>
      </c>
      <c r="BI261" s="152">
        <f>IF(N261="nulová",J261,0)</f>
        <v>0</v>
      </c>
      <c r="BJ261" s="17" t="s">
        <v>81</v>
      </c>
      <c r="BK261" s="152">
        <f>ROUND(I261*H261,2)</f>
        <v>0</v>
      </c>
      <c r="BL261" s="17" t="s">
        <v>126</v>
      </c>
      <c r="BM261" s="151" t="s">
        <v>280</v>
      </c>
    </row>
    <row r="262" spans="1:47" s="2" customFormat="1" ht="48.75">
      <c r="A262" s="29"/>
      <c r="B262" s="30"/>
      <c r="C262" s="29"/>
      <c r="D262" s="153" t="s">
        <v>128</v>
      </c>
      <c r="E262" s="29"/>
      <c r="F262" s="154" t="s">
        <v>281</v>
      </c>
      <c r="G262" s="29"/>
      <c r="H262" s="29"/>
      <c r="I262" s="29"/>
      <c r="J262" s="29"/>
      <c r="K262" s="29"/>
      <c r="L262" s="30"/>
      <c r="M262" s="155"/>
      <c r="N262" s="156"/>
      <c r="O262" s="55"/>
      <c r="P262" s="55"/>
      <c r="Q262" s="55"/>
      <c r="R262" s="55"/>
      <c r="S262" s="55"/>
      <c r="T262" s="56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T262" s="17" t="s">
        <v>128</v>
      </c>
      <c r="AU262" s="17" t="s">
        <v>132</v>
      </c>
    </row>
    <row r="263" spans="2:51" s="13" customFormat="1" ht="12">
      <c r="B263" s="157"/>
      <c r="D263" s="153" t="s">
        <v>130</v>
      </c>
      <c r="E263" s="158" t="s">
        <v>1</v>
      </c>
      <c r="F263" s="159" t="s">
        <v>168</v>
      </c>
      <c r="H263" s="158" t="s">
        <v>1</v>
      </c>
      <c r="L263" s="157"/>
      <c r="M263" s="160"/>
      <c r="N263" s="161"/>
      <c r="O263" s="161"/>
      <c r="P263" s="161"/>
      <c r="Q263" s="161"/>
      <c r="R263" s="161"/>
      <c r="S263" s="161"/>
      <c r="T263" s="162"/>
      <c r="AT263" s="158" t="s">
        <v>130</v>
      </c>
      <c r="AU263" s="158" t="s">
        <v>132</v>
      </c>
      <c r="AV263" s="13" t="s">
        <v>81</v>
      </c>
      <c r="AW263" s="13" t="s">
        <v>29</v>
      </c>
      <c r="AX263" s="13" t="s">
        <v>75</v>
      </c>
      <c r="AY263" s="158" t="s">
        <v>118</v>
      </c>
    </row>
    <row r="264" spans="2:51" s="13" customFormat="1" ht="12">
      <c r="B264" s="157"/>
      <c r="D264" s="153" t="s">
        <v>130</v>
      </c>
      <c r="E264" s="158" t="s">
        <v>1</v>
      </c>
      <c r="F264" s="159" t="s">
        <v>282</v>
      </c>
      <c r="H264" s="158" t="s">
        <v>1</v>
      </c>
      <c r="L264" s="157"/>
      <c r="M264" s="160"/>
      <c r="N264" s="161"/>
      <c r="O264" s="161"/>
      <c r="P264" s="161"/>
      <c r="Q264" s="161"/>
      <c r="R264" s="161"/>
      <c r="S264" s="161"/>
      <c r="T264" s="162"/>
      <c r="AT264" s="158" t="s">
        <v>130</v>
      </c>
      <c r="AU264" s="158" t="s">
        <v>132</v>
      </c>
      <c r="AV264" s="13" t="s">
        <v>81</v>
      </c>
      <c r="AW264" s="13" t="s">
        <v>29</v>
      </c>
      <c r="AX264" s="13" t="s">
        <v>75</v>
      </c>
      <c r="AY264" s="158" t="s">
        <v>118</v>
      </c>
    </row>
    <row r="265" spans="2:51" s="14" customFormat="1" ht="12">
      <c r="B265" s="163"/>
      <c r="D265" s="153" t="s">
        <v>130</v>
      </c>
      <c r="E265" s="164" t="s">
        <v>1</v>
      </c>
      <c r="F265" s="165">
        <v>314.96</v>
      </c>
      <c r="H265" s="166">
        <v>314.96</v>
      </c>
      <c r="L265" s="163"/>
      <c r="M265" s="167"/>
      <c r="N265" s="168"/>
      <c r="O265" s="168"/>
      <c r="P265" s="168"/>
      <c r="Q265" s="168"/>
      <c r="R265" s="168"/>
      <c r="S265" s="168"/>
      <c r="T265" s="169"/>
      <c r="AT265" s="164" t="s">
        <v>130</v>
      </c>
      <c r="AU265" s="164" t="s">
        <v>132</v>
      </c>
      <c r="AV265" s="14" t="s">
        <v>83</v>
      </c>
      <c r="AW265" s="14" t="s">
        <v>29</v>
      </c>
      <c r="AX265" s="14" t="s">
        <v>75</v>
      </c>
      <c r="AY265" s="164" t="s">
        <v>118</v>
      </c>
    </row>
    <row r="266" spans="2:51" s="13" customFormat="1" ht="22.5">
      <c r="B266" s="157"/>
      <c r="D266" s="153" t="s">
        <v>130</v>
      </c>
      <c r="E266" s="158" t="s">
        <v>1</v>
      </c>
      <c r="F266" s="159" t="s">
        <v>283</v>
      </c>
      <c r="H266" s="158" t="s">
        <v>1</v>
      </c>
      <c r="L266" s="157"/>
      <c r="M266" s="160"/>
      <c r="N266" s="161"/>
      <c r="O266" s="161"/>
      <c r="P266" s="161"/>
      <c r="Q266" s="161"/>
      <c r="R266" s="161"/>
      <c r="S266" s="161"/>
      <c r="T266" s="162"/>
      <c r="AT266" s="158" t="s">
        <v>130</v>
      </c>
      <c r="AU266" s="158" t="s">
        <v>132</v>
      </c>
      <c r="AV266" s="13" t="s">
        <v>81</v>
      </c>
      <c r="AW266" s="13" t="s">
        <v>29</v>
      </c>
      <c r="AX266" s="13" t="s">
        <v>75</v>
      </c>
      <c r="AY266" s="158" t="s">
        <v>118</v>
      </c>
    </row>
    <row r="267" spans="2:51" s="14" customFormat="1" ht="12">
      <c r="B267" s="163"/>
      <c r="D267" s="153" t="s">
        <v>130</v>
      </c>
      <c r="E267" s="164" t="s">
        <v>1</v>
      </c>
      <c r="F267" s="165">
        <v>9.14</v>
      </c>
      <c r="H267" s="166">
        <v>9.14</v>
      </c>
      <c r="L267" s="163"/>
      <c r="M267" s="167"/>
      <c r="N267" s="168"/>
      <c r="O267" s="168"/>
      <c r="P267" s="168"/>
      <c r="Q267" s="168"/>
      <c r="R267" s="168"/>
      <c r="S267" s="168"/>
      <c r="T267" s="169"/>
      <c r="AT267" s="164" t="s">
        <v>130</v>
      </c>
      <c r="AU267" s="164" t="s">
        <v>132</v>
      </c>
      <c r="AV267" s="14" t="s">
        <v>83</v>
      </c>
      <c r="AW267" s="14" t="s">
        <v>29</v>
      </c>
      <c r="AX267" s="14" t="s">
        <v>75</v>
      </c>
      <c r="AY267" s="164" t="s">
        <v>118</v>
      </c>
    </row>
    <row r="268" spans="2:51" s="15" customFormat="1" ht="12">
      <c r="B268" s="170"/>
      <c r="D268" s="153" t="s">
        <v>130</v>
      </c>
      <c r="E268" s="171" t="s">
        <v>1</v>
      </c>
      <c r="F268" s="172" t="s">
        <v>131</v>
      </c>
      <c r="H268" s="173">
        <f>SUM(H265:H267)</f>
        <v>324.09999999999997</v>
      </c>
      <c r="L268" s="170"/>
      <c r="M268" s="174"/>
      <c r="N268" s="175"/>
      <c r="O268" s="175"/>
      <c r="P268" s="175"/>
      <c r="Q268" s="175"/>
      <c r="R268" s="175"/>
      <c r="S268" s="175"/>
      <c r="T268" s="176"/>
      <c r="AT268" s="171" t="s">
        <v>130</v>
      </c>
      <c r="AU268" s="171" t="s">
        <v>132</v>
      </c>
      <c r="AV268" s="15" t="s">
        <v>126</v>
      </c>
      <c r="AW268" s="15" t="s">
        <v>29</v>
      </c>
      <c r="AX268" s="15" t="s">
        <v>81</v>
      </c>
      <c r="AY268" s="171" t="s">
        <v>118</v>
      </c>
    </row>
    <row r="269" spans="1:65" s="2" customFormat="1" ht="16.5" customHeight="1">
      <c r="A269" s="29"/>
      <c r="B269" s="140"/>
      <c r="C269" s="177" t="s">
        <v>284</v>
      </c>
      <c r="D269" s="177" t="s">
        <v>175</v>
      </c>
      <c r="E269" s="178" t="s">
        <v>285</v>
      </c>
      <c r="F269" s="179" t="s">
        <v>282</v>
      </c>
      <c r="G269" s="180" t="s">
        <v>124</v>
      </c>
      <c r="H269" s="181">
        <f>SUM(H274)</f>
        <v>321.259</v>
      </c>
      <c r="I269" s="182"/>
      <c r="J269" s="182">
        <f>ROUND(I269*H269,2)</f>
        <v>0</v>
      </c>
      <c r="K269" s="179" t="s">
        <v>562</v>
      </c>
      <c r="L269" s="183"/>
      <c r="M269" s="184" t="s">
        <v>1</v>
      </c>
      <c r="N269" s="185" t="s">
        <v>40</v>
      </c>
      <c r="O269" s="149">
        <v>0</v>
      </c>
      <c r="P269" s="149">
        <f>O269*H269</f>
        <v>0</v>
      </c>
      <c r="Q269" s="149">
        <v>0.131</v>
      </c>
      <c r="R269" s="149">
        <f>Q269*H269</f>
        <v>42.084929</v>
      </c>
      <c r="S269" s="149">
        <v>0</v>
      </c>
      <c r="T269" s="150">
        <f>S269*H269</f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51" t="s">
        <v>156</v>
      </c>
      <c r="AT269" s="151" t="s">
        <v>175</v>
      </c>
      <c r="AU269" s="151" t="s">
        <v>132</v>
      </c>
      <c r="AY269" s="17" t="s">
        <v>118</v>
      </c>
      <c r="BE269" s="152">
        <f>IF(N269="základní",J269,0)</f>
        <v>0</v>
      </c>
      <c r="BF269" s="152">
        <f>IF(N269="snížená",J269,0)</f>
        <v>0</v>
      </c>
      <c r="BG269" s="152">
        <f>IF(N269="zákl. přenesená",J269,0)</f>
        <v>0</v>
      </c>
      <c r="BH269" s="152">
        <f>IF(N269="sníž. přenesená",J269,0)</f>
        <v>0</v>
      </c>
      <c r="BI269" s="152">
        <f>IF(N269="nulová",J269,0)</f>
        <v>0</v>
      </c>
      <c r="BJ269" s="17" t="s">
        <v>81</v>
      </c>
      <c r="BK269" s="152">
        <f>ROUND(I269*H269,2)</f>
        <v>0</v>
      </c>
      <c r="BL269" s="17" t="s">
        <v>126</v>
      </c>
      <c r="BM269" s="151" t="s">
        <v>286</v>
      </c>
    </row>
    <row r="270" spans="1:47" s="2" customFormat="1" ht="12">
      <c r="A270" s="29"/>
      <c r="B270" s="30"/>
      <c r="C270" s="29"/>
      <c r="D270" s="153" t="s">
        <v>128</v>
      </c>
      <c r="E270" s="29"/>
      <c r="F270" s="154" t="s">
        <v>282</v>
      </c>
      <c r="G270" s="29"/>
      <c r="H270" s="29"/>
      <c r="I270" s="29"/>
      <c r="J270" s="29"/>
      <c r="K270" s="29"/>
      <c r="L270" s="30"/>
      <c r="M270" s="155"/>
      <c r="N270" s="156"/>
      <c r="O270" s="55"/>
      <c r="P270" s="55"/>
      <c r="Q270" s="55"/>
      <c r="R270" s="55"/>
      <c r="S270" s="55"/>
      <c r="T270" s="56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T270" s="17" t="s">
        <v>128</v>
      </c>
      <c r="AU270" s="17" t="s">
        <v>132</v>
      </c>
    </row>
    <row r="271" spans="2:51" s="13" customFormat="1" ht="12">
      <c r="B271" s="157"/>
      <c r="D271" s="153" t="s">
        <v>130</v>
      </c>
      <c r="E271" s="158" t="s">
        <v>1</v>
      </c>
      <c r="F271" s="159" t="s">
        <v>282</v>
      </c>
      <c r="H271" s="158" t="s">
        <v>1</v>
      </c>
      <c r="L271" s="157"/>
      <c r="M271" s="160"/>
      <c r="N271" s="161"/>
      <c r="O271" s="161"/>
      <c r="P271" s="161"/>
      <c r="Q271" s="161"/>
      <c r="R271" s="161"/>
      <c r="S271" s="161"/>
      <c r="T271" s="162"/>
      <c r="AT271" s="158" t="s">
        <v>130</v>
      </c>
      <c r="AU271" s="158" t="s">
        <v>132</v>
      </c>
      <c r="AV271" s="13" t="s">
        <v>81</v>
      </c>
      <c r="AW271" s="13" t="s">
        <v>29</v>
      </c>
      <c r="AX271" s="13" t="s">
        <v>75</v>
      </c>
      <c r="AY271" s="158" t="s">
        <v>118</v>
      </c>
    </row>
    <row r="272" spans="2:51" s="13" customFormat="1" ht="12">
      <c r="B272" s="157"/>
      <c r="D272" s="153" t="s">
        <v>130</v>
      </c>
      <c r="E272" s="158" t="s">
        <v>1</v>
      </c>
      <c r="F272" s="159" t="s">
        <v>168</v>
      </c>
      <c r="H272" s="158" t="s">
        <v>1</v>
      </c>
      <c r="L272" s="157"/>
      <c r="M272" s="160"/>
      <c r="N272" s="161"/>
      <c r="O272" s="161"/>
      <c r="P272" s="161"/>
      <c r="Q272" s="161"/>
      <c r="R272" s="161"/>
      <c r="S272" s="161"/>
      <c r="T272" s="162"/>
      <c r="AT272" s="158" t="s">
        <v>130</v>
      </c>
      <c r="AU272" s="158" t="s">
        <v>132</v>
      </c>
      <c r="AV272" s="13" t="s">
        <v>81</v>
      </c>
      <c r="AW272" s="13" t="s">
        <v>29</v>
      </c>
      <c r="AX272" s="13" t="s">
        <v>75</v>
      </c>
      <c r="AY272" s="158" t="s">
        <v>118</v>
      </c>
    </row>
    <row r="273" spans="2:51" s="14" customFormat="1" ht="12">
      <c r="B273" s="163"/>
      <c r="D273" s="153" t="s">
        <v>130</v>
      </c>
      <c r="E273" s="164" t="s">
        <v>1</v>
      </c>
      <c r="F273" s="165" t="s">
        <v>546</v>
      </c>
      <c r="H273" s="166">
        <v>321.259</v>
      </c>
      <c r="L273" s="163"/>
      <c r="M273" s="167"/>
      <c r="N273" s="168"/>
      <c r="O273" s="168"/>
      <c r="P273" s="168"/>
      <c r="Q273" s="168"/>
      <c r="R273" s="168"/>
      <c r="S273" s="168"/>
      <c r="T273" s="169"/>
      <c r="AT273" s="164" t="s">
        <v>130</v>
      </c>
      <c r="AU273" s="164" t="s">
        <v>132</v>
      </c>
      <c r="AV273" s="14" t="s">
        <v>83</v>
      </c>
      <c r="AW273" s="14" t="s">
        <v>29</v>
      </c>
      <c r="AX273" s="14" t="s">
        <v>75</v>
      </c>
      <c r="AY273" s="164" t="s">
        <v>118</v>
      </c>
    </row>
    <row r="274" spans="2:51" s="15" customFormat="1" ht="12">
      <c r="B274" s="170"/>
      <c r="D274" s="153" t="s">
        <v>130</v>
      </c>
      <c r="E274" s="171" t="s">
        <v>1</v>
      </c>
      <c r="F274" s="172" t="s">
        <v>131</v>
      </c>
      <c r="H274" s="173">
        <f>SUM(H273)</f>
        <v>321.259</v>
      </c>
      <c r="L274" s="170"/>
      <c r="M274" s="174"/>
      <c r="N274" s="175"/>
      <c r="O274" s="175"/>
      <c r="P274" s="175"/>
      <c r="Q274" s="175"/>
      <c r="R274" s="175"/>
      <c r="S274" s="175"/>
      <c r="T274" s="176"/>
      <c r="AT274" s="171" t="s">
        <v>130</v>
      </c>
      <c r="AU274" s="171" t="s">
        <v>132</v>
      </c>
      <c r="AV274" s="15" t="s">
        <v>126</v>
      </c>
      <c r="AW274" s="15" t="s">
        <v>29</v>
      </c>
      <c r="AX274" s="15" t="s">
        <v>81</v>
      </c>
      <c r="AY274" s="171" t="s">
        <v>118</v>
      </c>
    </row>
    <row r="275" spans="1:65" s="2" customFormat="1" ht="21.75" customHeight="1">
      <c r="A275" s="29"/>
      <c r="B275" s="140"/>
      <c r="C275" s="177" t="s">
        <v>287</v>
      </c>
      <c r="D275" s="177" t="s">
        <v>175</v>
      </c>
      <c r="E275" s="178" t="s">
        <v>288</v>
      </c>
      <c r="F275" s="179" t="s">
        <v>283</v>
      </c>
      <c r="G275" s="180" t="s">
        <v>124</v>
      </c>
      <c r="H275" s="181">
        <f>SUM(H280)</f>
        <v>9.322</v>
      </c>
      <c r="I275" s="182"/>
      <c r="J275" s="182">
        <f>ROUND(I275*H275,2)</f>
        <v>0</v>
      </c>
      <c r="K275" s="179" t="s">
        <v>562</v>
      </c>
      <c r="L275" s="183"/>
      <c r="M275" s="184" t="s">
        <v>1</v>
      </c>
      <c r="N275" s="185" t="s">
        <v>40</v>
      </c>
      <c r="O275" s="149">
        <v>0</v>
      </c>
      <c r="P275" s="149">
        <f>O275*H275</f>
        <v>0</v>
      </c>
      <c r="Q275" s="149">
        <v>0.131</v>
      </c>
      <c r="R275" s="149">
        <f>Q275*H275</f>
        <v>1.221182</v>
      </c>
      <c r="S275" s="149">
        <v>0</v>
      </c>
      <c r="T275" s="150">
        <f>S275*H275</f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51" t="s">
        <v>156</v>
      </c>
      <c r="AT275" s="151" t="s">
        <v>175</v>
      </c>
      <c r="AU275" s="151" t="s">
        <v>132</v>
      </c>
      <c r="AY275" s="17" t="s">
        <v>118</v>
      </c>
      <c r="BE275" s="152">
        <f>IF(N275="základní",J275,0)</f>
        <v>0</v>
      </c>
      <c r="BF275" s="152">
        <f>IF(N275="snížená",J275,0)</f>
        <v>0</v>
      </c>
      <c r="BG275" s="152">
        <f>IF(N275="zákl. přenesená",J275,0)</f>
        <v>0</v>
      </c>
      <c r="BH275" s="152">
        <f>IF(N275="sníž. přenesená",J275,0)</f>
        <v>0</v>
      </c>
      <c r="BI275" s="152">
        <f>IF(N275="nulová",J275,0)</f>
        <v>0</v>
      </c>
      <c r="BJ275" s="17" t="s">
        <v>81</v>
      </c>
      <c r="BK275" s="152">
        <f>ROUND(I275*H275,2)</f>
        <v>0</v>
      </c>
      <c r="BL275" s="17" t="s">
        <v>126</v>
      </c>
      <c r="BM275" s="151" t="s">
        <v>289</v>
      </c>
    </row>
    <row r="276" spans="1:47" s="2" customFormat="1" ht="21" customHeight="1">
      <c r="A276" s="29"/>
      <c r="B276" s="30"/>
      <c r="C276" s="29"/>
      <c r="D276" s="153" t="s">
        <v>128</v>
      </c>
      <c r="E276" s="29"/>
      <c r="F276" s="154" t="s">
        <v>283</v>
      </c>
      <c r="G276" s="29"/>
      <c r="H276" s="29"/>
      <c r="I276" s="29"/>
      <c r="J276" s="29"/>
      <c r="K276" s="29"/>
      <c r="L276" s="30"/>
      <c r="M276" s="155"/>
      <c r="N276" s="156"/>
      <c r="O276" s="55"/>
      <c r="P276" s="55"/>
      <c r="Q276" s="55"/>
      <c r="R276" s="55"/>
      <c r="S276" s="55"/>
      <c r="T276" s="56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T276" s="17" t="s">
        <v>128</v>
      </c>
      <c r="AU276" s="17" t="s">
        <v>132</v>
      </c>
    </row>
    <row r="277" spans="2:51" s="13" customFormat="1" ht="22.5">
      <c r="B277" s="157"/>
      <c r="D277" s="153" t="s">
        <v>130</v>
      </c>
      <c r="E277" s="158" t="s">
        <v>1</v>
      </c>
      <c r="F277" s="159" t="s">
        <v>283</v>
      </c>
      <c r="H277" s="158" t="s">
        <v>1</v>
      </c>
      <c r="L277" s="157"/>
      <c r="M277" s="160"/>
      <c r="N277" s="161"/>
      <c r="O277" s="161"/>
      <c r="P277" s="161"/>
      <c r="Q277" s="161"/>
      <c r="R277" s="161"/>
      <c r="S277" s="161"/>
      <c r="T277" s="162"/>
      <c r="AT277" s="158" t="s">
        <v>130</v>
      </c>
      <c r="AU277" s="158" t="s">
        <v>132</v>
      </c>
      <c r="AV277" s="13" t="s">
        <v>81</v>
      </c>
      <c r="AW277" s="13" t="s">
        <v>29</v>
      </c>
      <c r="AX277" s="13" t="s">
        <v>75</v>
      </c>
      <c r="AY277" s="158" t="s">
        <v>118</v>
      </c>
    </row>
    <row r="278" spans="2:51" s="13" customFormat="1" ht="12">
      <c r="B278" s="157"/>
      <c r="D278" s="153" t="s">
        <v>130</v>
      </c>
      <c r="E278" s="158" t="s">
        <v>1</v>
      </c>
      <c r="F278" s="159" t="s">
        <v>168</v>
      </c>
      <c r="H278" s="158" t="s">
        <v>1</v>
      </c>
      <c r="L278" s="157"/>
      <c r="M278" s="160"/>
      <c r="N278" s="161"/>
      <c r="O278" s="161"/>
      <c r="P278" s="161"/>
      <c r="Q278" s="161"/>
      <c r="R278" s="161"/>
      <c r="S278" s="161"/>
      <c r="T278" s="162"/>
      <c r="AT278" s="158" t="s">
        <v>130</v>
      </c>
      <c r="AU278" s="158" t="s">
        <v>132</v>
      </c>
      <c r="AV278" s="13" t="s">
        <v>81</v>
      </c>
      <c r="AW278" s="13" t="s">
        <v>29</v>
      </c>
      <c r="AX278" s="13" t="s">
        <v>75</v>
      </c>
      <c r="AY278" s="158" t="s">
        <v>118</v>
      </c>
    </row>
    <row r="279" spans="2:51" s="14" customFormat="1" ht="12">
      <c r="B279" s="163"/>
      <c r="D279" s="153" t="s">
        <v>130</v>
      </c>
      <c r="E279" s="164" t="s">
        <v>1</v>
      </c>
      <c r="F279" s="165" t="s">
        <v>547</v>
      </c>
      <c r="H279" s="166">
        <v>9.322</v>
      </c>
      <c r="L279" s="163"/>
      <c r="M279" s="167"/>
      <c r="N279" s="168"/>
      <c r="O279" s="168"/>
      <c r="P279" s="168"/>
      <c r="Q279" s="168"/>
      <c r="R279" s="168"/>
      <c r="S279" s="168"/>
      <c r="T279" s="169"/>
      <c r="AT279" s="164" t="s">
        <v>130</v>
      </c>
      <c r="AU279" s="164" t="s">
        <v>132</v>
      </c>
      <c r="AV279" s="14" t="s">
        <v>83</v>
      </c>
      <c r="AW279" s="14" t="s">
        <v>29</v>
      </c>
      <c r="AX279" s="14" t="s">
        <v>75</v>
      </c>
      <c r="AY279" s="164" t="s">
        <v>118</v>
      </c>
    </row>
    <row r="280" spans="2:51" s="15" customFormat="1" ht="12">
      <c r="B280" s="170"/>
      <c r="D280" s="153" t="s">
        <v>130</v>
      </c>
      <c r="E280" s="171" t="s">
        <v>1</v>
      </c>
      <c r="F280" s="172" t="s">
        <v>131</v>
      </c>
      <c r="H280" s="173">
        <f>SUM(H279)</f>
        <v>9.322</v>
      </c>
      <c r="L280" s="170"/>
      <c r="M280" s="174"/>
      <c r="N280" s="175"/>
      <c r="O280" s="175"/>
      <c r="P280" s="175"/>
      <c r="Q280" s="175"/>
      <c r="R280" s="175"/>
      <c r="S280" s="175"/>
      <c r="T280" s="176"/>
      <c r="AT280" s="171" t="s">
        <v>130</v>
      </c>
      <c r="AU280" s="171" t="s">
        <v>132</v>
      </c>
      <c r="AV280" s="15" t="s">
        <v>126</v>
      </c>
      <c r="AW280" s="15" t="s">
        <v>29</v>
      </c>
      <c r="AX280" s="15" t="s">
        <v>81</v>
      </c>
      <c r="AY280" s="171" t="s">
        <v>118</v>
      </c>
    </row>
    <row r="281" spans="1:65" s="2" customFormat="1" ht="21.75" customHeight="1">
      <c r="A281" s="29"/>
      <c r="B281" s="140"/>
      <c r="C281" s="141" t="s">
        <v>290</v>
      </c>
      <c r="D281" s="141" t="s">
        <v>121</v>
      </c>
      <c r="E281" s="142" t="s">
        <v>291</v>
      </c>
      <c r="F281" s="143" t="s">
        <v>292</v>
      </c>
      <c r="G281" s="144" t="s">
        <v>138</v>
      </c>
      <c r="H281" s="145">
        <f>SUM(H289)</f>
        <v>230</v>
      </c>
      <c r="I281" s="146"/>
      <c r="J281" s="146">
        <f>ROUND(I281*H281,2)</f>
        <v>0</v>
      </c>
      <c r="K281" s="143" t="s">
        <v>562</v>
      </c>
      <c r="L281" s="30"/>
      <c r="M281" s="147" t="s">
        <v>1</v>
      </c>
      <c r="N281" s="148" t="s">
        <v>40</v>
      </c>
      <c r="O281" s="149">
        <v>0.268</v>
      </c>
      <c r="P281" s="149">
        <f>O281*H281</f>
        <v>61.64</v>
      </c>
      <c r="Q281" s="149">
        <v>0.1554</v>
      </c>
      <c r="R281" s="149">
        <f>Q281*H281</f>
        <v>35.742000000000004</v>
      </c>
      <c r="S281" s="149">
        <v>0</v>
      </c>
      <c r="T281" s="150">
        <f>S281*H281</f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51" t="s">
        <v>126</v>
      </c>
      <c r="AT281" s="151" t="s">
        <v>121</v>
      </c>
      <c r="AU281" s="151" t="s">
        <v>132</v>
      </c>
      <c r="AY281" s="17" t="s">
        <v>118</v>
      </c>
      <c r="BE281" s="152">
        <f>IF(N281="základní",J281,0)</f>
        <v>0</v>
      </c>
      <c r="BF281" s="152">
        <f>IF(N281="snížená",J281,0)</f>
        <v>0</v>
      </c>
      <c r="BG281" s="152">
        <f>IF(N281="zákl. přenesená",J281,0)</f>
        <v>0</v>
      </c>
      <c r="BH281" s="152">
        <f>IF(N281="sníž. přenesená",J281,0)</f>
        <v>0</v>
      </c>
      <c r="BI281" s="152">
        <f>IF(N281="nulová",J281,0)</f>
        <v>0</v>
      </c>
      <c r="BJ281" s="17" t="s">
        <v>81</v>
      </c>
      <c r="BK281" s="152">
        <f>ROUND(I281*H281,2)</f>
        <v>0</v>
      </c>
      <c r="BL281" s="17" t="s">
        <v>126</v>
      </c>
      <c r="BM281" s="151" t="s">
        <v>293</v>
      </c>
    </row>
    <row r="282" spans="1:47" s="2" customFormat="1" ht="29.25">
      <c r="A282" s="29"/>
      <c r="B282" s="30"/>
      <c r="C282" s="29"/>
      <c r="D282" s="153" t="s">
        <v>128</v>
      </c>
      <c r="E282" s="29"/>
      <c r="F282" s="154" t="s">
        <v>294</v>
      </c>
      <c r="G282" s="29"/>
      <c r="H282" s="29"/>
      <c r="I282" s="29"/>
      <c r="J282" s="29"/>
      <c r="K282" s="29"/>
      <c r="L282" s="30"/>
      <c r="M282" s="155"/>
      <c r="N282" s="156"/>
      <c r="O282" s="55"/>
      <c r="P282" s="55"/>
      <c r="Q282" s="55"/>
      <c r="R282" s="55"/>
      <c r="S282" s="55"/>
      <c r="T282" s="56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T282" s="17" t="s">
        <v>128</v>
      </c>
      <c r="AU282" s="17" t="s">
        <v>132</v>
      </c>
    </row>
    <row r="283" spans="2:51" s="13" customFormat="1" ht="12">
      <c r="B283" s="157"/>
      <c r="D283" s="153" t="s">
        <v>130</v>
      </c>
      <c r="E283" s="158" t="s">
        <v>1</v>
      </c>
      <c r="F283" s="159" t="s">
        <v>295</v>
      </c>
      <c r="H283" s="158" t="s">
        <v>1</v>
      </c>
      <c r="L283" s="157"/>
      <c r="M283" s="160"/>
      <c r="N283" s="161"/>
      <c r="O283" s="161"/>
      <c r="P283" s="161"/>
      <c r="Q283" s="161"/>
      <c r="R283" s="161"/>
      <c r="S283" s="161"/>
      <c r="T283" s="162"/>
      <c r="AT283" s="158" t="s">
        <v>130</v>
      </c>
      <c r="AU283" s="158" t="s">
        <v>132</v>
      </c>
      <c r="AV283" s="13" t="s">
        <v>81</v>
      </c>
      <c r="AW283" s="13" t="s">
        <v>29</v>
      </c>
      <c r="AX283" s="13" t="s">
        <v>75</v>
      </c>
      <c r="AY283" s="158" t="s">
        <v>118</v>
      </c>
    </row>
    <row r="284" spans="2:51" s="14" customFormat="1" ht="12">
      <c r="B284" s="163"/>
      <c r="D284" s="153"/>
      <c r="E284" s="164"/>
      <c r="F284" s="202">
        <v>201</v>
      </c>
      <c r="H284" s="166">
        <v>201</v>
      </c>
      <c r="L284" s="163"/>
      <c r="M284" s="167"/>
      <c r="N284" s="168"/>
      <c r="O284" s="168"/>
      <c r="P284" s="168"/>
      <c r="Q284" s="168"/>
      <c r="R284" s="168"/>
      <c r="S284" s="168"/>
      <c r="T284" s="169"/>
      <c r="AT284" s="164"/>
      <c r="AU284" s="164"/>
      <c r="AY284" s="164"/>
    </row>
    <row r="285" spans="2:51" s="13" customFormat="1" ht="12">
      <c r="B285" s="157"/>
      <c r="D285" s="153" t="s">
        <v>130</v>
      </c>
      <c r="E285" s="158" t="s">
        <v>1</v>
      </c>
      <c r="F285" s="159" t="s">
        <v>296</v>
      </c>
      <c r="H285" s="158" t="s">
        <v>1</v>
      </c>
      <c r="L285" s="157"/>
      <c r="M285" s="160"/>
      <c r="N285" s="161"/>
      <c r="O285" s="161"/>
      <c r="P285" s="161"/>
      <c r="Q285" s="161"/>
      <c r="R285" s="161"/>
      <c r="S285" s="161"/>
      <c r="T285" s="162"/>
      <c r="AT285" s="158" t="s">
        <v>130</v>
      </c>
      <c r="AU285" s="158" t="s">
        <v>132</v>
      </c>
      <c r="AV285" s="13" t="s">
        <v>81</v>
      </c>
      <c r="AW285" s="13" t="s">
        <v>29</v>
      </c>
      <c r="AX285" s="13" t="s">
        <v>75</v>
      </c>
      <c r="AY285" s="158" t="s">
        <v>118</v>
      </c>
    </row>
    <row r="286" spans="2:51" s="14" customFormat="1" ht="12">
      <c r="B286" s="163"/>
      <c r="D286" s="153"/>
      <c r="E286" s="164"/>
      <c r="F286" s="202">
        <v>19</v>
      </c>
      <c r="H286" s="166">
        <v>19</v>
      </c>
      <c r="L286" s="163"/>
      <c r="M286" s="167"/>
      <c r="N286" s="168"/>
      <c r="O286" s="168"/>
      <c r="P286" s="168"/>
      <c r="Q286" s="168"/>
      <c r="R286" s="168"/>
      <c r="S286" s="168"/>
      <c r="T286" s="169"/>
      <c r="AT286" s="164"/>
      <c r="AU286" s="164"/>
      <c r="AY286" s="164"/>
    </row>
    <row r="287" spans="2:51" s="13" customFormat="1" ht="22.5">
      <c r="B287" s="157"/>
      <c r="D287" s="153" t="s">
        <v>130</v>
      </c>
      <c r="E287" s="158" t="s">
        <v>1</v>
      </c>
      <c r="F287" s="159" t="s">
        <v>297</v>
      </c>
      <c r="H287" s="158" t="s">
        <v>1</v>
      </c>
      <c r="L287" s="157"/>
      <c r="M287" s="160"/>
      <c r="N287" s="161"/>
      <c r="O287" s="161"/>
      <c r="P287" s="161"/>
      <c r="Q287" s="161"/>
      <c r="R287" s="161"/>
      <c r="S287" s="161"/>
      <c r="T287" s="162"/>
      <c r="AT287" s="158" t="s">
        <v>130</v>
      </c>
      <c r="AU287" s="158" t="s">
        <v>132</v>
      </c>
      <c r="AV287" s="13" t="s">
        <v>81</v>
      </c>
      <c r="AW287" s="13" t="s">
        <v>29</v>
      </c>
      <c r="AX287" s="13" t="s">
        <v>75</v>
      </c>
      <c r="AY287" s="158" t="s">
        <v>118</v>
      </c>
    </row>
    <row r="288" spans="2:51" s="14" customFormat="1" ht="12">
      <c r="B288" s="163"/>
      <c r="D288" s="153"/>
      <c r="E288" s="164"/>
      <c r="F288" s="202">
        <v>10</v>
      </c>
      <c r="H288" s="166">
        <v>10</v>
      </c>
      <c r="L288" s="163"/>
      <c r="M288" s="167"/>
      <c r="N288" s="168"/>
      <c r="O288" s="168"/>
      <c r="P288" s="168"/>
      <c r="Q288" s="168"/>
      <c r="R288" s="168"/>
      <c r="S288" s="168"/>
      <c r="T288" s="169"/>
      <c r="AT288" s="164"/>
      <c r="AU288" s="164"/>
      <c r="AY288" s="164"/>
    </row>
    <row r="289" spans="2:51" s="15" customFormat="1" ht="12">
      <c r="B289" s="170"/>
      <c r="D289" s="153" t="s">
        <v>130</v>
      </c>
      <c r="E289" s="171" t="s">
        <v>1</v>
      </c>
      <c r="F289" s="172" t="s">
        <v>131</v>
      </c>
      <c r="H289" s="173">
        <f>SUM(H284:H288)</f>
        <v>230</v>
      </c>
      <c r="L289" s="170"/>
      <c r="M289" s="174"/>
      <c r="N289" s="175"/>
      <c r="O289" s="175"/>
      <c r="P289" s="175"/>
      <c r="Q289" s="175"/>
      <c r="R289" s="175"/>
      <c r="S289" s="175"/>
      <c r="T289" s="176"/>
      <c r="AT289" s="171" t="s">
        <v>130</v>
      </c>
      <c r="AU289" s="171" t="s">
        <v>132</v>
      </c>
      <c r="AV289" s="15" t="s">
        <v>126</v>
      </c>
      <c r="AW289" s="15" t="s">
        <v>29</v>
      </c>
      <c r="AX289" s="15" t="s">
        <v>81</v>
      </c>
      <c r="AY289" s="171" t="s">
        <v>118</v>
      </c>
    </row>
    <row r="290" spans="1:65" s="2" customFormat="1" ht="16.5" customHeight="1">
      <c r="A290" s="29"/>
      <c r="B290" s="140"/>
      <c r="C290" s="177" t="s">
        <v>298</v>
      </c>
      <c r="D290" s="177" t="s">
        <v>175</v>
      </c>
      <c r="E290" s="178" t="s">
        <v>299</v>
      </c>
      <c r="F290" s="179" t="s">
        <v>295</v>
      </c>
      <c r="G290" s="180" t="s">
        <v>138</v>
      </c>
      <c r="H290" s="181">
        <f>SUM(H294)</f>
        <v>203.01</v>
      </c>
      <c r="I290" s="182"/>
      <c r="J290" s="182">
        <f>ROUND(I290*H290,2)</f>
        <v>0</v>
      </c>
      <c r="K290" s="179" t="s">
        <v>562</v>
      </c>
      <c r="L290" s="183"/>
      <c r="M290" s="184" t="s">
        <v>1</v>
      </c>
      <c r="N290" s="185" t="s">
        <v>40</v>
      </c>
      <c r="O290" s="149">
        <v>0</v>
      </c>
      <c r="P290" s="149">
        <f>O290*H290</f>
        <v>0</v>
      </c>
      <c r="Q290" s="149">
        <v>0.08</v>
      </c>
      <c r="R290" s="149">
        <f>Q290*H290</f>
        <v>16.2408</v>
      </c>
      <c r="S290" s="149">
        <v>0</v>
      </c>
      <c r="T290" s="150">
        <f>S290*H290</f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51" t="s">
        <v>156</v>
      </c>
      <c r="AT290" s="151" t="s">
        <v>175</v>
      </c>
      <c r="AU290" s="151" t="s">
        <v>132</v>
      </c>
      <c r="AY290" s="17" t="s">
        <v>118</v>
      </c>
      <c r="BE290" s="152">
        <f>IF(N290="základní",J290,0)</f>
        <v>0</v>
      </c>
      <c r="BF290" s="152">
        <f>IF(N290="snížená",J290,0)</f>
        <v>0</v>
      </c>
      <c r="BG290" s="152">
        <f>IF(N290="zákl. přenesená",J290,0)</f>
        <v>0</v>
      </c>
      <c r="BH290" s="152">
        <f>IF(N290="sníž. přenesená",J290,0)</f>
        <v>0</v>
      </c>
      <c r="BI290" s="152">
        <f>IF(N290="nulová",J290,0)</f>
        <v>0</v>
      </c>
      <c r="BJ290" s="17" t="s">
        <v>81</v>
      </c>
      <c r="BK290" s="152">
        <f>ROUND(I290*H290,2)</f>
        <v>0</v>
      </c>
      <c r="BL290" s="17" t="s">
        <v>126</v>
      </c>
      <c r="BM290" s="151" t="s">
        <v>300</v>
      </c>
    </row>
    <row r="291" spans="1:47" s="2" customFormat="1" ht="12">
      <c r="A291" s="29"/>
      <c r="B291" s="30"/>
      <c r="C291" s="29"/>
      <c r="D291" s="153" t="s">
        <v>128</v>
      </c>
      <c r="E291" s="29"/>
      <c r="F291" s="154" t="s">
        <v>295</v>
      </c>
      <c r="G291" s="29"/>
      <c r="H291" s="29"/>
      <c r="I291" s="29"/>
      <c r="J291" s="29"/>
      <c r="K291" s="29"/>
      <c r="L291" s="30"/>
      <c r="M291" s="155"/>
      <c r="N291" s="156"/>
      <c r="O291" s="55"/>
      <c r="P291" s="55"/>
      <c r="Q291" s="55"/>
      <c r="R291" s="55"/>
      <c r="S291" s="55"/>
      <c r="T291" s="56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T291" s="17" t="s">
        <v>128</v>
      </c>
      <c r="AU291" s="17" t="s">
        <v>132</v>
      </c>
    </row>
    <row r="292" spans="2:51" s="13" customFormat="1" ht="12">
      <c r="B292" s="157"/>
      <c r="D292" s="153" t="s">
        <v>130</v>
      </c>
      <c r="E292" s="158" t="s">
        <v>1</v>
      </c>
      <c r="F292" s="159" t="s">
        <v>295</v>
      </c>
      <c r="H292" s="158" t="s">
        <v>1</v>
      </c>
      <c r="L292" s="157"/>
      <c r="M292" s="160"/>
      <c r="N292" s="161"/>
      <c r="O292" s="161"/>
      <c r="P292" s="161"/>
      <c r="Q292" s="161"/>
      <c r="R292" s="161"/>
      <c r="S292" s="161"/>
      <c r="T292" s="162"/>
      <c r="AT292" s="158" t="s">
        <v>130</v>
      </c>
      <c r="AU292" s="158" t="s">
        <v>132</v>
      </c>
      <c r="AV292" s="13" t="s">
        <v>81</v>
      </c>
      <c r="AW292" s="13" t="s">
        <v>29</v>
      </c>
      <c r="AX292" s="13" t="s">
        <v>75</v>
      </c>
      <c r="AY292" s="158" t="s">
        <v>118</v>
      </c>
    </row>
    <row r="293" spans="2:51" s="14" customFormat="1" ht="12">
      <c r="B293" s="163"/>
      <c r="D293" s="153" t="s">
        <v>130</v>
      </c>
      <c r="E293" s="164" t="s">
        <v>1</v>
      </c>
      <c r="F293" s="165" t="s">
        <v>549</v>
      </c>
      <c r="H293" s="166">
        <v>203.01</v>
      </c>
      <c r="L293" s="163"/>
      <c r="M293" s="167"/>
      <c r="N293" s="168"/>
      <c r="O293" s="168"/>
      <c r="P293" s="168"/>
      <c r="Q293" s="168"/>
      <c r="R293" s="168"/>
      <c r="S293" s="168"/>
      <c r="T293" s="169"/>
      <c r="AT293" s="164" t="s">
        <v>130</v>
      </c>
      <c r="AU293" s="164" t="s">
        <v>132</v>
      </c>
      <c r="AV293" s="14" t="s">
        <v>83</v>
      </c>
      <c r="AW293" s="14" t="s">
        <v>29</v>
      </c>
      <c r="AX293" s="14" t="s">
        <v>75</v>
      </c>
      <c r="AY293" s="164" t="s">
        <v>118</v>
      </c>
    </row>
    <row r="294" spans="2:51" s="15" customFormat="1" ht="12">
      <c r="B294" s="170"/>
      <c r="D294" s="153" t="s">
        <v>130</v>
      </c>
      <c r="E294" s="171" t="s">
        <v>1</v>
      </c>
      <c r="F294" s="172" t="s">
        <v>131</v>
      </c>
      <c r="H294" s="173">
        <f>SUM(H293)</f>
        <v>203.01</v>
      </c>
      <c r="L294" s="170"/>
      <c r="M294" s="174"/>
      <c r="N294" s="175"/>
      <c r="O294" s="175"/>
      <c r="P294" s="175"/>
      <c r="Q294" s="175"/>
      <c r="R294" s="175"/>
      <c r="S294" s="175"/>
      <c r="T294" s="176"/>
      <c r="AT294" s="171" t="s">
        <v>130</v>
      </c>
      <c r="AU294" s="171" t="s">
        <v>132</v>
      </c>
      <c r="AV294" s="15" t="s">
        <v>126</v>
      </c>
      <c r="AW294" s="15" t="s">
        <v>29</v>
      </c>
      <c r="AX294" s="15" t="s">
        <v>81</v>
      </c>
      <c r="AY294" s="171" t="s">
        <v>118</v>
      </c>
    </row>
    <row r="295" spans="1:65" s="2" customFormat="1" ht="21.75" customHeight="1">
      <c r="A295" s="29"/>
      <c r="B295" s="140"/>
      <c r="C295" s="177" t="s">
        <v>301</v>
      </c>
      <c r="D295" s="177" t="s">
        <v>175</v>
      </c>
      <c r="E295" s="178" t="s">
        <v>302</v>
      </c>
      <c r="F295" s="179" t="s">
        <v>296</v>
      </c>
      <c r="G295" s="180" t="s">
        <v>138</v>
      </c>
      <c r="H295" s="181">
        <f>SUM(H299)</f>
        <v>19.19</v>
      </c>
      <c r="I295" s="182"/>
      <c r="J295" s="182">
        <f>ROUND(I295*H295,2)</f>
        <v>0</v>
      </c>
      <c r="K295" s="179" t="s">
        <v>562</v>
      </c>
      <c r="L295" s="183"/>
      <c r="M295" s="184" t="s">
        <v>1</v>
      </c>
      <c r="N295" s="185" t="s">
        <v>40</v>
      </c>
      <c r="O295" s="149">
        <v>0</v>
      </c>
      <c r="P295" s="149">
        <f>O295*H295</f>
        <v>0</v>
      </c>
      <c r="Q295" s="149">
        <v>0.0483</v>
      </c>
      <c r="R295" s="149">
        <f>Q295*H295</f>
        <v>0.9268770000000001</v>
      </c>
      <c r="S295" s="149">
        <v>0</v>
      </c>
      <c r="T295" s="150">
        <f>S295*H295</f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51" t="s">
        <v>156</v>
      </c>
      <c r="AT295" s="151" t="s">
        <v>175</v>
      </c>
      <c r="AU295" s="151" t="s">
        <v>132</v>
      </c>
      <c r="AY295" s="17" t="s">
        <v>118</v>
      </c>
      <c r="BE295" s="152">
        <f>IF(N295="základní",J295,0)</f>
        <v>0</v>
      </c>
      <c r="BF295" s="152">
        <f>IF(N295="snížená",J295,0)</f>
        <v>0</v>
      </c>
      <c r="BG295" s="152">
        <f>IF(N295="zákl. přenesená",J295,0)</f>
        <v>0</v>
      </c>
      <c r="BH295" s="152">
        <f>IF(N295="sníž. přenesená",J295,0)</f>
        <v>0</v>
      </c>
      <c r="BI295" s="152">
        <f>IF(N295="nulová",J295,0)</f>
        <v>0</v>
      </c>
      <c r="BJ295" s="17" t="s">
        <v>81</v>
      </c>
      <c r="BK295" s="152">
        <f>ROUND(I295*H295,2)</f>
        <v>0</v>
      </c>
      <c r="BL295" s="17" t="s">
        <v>126</v>
      </c>
      <c r="BM295" s="151" t="s">
        <v>303</v>
      </c>
    </row>
    <row r="296" spans="1:47" s="2" customFormat="1" ht="12">
      <c r="A296" s="29"/>
      <c r="B296" s="30"/>
      <c r="C296" s="29"/>
      <c r="D296" s="153" t="s">
        <v>128</v>
      </c>
      <c r="E296" s="29"/>
      <c r="F296" s="154" t="s">
        <v>296</v>
      </c>
      <c r="G296" s="29"/>
      <c r="H296" s="29"/>
      <c r="I296" s="29"/>
      <c r="J296" s="29"/>
      <c r="K296" s="29"/>
      <c r="L296" s="30"/>
      <c r="M296" s="155"/>
      <c r="N296" s="156"/>
      <c r="O296" s="55"/>
      <c r="P296" s="55"/>
      <c r="Q296" s="55"/>
      <c r="R296" s="55"/>
      <c r="S296" s="55"/>
      <c r="T296" s="56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T296" s="17" t="s">
        <v>128</v>
      </c>
      <c r="AU296" s="17" t="s">
        <v>132</v>
      </c>
    </row>
    <row r="297" spans="2:51" s="13" customFormat="1" ht="12">
      <c r="B297" s="157"/>
      <c r="D297" s="153" t="s">
        <v>130</v>
      </c>
      <c r="E297" s="158" t="s">
        <v>1</v>
      </c>
      <c r="F297" s="159" t="s">
        <v>296</v>
      </c>
      <c r="H297" s="158" t="s">
        <v>1</v>
      </c>
      <c r="L297" s="157"/>
      <c r="M297" s="160"/>
      <c r="N297" s="161"/>
      <c r="O297" s="161"/>
      <c r="P297" s="161"/>
      <c r="Q297" s="161"/>
      <c r="R297" s="161"/>
      <c r="S297" s="161"/>
      <c r="T297" s="162"/>
      <c r="AT297" s="158" t="s">
        <v>130</v>
      </c>
      <c r="AU297" s="158" t="s">
        <v>132</v>
      </c>
      <c r="AV297" s="13" t="s">
        <v>81</v>
      </c>
      <c r="AW297" s="13" t="s">
        <v>29</v>
      </c>
      <c r="AX297" s="13" t="s">
        <v>75</v>
      </c>
      <c r="AY297" s="158" t="s">
        <v>118</v>
      </c>
    </row>
    <row r="298" spans="2:51" s="14" customFormat="1" ht="12">
      <c r="B298" s="163"/>
      <c r="D298" s="153" t="s">
        <v>130</v>
      </c>
      <c r="E298" s="164" t="s">
        <v>1</v>
      </c>
      <c r="F298" s="165" t="s">
        <v>550</v>
      </c>
      <c r="H298" s="166">
        <v>19.19</v>
      </c>
      <c r="L298" s="163"/>
      <c r="M298" s="167"/>
      <c r="N298" s="168"/>
      <c r="O298" s="168"/>
      <c r="P298" s="168"/>
      <c r="Q298" s="168"/>
      <c r="R298" s="168"/>
      <c r="S298" s="168"/>
      <c r="T298" s="169"/>
      <c r="AT298" s="164" t="s">
        <v>130</v>
      </c>
      <c r="AU298" s="164" t="s">
        <v>132</v>
      </c>
      <c r="AV298" s="14" t="s">
        <v>83</v>
      </c>
      <c r="AW298" s="14" t="s">
        <v>29</v>
      </c>
      <c r="AX298" s="14" t="s">
        <v>75</v>
      </c>
      <c r="AY298" s="164" t="s">
        <v>118</v>
      </c>
    </row>
    <row r="299" spans="2:51" s="15" customFormat="1" ht="12">
      <c r="B299" s="170"/>
      <c r="D299" s="153" t="s">
        <v>130</v>
      </c>
      <c r="E299" s="171" t="s">
        <v>1</v>
      </c>
      <c r="F299" s="172" t="s">
        <v>131</v>
      </c>
      <c r="H299" s="173">
        <f>SUM(H298)</f>
        <v>19.19</v>
      </c>
      <c r="L299" s="170"/>
      <c r="M299" s="174"/>
      <c r="N299" s="175"/>
      <c r="O299" s="175"/>
      <c r="P299" s="175"/>
      <c r="Q299" s="175"/>
      <c r="R299" s="175"/>
      <c r="S299" s="175"/>
      <c r="T299" s="176"/>
      <c r="AT299" s="171" t="s">
        <v>130</v>
      </c>
      <c r="AU299" s="171" t="s">
        <v>132</v>
      </c>
      <c r="AV299" s="15" t="s">
        <v>126</v>
      </c>
      <c r="AW299" s="15" t="s">
        <v>29</v>
      </c>
      <c r="AX299" s="15" t="s">
        <v>81</v>
      </c>
      <c r="AY299" s="171" t="s">
        <v>118</v>
      </c>
    </row>
    <row r="300" spans="1:65" s="2" customFormat="1" ht="21.75" customHeight="1">
      <c r="A300" s="29"/>
      <c r="B300" s="140"/>
      <c r="C300" s="177" t="s">
        <v>304</v>
      </c>
      <c r="D300" s="177" t="s">
        <v>175</v>
      </c>
      <c r="E300" s="178" t="s">
        <v>305</v>
      </c>
      <c r="F300" s="179" t="s">
        <v>297</v>
      </c>
      <c r="G300" s="180" t="s">
        <v>138</v>
      </c>
      <c r="H300" s="181">
        <f>SUM(H304)</f>
        <v>10.1</v>
      </c>
      <c r="I300" s="182"/>
      <c r="J300" s="182">
        <f>ROUND(I300*H300,2)</f>
        <v>0</v>
      </c>
      <c r="K300" s="179" t="s">
        <v>562</v>
      </c>
      <c r="L300" s="183"/>
      <c r="M300" s="184" t="s">
        <v>1</v>
      </c>
      <c r="N300" s="185" t="s">
        <v>40</v>
      </c>
      <c r="O300" s="149">
        <v>0</v>
      </c>
      <c r="P300" s="149">
        <f>O300*H300</f>
        <v>0</v>
      </c>
      <c r="Q300" s="149">
        <v>0.06567</v>
      </c>
      <c r="R300" s="149">
        <f>Q300*H300</f>
        <v>0.663267</v>
      </c>
      <c r="S300" s="149">
        <v>0</v>
      </c>
      <c r="T300" s="150">
        <f>S300*H300</f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51" t="s">
        <v>156</v>
      </c>
      <c r="AT300" s="151" t="s">
        <v>175</v>
      </c>
      <c r="AU300" s="151" t="s">
        <v>132</v>
      </c>
      <c r="AY300" s="17" t="s">
        <v>118</v>
      </c>
      <c r="BE300" s="152">
        <f>IF(N300="základní",J300,0)</f>
        <v>0</v>
      </c>
      <c r="BF300" s="152">
        <f>IF(N300="snížená",J300,0)</f>
        <v>0</v>
      </c>
      <c r="BG300" s="152">
        <f>IF(N300="zákl. přenesená",J300,0)</f>
        <v>0</v>
      </c>
      <c r="BH300" s="152">
        <f>IF(N300="sníž. přenesená",J300,0)</f>
        <v>0</v>
      </c>
      <c r="BI300" s="152">
        <f>IF(N300="nulová",J300,0)</f>
        <v>0</v>
      </c>
      <c r="BJ300" s="17" t="s">
        <v>81</v>
      </c>
      <c r="BK300" s="152">
        <f>ROUND(I300*H300,2)</f>
        <v>0</v>
      </c>
      <c r="BL300" s="17" t="s">
        <v>126</v>
      </c>
      <c r="BM300" s="151" t="s">
        <v>306</v>
      </c>
    </row>
    <row r="301" spans="1:47" s="2" customFormat="1" ht="12">
      <c r="A301" s="29"/>
      <c r="B301" s="30"/>
      <c r="C301" s="29"/>
      <c r="D301" s="153" t="s">
        <v>128</v>
      </c>
      <c r="E301" s="29"/>
      <c r="F301" s="154" t="s">
        <v>297</v>
      </c>
      <c r="G301" s="29"/>
      <c r="H301" s="29"/>
      <c r="I301" s="29"/>
      <c r="J301" s="29"/>
      <c r="K301" s="29"/>
      <c r="L301" s="30"/>
      <c r="M301" s="155"/>
      <c r="N301" s="156"/>
      <c r="O301" s="55"/>
      <c r="P301" s="55"/>
      <c r="Q301" s="55"/>
      <c r="R301" s="55"/>
      <c r="S301" s="55"/>
      <c r="T301" s="56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T301" s="17" t="s">
        <v>128</v>
      </c>
      <c r="AU301" s="17" t="s">
        <v>132</v>
      </c>
    </row>
    <row r="302" spans="2:51" s="13" customFormat="1" ht="22.5">
      <c r="B302" s="157"/>
      <c r="D302" s="153" t="s">
        <v>130</v>
      </c>
      <c r="E302" s="158" t="s">
        <v>1</v>
      </c>
      <c r="F302" s="159" t="s">
        <v>297</v>
      </c>
      <c r="H302" s="158" t="s">
        <v>1</v>
      </c>
      <c r="L302" s="157"/>
      <c r="M302" s="160"/>
      <c r="N302" s="161"/>
      <c r="O302" s="161"/>
      <c r="P302" s="161"/>
      <c r="Q302" s="161"/>
      <c r="R302" s="161"/>
      <c r="S302" s="161"/>
      <c r="T302" s="162"/>
      <c r="AT302" s="158" t="s">
        <v>130</v>
      </c>
      <c r="AU302" s="158" t="s">
        <v>132</v>
      </c>
      <c r="AV302" s="13" t="s">
        <v>81</v>
      </c>
      <c r="AW302" s="13" t="s">
        <v>29</v>
      </c>
      <c r="AX302" s="13" t="s">
        <v>75</v>
      </c>
      <c r="AY302" s="158" t="s">
        <v>118</v>
      </c>
    </row>
    <row r="303" spans="2:51" s="14" customFormat="1" ht="12">
      <c r="B303" s="163"/>
      <c r="D303" s="153" t="s">
        <v>130</v>
      </c>
      <c r="E303" s="164" t="s">
        <v>1</v>
      </c>
      <c r="F303" s="165" t="s">
        <v>551</v>
      </c>
      <c r="H303" s="166">
        <v>10.1</v>
      </c>
      <c r="L303" s="163"/>
      <c r="M303" s="167"/>
      <c r="N303" s="168"/>
      <c r="O303" s="168"/>
      <c r="P303" s="168"/>
      <c r="Q303" s="168"/>
      <c r="R303" s="168"/>
      <c r="S303" s="168"/>
      <c r="T303" s="169"/>
      <c r="AT303" s="164" t="s">
        <v>130</v>
      </c>
      <c r="AU303" s="164" t="s">
        <v>132</v>
      </c>
      <c r="AV303" s="14" t="s">
        <v>83</v>
      </c>
      <c r="AW303" s="14" t="s">
        <v>29</v>
      </c>
      <c r="AX303" s="14" t="s">
        <v>75</v>
      </c>
      <c r="AY303" s="164" t="s">
        <v>118</v>
      </c>
    </row>
    <row r="304" spans="2:51" s="15" customFormat="1" ht="12">
      <c r="B304" s="170"/>
      <c r="D304" s="153" t="s">
        <v>130</v>
      </c>
      <c r="E304" s="171" t="s">
        <v>1</v>
      </c>
      <c r="F304" s="172" t="s">
        <v>131</v>
      </c>
      <c r="H304" s="173">
        <f>SUM(H303)</f>
        <v>10.1</v>
      </c>
      <c r="L304" s="170"/>
      <c r="M304" s="174"/>
      <c r="N304" s="175"/>
      <c r="O304" s="175"/>
      <c r="P304" s="175"/>
      <c r="Q304" s="175"/>
      <c r="R304" s="175"/>
      <c r="S304" s="175"/>
      <c r="T304" s="176"/>
      <c r="AT304" s="171" t="s">
        <v>130</v>
      </c>
      <c r="AU304" s="171" t="s">
        <v>132</v>
      </c>
      <c r="AV304" s="15" t="s">
        <v>126</v>
      </c>
      <c r="AW304" s="15" t="s">
        <v>29</v>
      </c>
      <c r="AX304" s="15" t="s">
        <v>81</v>
      </c>
      <c r="AY304" s="171" t="s">
        <v>118</v>
      </c>
    </row>
    <row r="305" spans="1:65" s="2" customFormat="1" ht="21.75" customHeight="1">
      <c r="A305" s="29"/>
      <c r="B305" s="140"/>
      <c r="C305" s="141" t="s">
        <v>307</v>
      </c>
      <c r="D305" s="141" t="s">
        <v>121</v>
      </c>
      <c r="E305" s="142" t="s">
        <v>308</v>
      </c>
      <c r="F305" s="143" t="s">
        <v>309</v>
      </c>
      <c r="G305" s="144" t="s">
        <v>138</v>
      </c>
      <c r="H305" s="145">
        <f>SUM(H309)</f>
        <v>185</v>
      </c>
      <c r="I305" s="146"/>
      <c r="J305" s="146">
        <f>ROUND(I305*H305,2)</f>
        <v>0</v>
      </c>
      <c r="K305" s="143" t="s">
        <v>562</v>
      </c>
      <c r="L305" s="30"/>
      <c r="M305" s="147" t="s">
        <v>1</v>
      </c>
      <c r="N305" s="148" t="s">
        <v>40</v>
      </c>
      <c r="O305" s="149">
        <v>0.216</v>
      </c>
      <c r="P305" s="149">
        <f>O305*H305</f>
        <v>39.96</v>
      </c>
      <c r="Q305" s="149">
        <v>0.1295</v>
      </c>
      <c r="R305" s="149">
        <f>Q305*H305</f>
        <v>23.9575</v>
      </c>
      <c r="S305" s="149">
        <v>0</v>
      </c>
      <c r="T305" s="150">
        <f>S305*H305</f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51" t="s">
        <v>126</v>
      </c>
      <c r="AT305" s="151" t="s">
        <v>121</v>
      </c>
      <c r="AU305" s="151" t="s">
        <v>132</v>
      </c>
      <c r="AY305" s="17" t="s">
        <v>118</v>
      </c>
      <c r="BE305" s="152">
        <f>IF(N305="základní",J305,0)</f>
        <v>0</v>
      </c>
      <c r="BF305" s="152">
        <f>IF(N305="snížená",J305,0)</f>
        <v>0</v>
      </c>
      <c r="BG305" s="152">
        <f>IF(N305="zákl. přenesená",J305,0)</f>
        <v>0</v>
      </c>
      <c r="BH305" s="152">
        <f>IF(N305="sníž. přenesená",J305,0)</f>
        <v>0</v>
      </c>
      <c r="BI305" s="152">
        <f>IF(N305="nulová",J305,0)</f>
        <v>0</v>
      </c>
      <c r="BJ305" s="17" t="s">
        <v>81</v>
      </c>
      <c r="BK305" s="152">
        <f>ROUND(I305*H305,2)</f>
        <v>0</v>
      </c>
      <c r="BL305" s="17" t="s">
        <v>126</v>
      </c>
      <c r="BM305" s="151" t="s">
        <v>310</v>
      </c>
    </row>
    <row r="306" spans="1:47" s="2" customFormat="1" ht="29.25">
      <c r="A306" s="29"/>
      <c r="B306" s="30"/>
      <c r="C306" s="29"/>
      <c r="D306" s="153" t="s">
        <v>128</v>
      </c>
      <c r="E306" s="29"/>
      <c r="F306" s="154" t="s">
        <v>311</v>
      </c>
      <c r="G306" s="29"/>
      <c r="H306" s="29"/>
      <c r="I306" s="29"/>
      <c r="J306" s="29"/>
      <c r="K306" s="29"/>
      <c r="L306" s="30"/>
      <c r="M306" s="155"/>
      <c r="N306" s="156"/>
      <c r="O306" s="55"/>
      <c r="P306" s="55"/>
      <c r="Q306" s="55"/>
      <c r="R306" s="55"/>
      <c r="S306" s="55"/>
      <c r="T306" s="56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T306" s="17" t="s">
        <v>128</v>
      </c>
      <c r="AU306" s="17" t="s">
        <v>132</v>
      </c>
    </row>
    <row r="307" spans="2:51" s="13" customFormat="1" ht="12">
      <c r="B307" s="157"/>
      <c r="D307" s="153" t="s">
        <v>130</v>
      </c>
      <c r="E307" s="158" t="s">
        <v>1</v>
      </c>
      <c r="F307" s="159" t="s">
        <v>312</v>
      </c>
      <c r="H307" s="158" t="s">
        <v>1</v>
      </c>
      <c r="L307" s="157"/>
      <c r="M307" s="160"/>
      <c r="N307" s="161"/>
      <c r="O307" s="161"/>
      <c r="P307" s="161"/>
      <c r="Q307" s="161"/>
      <c r="R307" s="161"/>
      <c r="S307" s="161"/>
      <c r="T307" s="162"/>
      <c r="AT307" s="158" t="s">
        <v>130</v>
      </c>
      <c r="AU307" s="158" t="s">
        <v>132</v>
      </c>
      <c r="AV307" s="13" t="s">
        <v>81</v>
      </c>
      <c r="AW307" s="13" t="s">
        <v>29</v>
      </c>
      <c r="AX307" s="13" t="s">
        <v>75</v>
      </c>
      <c r="AY307" s="158" t="s">
        <v>118</v>
      </c>
    </row>
    <row r="308" spans="2:51" s="14" customFormat="1" ht="12">
      <c r="B308" s="163"/>
      <c r="D308" s="153" t="s">
        <v>130</v>
      </c>
      <c r="E308" s="164" t="s">
        <v>1</v>
      </c>
      <c r="F308" s="202">
        <v>185</v>
      </c>
      <c r="H308" s="166">
        <v>185</v>
      </c>
      <c r="L308" s="163"/>
      <c r="M308" s="167"/>
      <c r="N308" s="168"/>
      <c r="O308" s="168"/>
      <c r="P308" s="168"/>
      <c r="Q308" s="168"/>
      <c r="R308" s="168"/>
      <c r="S308" s="168"/>
      <c r="T308" s="169"/>
      <c r="AT308" s="164" t="s">
        <v>130</v>
      </c>
      <c r="AU308" s="164" t="s">
        <v>132</v>
      </c>
      <c r="AV308" s="14" t="s">
        <v>83</v>
      </c>
      <c r="AW308" s="14" t="s">
        <v>29</v>
      </c>
      <c r="AX308" s="14" t="s">
        <v>75</v>
      </c>
      <c r="AY308" s="164" t="s">
        <v>118</v>
      </c>
    </row>
    <row r="309" spans="2:51" s="15" customFormat="1" ht="12">
      <c r="B309" s="170"/>
      <c r="D309" s="153" t="s">
        <v>130</v>
      </c>
      <c r="E309" s="171" t="s">
        <v>1</v>
      </c>
      <c r="F309" s="172" t="s">
        <v>131</v>
      </c>
      <c r="H309" s="173">
        <f>SUM(H308)</f>
        <v>185</v>
      </c>
      <c r="L309" s="170"/>
      <c r="M309" s="174"/>
      <c r="N309" s="175"/>
      <c r="O309" s="175"/>
      <c r="P309" s="175"/>
      <c r="Q309" s="175"/>
      <c r="R309" s="175"/>
      <c r="S309" s="175"/>
      <c r="T309" s="176"/>
      <c r="AT309" s="171" t="s">
        <v>130</v>
      </c>
      <c r="AU309" s="171" t="s">
        <v>132</v>
      </c>
      <c r="AV309" s="15" t="s">
        <v>126</v>
      </c>
      <c r="AW309" s="15" t="s">
        <v>29</v>
      </c>
      <c r="AX309" s="15" t="s">
        <v>81</v>
      </c>
      <c r="AY309" s="171" t="s">
        <v>118</v>
      </c>
    </row>
    <row r="310" spans="1:65" s="2" customFormat="1" ht="16.5" customHeight="1">
      <c r="A310" s="29"/>
      <c r="B310" s="140"/>
      <c r="C310" s="177" t="s">
        <v>313</v>
      </c>
      <c r="D310" s="177" t="s">
        <v>175</v>
      </c>
      <c r="E310" s="178" t="s">
        <v>314</v>
      </c>
      <c r="F310" s="179" t="s">
        <v>312</v>
      </c>
      <c r="G310" s="180" t="s">
        <v>138</v>
      </c>
      <c r="H310" s="181">
        <f>SUM(H314)</f>
        <v>186.85</v>
      </c>
      <c r="I310" s="182"/>
      <c r="J310" s="182">
        <f>ROUND(I310*H310,2)</f>
        <v>0</v>
      </c>
      <c r="K310" s="179" t="s">
        <v>562</v>
      </c>
      <c r="L310" s="183"/>
      <c r="M310" s="184" t="s">
        <v>1</v>
      </c>
      <c r="N310" s="185" t="s">
        <v>40</v>
      </c>
      <c r="O310" s="149">
        <v>0</v>
      </c>
      <c r="P310" s="149">
        <f>O310*H310</f>
        <v>0</v>
      </c>
      <c r="Q310" s="149">
        <v>0.045</v>
      </c>
      <c r="R310" s="149">
        <f>Q310*H310</f>
        <v>8.408249999999999</v>
      </c>
      <c r="S310" s="149">
        <v>0</v>
      </c>
      <c r="T310" s="150">
        <f>S310*H310</f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51" t="s">
        <v>156</v>
      </c>
      <c r="AT310" s="151" t="s">
        <v>175</v>
      </c>
      <c r="AU310" s="151" t="s">
        <v>132</v>
      </c>
      <c r="AY310" s="17" t="s">
        <v>118</v>
      </c>
      <c r="BE310" s="152">
        <f>IF(N310="základní",J310,0)</f>
        <v>0</v>
      </c>
      <c r="BF310" s="152">
        <f>IF(N310="snížená",J310,0)</f>
        <v>0</v>
      </c>
      <c r="BG310" s="152">
        <f>IF(N310="zákl. přenesená",J310,0)</f>
        <v>0</v>
      </c>
      <c r="BH310" s="152">
        <f>IF(N310="sníž. přenesená",J310,0)</f>
        <v>0</v>
      </c>
      <c r="BI310" s="152">
        <f>IF(N310="nulová",J310,0)</f>
        <v>0</v>
      </c>
      <c r="BJ310" s="17" t="s">
        <v>81</v>
      </c>
      <c r="BK310" s="152">
        <f>ROUND(I310*H310,2)</f>
        <v>0</v>
      </c>
      <c r="BL310" s="17" t="s">
        <v>126</v>
      </c>
      <c r="BM310" s="151" t="s">
        <v>315</v>
      </c>
    </row>
    <row r="311" spans="1:47" s="2" customFormat="1" ht="12">
      <c r="A311" s="29"/>
      <c r="B311" s="30"/>
      <c r="C311" s="29"/>
      <c r="D311" s="153" t="s">
        <v>128</v>
      </c>
      <c r="E311" s="29"/>
      <c r="F311" s="154" t="s">
        <v>312</v>
      </c>
      <c r="G311" s="29"/>
      <c r="H311" s="29"/>
      <c r="I311" s="29"/>
      <c r="J311" s="29"/>
      <c r="K311" s="29"/>
      <c r="L311" s="30"/>
      <c r="M311" s="155"/>
      <c r="N311" s="156"/>
      <c r="O311" s="55"/>
      <c r="P311" s="55"/>
      <c r="Q311" s="55"/>
      <c r="R311" s="55"/>
      <c r="S311" s="55"/>
      <c r="T311" s="56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T311" s="17" t="s">
        <v>128</v>
      </c>
      <c r="AU311" s="17" t="s">
        <v>132</v>
      </c>
    </row>
    <row r="312" spans="2:51" s="13" customFormat="1" ht="12">
      <c r="B312" s="157"/>
      <c r="D312" s="153" t="s">
        <v>130</v>
      </c>
      <c r="E312" s="158" t="s">
        <v>1</v>
      </c>
      <c r="F312" s="159" t="s">
        <v>312</v>
      </c>
      <c r="H312" s="158" t="s">
        <v>1</v>
      </c>
      <c r="L312" s="157"/>
      <c r="M312" s="160"/>
      <c r="N312" s="161"/>
      <c r="O312" s="161"/>
      <c r="P312" s="161"/>
      <c r="Q312" s="161"/>
      <c r="R312" s="161"/>
      <c r="S312" s="161"/>
      <c r="T312" s="162"/>
      <c r="AT312" s="158" t="s">
        <v>130</v>
      </c>
      <c r="AU312" s="158" t="s">
        <v>132</v>
      </c>
      <c r="AV312" s="13" t="s">
        <v>81</v>
      </c>
      <c r="AW312" s="13" t="s">
        <v>29</v>
      </c>
      <c r="AX312" s="13" t="s">
        <v>75</v>
      </c>
      <c r="AY312" s="158" t="s">
        <v>118</v>
      </c>
    </row>
    <row r="313" spans="2:51" s="14" customFormat="1" ht="12">
      <c r="B313" s="163"/>
      <c r="D313" s="153" t="s">
        <v>130</v>
      </c>
      <c r="E313" s="164" t="s">
        <v>1</v>
      </c>
      <c r="F313" s="165" t="s">
        <v>548</v>
      </c>
      <c r="H313" s="166">
        <v>186.85</v>
      </c>
      <c r="L313" s="163"/>
      <c r="M313" s="167"/>
      <c r="N313" s="168"/>
      <c r="O313" s="168"/>
      <c r="P313" s="168"/>
      <c r="Q313" s="168"/>
      <c r="R313" s="168"/>
      <c r="S313" s="168"/>
      <c r="T313" s="169"/>
      <c r="AT313" s="164" t="s">
        <v>130</v>
      </c>
      <c r="AU313" s="164" t="s">
        <v>132</v>
      </c>
      <c r="AV313" s="14" t="s">
        <v>83</v>
      </c>
      <c r="AW313" s="14" t="s">
        <v>29</v>
      </c>
      <c r="AX313" s="14" t="s">
        <v>75</v>
      </c>
      <c r="AY313" s="164" t="s">
        <v>118</v>
      </c>
    </row>
    <row r="314" spans="2:51" s="15" customFormat="1" ht="12">
      <c r="B314" s="170"/>
      <c r="D314" s="153" t="s">
        <v>130</v>
      </c>
      <c r="E314" s="171" t="s">
        <v>1</v>
      </c>
      <c r="F314" s="172" t="s">
        <v>131</v>
      </c>
      <c r="H314" s="173">
        <f>SUM(H313)</f>
        <v>186.85</v>
      </c>
      <c r="L314" s="170"/>
      <c r="M314" s="174"/>
      <c r="N314" s="175"/>
      <c r="O314" s="175"/>
      <c r="P314" s="175"/>
      <c r="Q314" s="175"/>
      <c r="R314" s="175"/>
      <c r="S314" s="175"/>
      <c r="T314" s="176"/>
      <c r="AT314" s="171" t="s">
        <v>130</v>
      </c>
      <c r="AU314" s="171" t="s">
        <v>132</v>
      </c>
      <c r="AV314" s="15" t="s">
        <v>126</v>
      </c>
      <c r="AW314" s="15" t="s">
        <v>29</v>
      </c>
      <c r="AX314" s="15" t="s">
        <v>81</v>
      </c>
      <c r="AY314" s="171" t="s">
        <v>118</v>
      </c>
    </row>
    <row r="315" spans="2:63" s="12" customFormat="1" ht="22.7" customHeight="1">
      <c r="B315" s="128"/>
      <c r="D315" s="129" t="s">
        <v>74</v>
      </c>
      <c r="E315" s="138" t="s">
        <v>319</v>
      </c>
      <c r="F315" s="138" t="s">
        <v>320</v>
      </c>
      <c r="J315" s="139">
        <f>BK315</f>
        <v>0</v>
      </c>
      <c r="L315" s="128"/>
      <c r="M315" s="132"/>
      <c r="N315" s="133"/>
      <c r="O315" s="133"/>
      <c r="P315" s="134">
        <f>SUM(P316:P317)</f>
        <v>141.45022263000004</v>
      </c>
      <c r="Q315" s="133"/>
      <c r="R315" s="134">
        <f>SUM(R316:R317)</f>
        <v>0</v>
      </c>
      <c r="S315" s="133"/>
      <c r="T315" s="135">
        <f>SUM(T316:T317)</f>
        <v>0</v>
      </c>
      <c r="AR315" s="129" t="s">
        <v>81</v>
      </c>
      <c r="AT315" s="136" t="s">
        <v>74</v>
      </c>
      <c r="AU315" s="136" t="s">
        <v>81</v>
      </c>
      <c r="AY315" s="129" t="s">
        <v>118</v>
      </c>
      <c r="BK315" s="137">
        <f>SUM(BK316:BK317)</f>
        <v>0</v>
      </c>
    </row>
    <row r="316" spans="1:65" s="2" customFormat="1" ht="21.75" customHeight="1">
      <c r="A316" s="29"/>
      <c r="B316" s="140"/>
      <c r="C316" s="141" t="s">
        <v>321</v>
      </c>
      <c r="D316" s="141" t="s">
        <v>121</v>
      </c>
      <c r="E316" s="142" t="s">
        <v>322</v>
      </c>
      <c r="F316" s="143" t="s">
        <v>323</v>
      </c>
      <c r="G316" s="144" t="s">
        <v>178</v>
      </c>
      <c r="H316" s="145">
        <f>SUM(R123)</f>
        <v>356.2977900000001</v>
      </c>
      <c r="I316" s="146"/>
      <c r="J316" s="146">
        <f>ROUND(I316*H316,2)</f>
        <v>0</v>
      </c>
      <c r="K316" s="143" t="s">
        <v>562</v>
      </c>
      <c r="L316" s="30"/>
      <c r="M316" s="147" t="s">
        <v>1</v>
      </c>
      <c r="N316" s="148" t="s">
        <v>40</v>
      </c>
      <c r="O316" s="149">
        <v>0.397</v>
      </c>
      <c r="P316" s="149">
        <f>O316*H316</f>
        <v>141.45022263000004</v>
      </c>
      <c r="Q316" s="149">
        <v>0</v>
      </c>
      <c r="R316" s="149">
        <f>Q316*H316</f>
        <v>0</v>
      </c>
      <c r="S316" s="149">
        <v>0</v>
      </c>
      <c r="T316" s="150">
        <f>S316*H316</f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51" t="s">
        <v>126</v>
      </c>
      <c r="AT316" s="151" t="s">
        <v>121</v>
      </c>
      <c r="AU316" s="151" t="s">
        <v>83</v>
      </c>
      <c r="AY316" s="17" t="s">
        <v>118</v>
      </c>
      <c r="BE316" s="152">
        <f>IF(N316="základní",J316,0)</f>
        <v>0</v>
      </c>
      <c r="BF316" s="152">
        <f>IF(N316="snížená",J316,0)</f>
        <v>0</v>
      </c>
      <c r="BG316" s="152">
        <f>IF(N316="zákl. přenesená",J316,0)</f>
        <v>0</v>
      </c>
      <c r="BH316" s="152">
        <f>IF(N316="sníž. přenesená",J316,0)</f>
        <v>0</v>
      </c>
      <c r="BI316" s="152">
        <f>IF(N316="nulová",J316,0)</f>
        <v>0</v>
      </c>
      <c r="BJ316" s="17" t="s">
        <v>81</v>
      </c>
      <c r="BK316" s="152">
        <f>ROUND(I316*H316,2)</f>
        <v>0</v>
      </c>
      <c r="BL316" s="17" t="s">
        <v>126</v>
      </c>
      <c r="BM316" s="151" t="s">
        <v>324</v>
      </c>
    </row>
    <row r="317" spans="1:47" s="2" customFormat="1" ht="19.5">
      <c r="A317" s="29"/>
      <c r="B317" s="30"/>
      <c r="C317" s="29"/>
      <c r="D317" s="153" t="s">
        <v>128</v>
      </c>
      <c r="E317" s="29"/>
      <c r="F317" s="154" t="s">
        <v>325</v>
      </c>
      <c r="G317" s="29"/>
      <c r="H317" s="29"/>
      <c r="I317" s="29"/>
      <c r="J317" s="29"/>
      <c r="K317" s="29"/>
      <c r="L317" s="30"/>
      <c r="M317" s="155"/>
      <c r="N317" s="156"/>
      <c r="O317" s="55"/>
      <c r="P317" s="55"/>
      <c r="Q317" s="55"/>
      <c r="R317" s="55"/>
      <c r="S317" s="55"/>
      <c r="T317" s="56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T317" s="17" t="s">
        <v>128</v>
      </c>
      <c r="AU317" s="17" t="s">
        <v>83</v>
      </c>
    </row>
    <row r="318" spans="1:31" s="2" customFormat="1" ht="6.95" customHeight="1">
      <c r="A318" s="29"/>
      <c r="B318" s="44"/>
      <c r="C318" s="45"/>
      <c r="D318" s="45"/>
      <c r="E318" s="45"/>
      <c r="F318" s="45"/>
      <c r="G318" s="45"/>
      <c r="H318" s="45"/>
      <c r="I318" s="45"/>
      <c r="J318" s="45"/>
      <c r="K318" s="45"/>
      <c r="L318" s="30"/>
      <c r="M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</row>
  </sheetData>
  <autoFilter ref="C121:K317"/>
  <mergeCells count="8">
    <mergeCell ref="E112:H112"/>
    <mergeCell ref="E114:H114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03"/>
  <sheetViews>
    <sheetView showGridLines="0" workbookViewId="0" topLeftCell="E1">
      <selection activeCell="W175" sqref="W175"/>
    </sheetView>
  </sheetViews>
  <sheetFormatPr defaultColWidth="12.00390625" defaultRowHeight="12"/>
  <cols>
    <col min="1" max="1" width="8.140625" style="1" customWidth="1"/>
    <col min="2" max="2" width="1.7109375" style="1" customWidth="1"/>
    <col min="3" max="4" width="4.140625" style="1" customWidth="1"/>
    <col min="5" max="5" width="17.140625" style="1" customWidth="1"/>
    <col min="6" max="6" width="50.710937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140625" style="1" customWidth="1"/>
    <col min="13" max="13" width="10.7109375" style="1" hidden="1" customWidth="1"/>
    <col min="14" max="14" width="9.140625" style="1" hidden="1" customWidth="1"/>
    <col min="15" max="20" width="14.140625" style="1" hidden="1" customWidth="1"/>
    <col min="21" max="21" width="16.140625" style="1" hidden="1" customWidth="1"/>
    <col min="22" max="22" width="12.140625" style="1" customWidth="1"/>
    <col min="23" max="23" width="16.140625" style="1" customWidth="1"/>
    <col min="24" max="24" width="12.1406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140625" style="1" customWidth="1"/>
    <col min="29" max="29" width="11.00390625" style="1" customWidth="1"/>
    <col min="30" max="30" width="15.00390625" style="1" customWidth="1"/>
    <col min="31" max="31" width="16.140625" style="1" customWidth="1"/>
    <col min="44" max="65" width="9.140625" style="1" hidden="1" customWidth="1"/>
  </cols>
  <sheetData>
    <row r="1" ht="12">
      <c r="A1" s="90"/>
    </row>
    <row r="2" spans="12:46" s="1" customFormat="1" ht="36.95" customHeight="1"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86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90</v>
      </c>
      <c r="L4" s="20"/>
      <c r="M4" s="91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6" t="s">
        <v>14</v>
      </c>
      <c r="L6" s="20"/>
    </row>
    <row r="7" spans="2:12" s="1" customFormat="1" ht="16.5" customHeight="1">
      <c r="B7" s="20"/>
      <c r="E7" s="238" t="str">
        <f>'Rekapitulace stavby'!K6</f>
        <v>Turnov - Chodník a VO ulice Průmyslová</v>
      </c>
      <c r="F7" s="239"/>
      <c r="G7" s="239"/>
      <c r="H7" s="239"/>
      <c r="L7" s="20"/>
    </row>
    <row r="8" spans="1:31" s="2" customFormat="1" ht="12" customHeight="1">
      <c r="A8" s="29"/>
      <c r="B8" s="30"/>
      <c r="C8" s="29"/>
      <c r="D8" s="26" t="s">
        <v>91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09" t="s">
        <v>326</v>
      </c>
      <c r="F9" s="240"/>
      <c r="G9" s="240"/>
      <c r="H9" s="24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6" t="s">
        <v>15</v>
      </c>
      <c r="E11" s="29"/>
      <c r="F11" s="24" t="s">
        <v>1</v>
      </c>
      <c r="G11" s="29"/>
      <c r="H11" s="29"/>
      <c r="I11" s="26" t="s">
        <v>16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6" t="s">
        <v>17</v>
      </c>
      <c r="E12" s="29"/>
      <c r="F12" s="24" t="s">
        <v>18</v>
      </c>
      <c r="G12" s="29"/>
      <c r="H12" s="29"/>
      <c r="I12" s="26" t="s">
        <v>19</v>
      </c>
      <c r="J12" s="52" t="str">
        <f>'Rekapitulace stavby'!AN8</f>
        <v>20. 7. 2021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7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21</v>
      </c>
      <c r="E14" s="29"/>
      <c r="F14" s="29"/>
      <c r="G14" s="29"/>
      <c r="H14" s="29"/>
      <c r="I14" s="26" t="s">
        <v>22</v>
      </c>
      <c r="J14" s="24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4" t="s">
        <v>23</v>
      </c>
      <c r="F15" s="29"/>
      <c r="G15" s="29"/>
      <c r="H15" s="29"/>
      <c r="I15" s="26" t="s">
        <v>24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25</v>
      </c>
      <c r="E17" s="29"/>
      <c r="F17" s="29"/>
      <c r="G17" s="29"/>
      <c r="H17" s="29"/>
      <c r="I17" s="26" t="s">
        <v>22</v>
      </c>
      <c r="J17" s="24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" t="s">
        <v>23</v>
      </c>
      <c r="F18" s="29"/>
      <c r="G18" s="29"/>
      <c r="H18" s="29"/>
      <c r="I18" s="26" t="s">
        <v>24</v>
      </c>
      <c r="J18" s="24" t="s">
        <v>1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26</v>
      </c>
      <c r="E20" s="29"/>
      <c r="F20" s="29"/>
      <c r="G20" s="29"/>
      <c r="H20" s="29"/>
      <c r="I20" s="26" t="s">
        <v>22</v>
      </c>
      <c r="J20" s="24" t="s">
        <v>27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28</v>
      </c>
      <c r="F21" s="29"/>
      <c r="G21" s="29"/>
      <c r="H21" s="29"/>
      <c r="I21" s="26" t="s">
        <v>24</v>
      </c>
      <c r="J21" s="24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30</v>
      </c>
      <c r="E23" s="29"/>
      <c r="F23" s="29"/>
      <c r="G23" s="29"/>
      <c r="H23" s="29"/>
      <c r="I23" s="26" t="s">
        <v>22</v>
      </c>
      <c r="J23" s="24" t="s">
        <v>31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">
        <v>32</v>
      </c>
      <c r="F24" s="29"/>
      <c r="G24" s="29"/>
      <c r="H24" s="29"/>
      <c r="I24" s="26" t="s">
        <v>24</v>
      </c>
      <c r="J24" s="24" t="s">
        <v>33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34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2"/>
      <c r="B27" s="93"/>
      <c r="C27" s="92"/>
      <c r="D27" s="92"/>
      <c r="E27" s="234" t="s">
        <v>1</v>
      </c>
      <c r="F27" s="234"/>
      <c r="G27" s="234"/>
      <c r="H27" s="23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5" customHeight="1">
      <c r="A30" s="29"/>
      <c r="B30" s="30"/>
      <c r="C30" s="29"/>
      <c r="D30" s="95" t="s">
        <v>35</v>
      </c>
      <c r="E30" s="29"/>
      <c r="F30" s="29"/>
      <c r="G30" s="29"/>
      <c r="H30" s="29"/>
      <c r="I30" s="29"/>
      <c r="J30" s="68">
        <f>ROUND(J124,2)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6" t="s">
        <v>39</v>
      </c>
      <c r="E33" s="26" t="s">
        <v>40</v>
      </c>
      <c r="F33" s="97">
        <f>ROUND((SUM(BE124:BE302)),2)</f>
        <v>0</v>
      </c>
      <c r="G33" s="29"/>
      <c r="H33" s="29"/>
      <c r="I33" s="98">
        <v>0.21</v>
      </c>
      <c r="J33" s="97">
        <f>ROUND(((SUM(BE124:BE302))*I33),2)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6" t="s">
        <v>41</v>
      </c>
      <c r="F34" s="97">
        <f>ROUND((SUM(BF124:BF302)),2)</f>
        <v>0</v>
      </c>
      <c r="G34" s="29"/>
      <c r="H34" s="29"/>
      <c r="I34" s="98">
        <v>0.15</v>
      </c>
      <c r="J34" s="97">
        <f>ROUND(((SUM(BF124:BF302))*I34),2)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6" t="s">
        <v>42</v>
      </c>
      <c r="F35" s="97">
        <f>ROUND((SUM(BG124:BG302)),2)</f>
        <v>0</v>
      </c>
      <c r="G35" s="29"/>
      <c r="H35" s="29"/>
      <c r="I35" s="98">
        <v>0.21</v>
      </c>
      <c r="J35" s="97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6" t="s">
        <v>43</v>
      </c>
      <c r="F36" s="97">
        <f>ROUND((SUM(BH124:BH302)),2)</f>
        <v>0</v>
      </c>
      <c r="G36" s="29"/>
      <c r="H36" s="29"/>
      <c r="I36" s="98">
        <v>0.15</v>
      </c>
      <c r="J36" s="97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44</v>
      </c>
      <c r="F37" s="97">
        <f>ROUND((SUM(BI124:BI302)),2)</f>
        <v>0</v>
      </c>
      <c r="G37" s="29"/>
      <c r="H37" s="29"/>
      <c r="I37" s="98">
        <v>0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5" customHeight="1">
      <c r="A39" s="29"/>
      <c r="B39" s="30"/>
      <c r="C39" s="99"/>
      <c r="D39" s="100" t="s">
        <v>45</v>
      </c>
      <c r="E39" s="57"/>
      <c r="F39" s="57"/>
      <c r="G39" s="101" t="s">
        <v>46</v>
      </c>
      <c r="H39" s="102" t="s">
        <v>47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29"/>
      <c r="B61" s="30"/>
      <c r="C61" s="29"/>
      <c r="D61" s="42" t="s">
        <v>50</v>
      </c>
      <c r="E61" s="32"/>
      <c r="F61" s="105" t="s">
        <v>51</v>
      </c>
      <c r="G61" s="42" t="s">
        <v>50</v>
      </c>
      <c r="H61" s="32"/>
      <c r="I61" s="32"/>
      <c r="J61" s="106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29"/>
      <c r="B76" s="30"/>
      <c r="C76" s="29"/>
      <c r="D76" s="42" t="s">
        <v>50</v>
      </c>
      <c r="E76" s="32"/>
      <c r="F76" s="105" t="s">
        <v>51</v>
      </c>
      <c r="G76" s="42" t="s">
        <v>50</v>
      </c>
      <c r="H76" s="32"/>
      <c r="I76" s="32"/>
      <c r="J76" s="106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" t="s">
        <v>92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38" t="str">
        <f>E7</f>
        <v>Turnov - Chodník a VO ulice Průmyslová</v>
      </c>
      <c r="F85" s="239"/>
      <c r="G85" s="239"/>
      <c r="H85" s="239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6" t="s">
        <v>91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09" t="str">
        <f>E9</f>
        <v>SO 401 - Veřejné osvětlení</v>
      </c>
      <c r="F87" s="240"/>
      <c r="G87" s="240"/>
      <c r="H87" s="24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6" t="s">
        <v>17</v>
      </c>
      <c r="D89" s="29"/>
      <c r="E89" s="29"/>
      <c r="F89" s="24" t="str">
        <f>F12</f>
        <v>Turnov</v>
      </c>
      <c r="G89" s="29"/>
      <c r="H89" s="29"/>
      <c r="I89" s="26" t="s">
        <v>19</v>
      </c>
      <c r="J89" s="52" t="str">
        <f>IF(J12="","",J12)</f>
        <v>20. 7. 2021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>
      <c r="A91" s="29"/>
      <c r="B91" s="30"/>
      <c r="C91" s="26" t="s">
        <v>21</v>
      </c>
      <c r="D91" s="29"/>
      <c r="E91" s="29"/>
      <c r="F91" s="24" t="str">
        <f>E15</f>
        <v xml:space="preserve"> </v>
      </c>
      <c r="G91" s="29"/>
      <c r="H91" s="29"/>
      <c r="I91" s="26" t="s">
        <v>26</v>
      </c>
      <c r="J91" s="27" t="str">
        <f>E21</f>
        <v>IPOKA,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6" t="s">
        <v>25</v>
      </c>
      <c r="D92" s="29"/>
      <c r="E92" s="29"/>
      <c r="F92" s="24" t="str">
        <f>IF(E18="","",E18)</f>
        <v xml:space="preserve"> </v>
      </c>
      <c r="G92" s="29"/>
      <c r="H92" s="29"/>
      <c r="I92" s="26" t="s">
        <v>30</v>
      </c>
      <c r="J92" s="27" t="str">
        <f>E24</f>
        <v>DRS stavební s.r.o.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7" t="s">
        <v>93</v>
      </c>
      <c r="D94" s="99"/>
      <c r="E94" s="99"/>
      <c r="F94" s="99"/>
      <c r="G94" s="99"/>
      <c r="H94" s="99"/>
      <c r="I94" s="99"/>
      <c r="J94" s="108" t="s">
        <v>94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7" customHeight="1">
      <c r="A96" s="29"/>
      <c r="B96" s="30"/>
      <c r="C96" s="109" t="s">
        <v>95</v>
      </c>
      <c r="D96" s="29"/>
      <c r="E96" s="29"/>
      <c r="F96" s="29"/>
      <c r="G96" s="29"/>
      <c r="H96" s="29"/>
      <c r="I96" s="29"/>
      <c r="J96" s="68">
        <f>J124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96</v>
      </c>
    </row>
    <row r="97" spans="2:12" s="9" customFormat="1" ht="24.95" customHeight="1">
      <c r="B97" s="110"/>
      <c r="D97" s="111" t="s">
        <v>327</v>
      </c>
      <c r="E97" s="112"/>
      <c r="F97" s="112"/>
      <c r="G97" s="112"/>
      <c r="H97" s="112"/>
      <c r="I97" s="112"/>
      <c r="J97" s="113">
        <f>J125</f>
        <v>0</v>
      </c>
      <c r="L97" s="110"/>
    </row>
    <row r="98" spans="2:12" s="10" customFormat="1" ht="20.1" customHeight="1">
      <c r="B98" s="114"/>
      <c r="D98" s="115" t="s">
        <v>328</v>
      </c>
      <c r="E98" s="116"/>
      <c r="F98" s="116"/>
      <c r="G98" s="116"/>
      <c r="H98" s="116"/>
      <c r="I98" s="116"/>
      <c r="J98" s="117">
        <f>J126</f>
        <v>0</v>
      </c>
      <c r="L98" s="114"/>
    </row>
    <row r="99" spans="2:12" s="10" customFormat="1" ht="20.1" customHeight="1">
      <c r="B99" s="114"/>
      <c r="D99" s="115" t="s">
        <v>329</v>
      </c>
      <c r="E99" s="116"/>
      <c r="F99" s="116"/>
      <c r="G99" s="116"/>
      <c r="H99" s="116"/>
      <c r="I99" s="116"/>
      <c r="J99" s="117">
        <f>J147</f>
        <v>0</v>
      </c>
      <c r="L99" s="114"/>
    </row>
    <row r="100" spans="2:12" s="10" customFormat="1" ht="20.1" customHeight="1">
      <c r="B100" s="114"/>
      <c r="D100" s="115" t="s">
        <v>330</v>
      </c>
      <c r="E100" s="116"/>
      <c r="F100" s="116"/>
      <c r="G100" s="116"/>
      <c r="H100" s="116"/>
      <c r="I100" s="116"/>
      <c r="J100" s="117">
        <f>J158</f>
        <v>0</v>
      </c>
      <c r="L100" s="114"/>
    </row>
    <row r="101" spans="2:12" s="10" customFormat="1" ht="20.1" customHeight="1">
      <c r="B101" s="114"/>
      <c r="D101" s="115" t="s">
        <v>331</v>
      </c>
      <c r="E101" s="116"/>
      <c r="F101" s="116"/>
      <c r="G101" s="116"/>
      <c r="H101" s="116"/>
      <c r="I101" s="116"/>
      <c r="J101" s="117">
        <f>J180</f>
        <v>0</v>
      </c>
      <c r="L101" s="114"/>
    </row>
    <row r="102" spans="2:12" s="9" customFormat="1" ht="24.95" customHeight="1">
      <c r="B102" s="110"/>
      <c r="D102" s="111" t="s">
        <v>332</v>
      </c>
      <c r="E102" s="112"/>
      <c r="F102" s="112"/>
      <c r="G102" s="112"/>
      <c r="H102" s="112"/>
      <c r="I102" s="112"/>
      <c r="J102" s="113">
        <f>J249</f>
        <v>0</v>
      </c>
      <c r="L102" s="110"/>
    </row>
    <row r="103" spans="2:12" s="10" customFormat="1" ht="20.1" customHeight="1">
      <c r="B103" s="114"/>
      <c r="D103" s="115" t="s">
        <v>333</v>
      </c>
      <c r="E103" s="116"/>
      <c r="F103" s="116"/>
      <c r="G103" s="116"/>
      <c r="H103" s="116"/>
      <c r="I103" s="116"/>
      <c r="J103" s="117">
        <f>J250</f>
        <v>0</v>
      </c>
      <c r="L103" s="114"/>
    </row>
    <row r="104" spans="2:12" s="9" customFormat="1" ht="24.95" customHeight="1">
      <c r="B104" s="110"/>
      <c r="D104" s="111" t="s">
        <v>334</v>
      </c>
      <c r="E104" s="112"/>
      <c r="F104" s="112"/>
      <c r="G104" s="112"/>
      <c r="H104" s="112"/>
      <c r="I104" s="112"/>
      <c r="J104" s="113">
        <f>J278</f>
        <v>0</v>
      </c>
      <c r="L104" s="110"/>
    </row>
    <row r="105" spans="1:31" s="2" customFormat="1" ht="21.7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31" s="2" customFormat="1" ht="6.95" customHeight="1">
      <c r="A110" s="29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5" customHeight="1">
      <c r="A111" s="29"/>
      <c r="B111" s="30"/>
      <c r="C111" s="21" t="s">
        <v>103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2" customHeight="1">
      <c r="A113" s="29"/>
      <c r="B113" s="30"/>
      <c r="C113" s="26" t="s">
        <v>14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6.5" customHeight="1">
      <c r="A114" s="29"/>
      <c r="B114" s="30"/>
      <c r="C114" s="29"/>
      <c r="D114" s="29"/>
      <c r="E114" s="238" t="str">
        <f>E7</f>
        <v>Turnov - Chodník a VO ulice Průmyslová</v>
      </c>
      <c r="F114" s="239"/>
      <c r="G114" s="239"/>
      <c r="H114" s="23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2" customHeight="1">
      <c r="A115" s="29"/>
      <c r="B115" s="30"/>
      <c r="C115" s="26" t="s">
        <v>91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6.5" customHeight="1">
      <c r="A116" s="29"/>
      <c r="B116" s="30"/>
      <c r="C116" s="29"/>
      <c r="D116" s="29"/>
      <c r="E116" s="209" t="str">
        <f>E9</f>
        <v>SO 401 - Veřejné osvětlení</v>
      </c>
      <c r="F116" s="240"/>
      <c r="G116" s="240"/>
      <c r="H116" s="240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30"/>
      <c r="C118" s="26" t="s">
        <v>17</v>
      </c>
      <c r="D118" s="29"/>
      <c r="E118" s="29"/>
      <c r="F118" s="24" t="str">
        <f>F12</f>
        <v>Turnov</v>
      </c>
      <c r="G118" s="29"/>
      <c r="H118" s="29"/>
      <c r="I118" s="26" t="s">
        <v>19</v>
      </c>
      <c r="J118" s="52" t="str">
        <f>IF(J12="","",J12)</f>
        <v>20. 7. 2021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5.2" customHeight="1">
      <c r="A120" s="29"/>
      <c r="B120" s="30"/>
      <c r="C120" s="26" t="s">
        <v>21</v>
      </c>
      <c r="D120" s="29"/>
      <c r="E120" s="29"/>
      <c r="F120" s="24" t="str">
        <f>E15</f>
        <v xml:space="preserve"> </v>
      </c>
      <c r="G120" s="29"/>
      <c r="H120" s="29"/>
      <c r="I120" s="26" t="s">
        <v>26</v>
      </c>
      <c r="J120" s="27" t="str">
        <f>E21</f>
        <v>IPOKA, s.r.o.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5.2" customHeight="1">
      <c r="A121" s="29"/>
      <c r="B121" s="30"/>
      <c r="C121" s="26" t="s">
        <v>25</v>
      </c>
      <c r="D121" s="29"/>
      <c r="E121" s="29"/>
      <c r="F121" s="24" t="str">
        <f>IF(E18="","",E18)</f>
        <v xml:space="preserve"> </v>
      </c>
      <c r="G121" s="29"/>
      <c r="H121" s="29"/>
      <c r="I121" s="26" t="s">
        <v>30</v>
      </c>
      <c r="J121" s="27" t="str">
        <f>E24</f>
        <v>DRS stavební s.r.o.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0.3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11" customFormat="1" ht="29.25" customHeight="1">
      <c r="A123" s="118"/>
      <c r="B123" s="119"/>
      <c r="C123" s="120" t="s">
        <v>104</v>
      </c>
      <c r="D123" s="121" t="s">
        <v>60</v>
      </c>
      <c r="E123" s="121" t="s">
        <v>56</v>
      </c>
      <c r="F123" s="121" t="s">
        <v>57</v>
      </c>
      <c r="G123" s="121" t="s">
        <v>105</v>
      </c>
      <c r="H123" s="121" t="s">
        <v>106</v>
      </c>
      <c r="I123" s="121" t="s">
        <v>107</v>
      </c>
      <c r="J123" s="121" t="s">
        <v>94</v>
      </c>
      <c r="K123" s="122" t="s">
        <v>108</v>
      </c>
      <c r="L123" s="123"/>
      <c r="M123" s="59" t="s">
        <v>1</v>
      </c>
      <c r="N123" s="60" t="s">
        <v>39</v>
      </c>
      <c r="O123" s="60" t="s">
        <v>109</v>
      </c>
      <c r="P123" s="60" t="s">
        <v>110</v>
      </c>
      <c r="Q123" s="60" t="s">
        <v>111</v>
      </c>
      <c r="R123" s="60" t="s">
        <v>112</v>
      </c>
      <c r="S123" s="60" t="s">
        <v>113</v>
      </c>
      <c r="T123" s="61" t="s">
        <v>114</v>
      </c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</row>
    <row r="124" spans="1:63" s="2" customFormat="1" ht="22.7" customHeight="1">
      <c r="A124" s="29"/>
      <c r="B124" s="30"/>
      <c r="C124" s="66" t="s">
        <v>115</v>
      </c>
      <c r="D124" s="29"/>
      <c r="E124" s="29"/>
      <c r="F124" s="29"/>
      <c r="G124" s="29"/>
      <c r="H124" s="29"/>
      <c r="I124" s="29"/>
      <c r="J124" s="124">
        <f>BK124</f>
        <v>0</v>
      </c>
      <c r="K124" s="29"/>
      <c r="L124" s="30"/>
      <c r="M124" s="62"/>
      <c r="N124" s="53"/>
      <c r="O124" s="63"/>
      <c r="P124" s="125">
        <f>P125+P249+P278</f>
        <v>538.174889</v>
      </c>
      <c r="Q124" s="63"/>
      <c r="R124" s="125">
        <f>R125+R249+R278</f>
        <v>98.79080592999998</v>
      </c>
      <c r="S124" s="63"/>
      <c r="T124" s="126">
        <f>T125+T249+T278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7" t="s">
        <v>74</v>
      </c>
      <c r="AU124" s="17" t="s">
        <v>96</v>
      </c>
      <c r="BK124" s="127">
        <f>BK125+BK249+BK278</f>
        <v>0</v>
      </c>
    </row>
    <row r="125" spans="2:63" s="12" customFormat="1" ht="26.1" customHeight="1">
      <c r="B125" s="128"/>
      <c r="D125" s="129" t="s">
        <v>74</v>
      </c>
      <c r="E125" s="130" t="s">
        <v>175</v>
      </c>
      <c r="F125" s="130" t="s">
        <v>335</v>
      </c>
      <c r="J125" s="131">
        <f>BK125</f>
        <v>0</v>
      </c>
      <c r="L125" s="128"/>
      <c r="M125" s="132"/>
      <c r="N125" s="133"/>
      <c r="O125" s="133"/>
      <c r="P125" s="134">
        <f>P126+P147+P158+P180</f>
        <v>469.817279</v>
      </c>
      <c r="Q125" s="133"/>
      <c r="R125" s="134">
        <f>R126+R147+R158+R180</f>
        <v>98.61466292999998</v>
      </c>
      <c r="S125" s="133"/>
      <c r="T125" s="135">
        <f>T126+T147+T158+T180</f>
        <v>0</v>
      </c>
      <c r="AR125" s="129" t="s">
        <v>81</v>
      </c>
      <c r="AT125" s="136" t="s">
        <v>74</v>
      </c>
      <c r="AU125" s="136" t="s">
        <v>75</v>
      </c>
      <c r="AY125" s="129" t="s">
        <v>118</v>
      </c>
      <c r="BK125" s="137">
        <f>BK126+BK147+BK158+BK180</f>
        <v>0</v>
      </c>
    </row>
    <row r="126" spans="2:63" s="12" customFormat="1" ht="22.7" customHeight="1">
      <c r="B126" s="128"/>
      <c r="D126" s="129" t="s">
        <v>74</v>
      </c>
      <c r="E126" s="138" t="s">
        <v>336</v>
      </c>
      <c r="F126" s="138" t="s">
        <v>337</v>
      </c>
      <c r="J126" s="139">
        <f>BK126</f>
        <v>0</v>
      </c>
      <c r="L126" s="128"/>
      <c r="M126" s="132"/>
      <c r="N126" s="133"/>
      <c r="O126" s="133"/>
      <c r="P126" s="134">
        <f>SUM(P127:P146)</f>
        <v>40.56492</v>
      </c>
      <c r="Q126" s="133"/>
      <c r="R126" s="134">
        <f>SUM(R127:R146)</f>
        <v>0.1886368</v>
      </c>
      <c r="S126" s="133"/>
      <c r="T126" s="135">
        <f>SUM(T127:T146)</f>
        <v>0</v>
      </c>
      <c r="AR126" s="129" t="s">
        <v>81</v>
      </c>
      <c r="AT126" s="136" t="s">
        <v>74</v>
      </c>
      <c r="AU126" s="136" t="s">
        <v>81</v>
      </c>
      <c r="AY126" s="129" t="s">
        <v>118</v>
      </c>
      <c r="BK126" s="137">
        <f>SUM(BK127:BK146)</f>
        <v>0</v>
      </c>
    </row>
    <row r="127" spans="1:65" s="2" customFormat="1" ht="21.75" customHeight="1">
      <c r="A127" s="29"/>
      <c r="B127" s="140"/>
      <c r="C127" s="141" t="s">
        <v>81</v>
      </c>
      <c r="D127" s="141" t="s">
        <v>121</v>
      </c>
      <c r="E127" s="142" t="s">
        <v>338</v>
      </c>
      <c r="F127" s="143" t="s">
        <v>339</v>
      </c>
      <c r="G127" s="144" t="s">
        <v>138</v>
      </c>
      <c r="H127" s="145">
        <v>83.6</v>
      </c>
      <c r="I127" s="146"/>
      <c r="J127" s="146">
        <f>ROUND(I127*H127,2)</f>
        <v>0</v>
      </c>
      <c r="K127" s="143" t="s">
        <v>1</v>
      </c>
      <c r="L127" s="30"/>
      <c r="M127" s="147" t="s">
        <v>1</v>
      </c>
      <c r="N127" s="148" t="s">
        <v>40</v>
      </c>
      <c r="O127" s="149">
        <v>0.098</v>
      </c>
      <c r="P127" s="149">
        <f>O127*H127</f>
        <v>8.1928</v>
      </c>
      <c r="Q127" s="149">
        <v>0</v>
      </c>
      <c r="R127" s="149">
        <f>Q127*H127</f>
        <v>0</v>
      </c>
      <c r="S127" s="149">
        <v>0</v>
      </c>
      <c r="T127" s="150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1" t="s">
        <v>126</v>
      </c>
      <c r="AT127" s="151" t="s">
        <v>121</v>
      </c>
      <c r="AU127" s="151" t="s">
        <v>83</v>
      </c>
      <c r="AY127" s="17" t="s">
        <v>118</v>
      </c>
      <c r="BE127" s="152">
        <f>IF(N127="základní",J127,0)</f>
        <v>0</v>
      </c>
      <c r="BF127" s="152">
        <f>IF(N127="snížená",J127,0)</f>
        <v>0</v>
      </c>
      <c r="BG127" s="152">
        <f>IF(N127="zákl. přenesená",J127,0)</f>
        <v>0</v>
      </c>
      <c r="BH127" s="152">
        <f>IF(N127="sníž. přenesená",J127,0)</f>
        <v>0</v>
      </c>
      <c r="BI127" s="152">
        <f>IF(N127="nulová",J127,0)</f>
        <v>0</v>
      </c>
      <c r="BJ127" s="17" t="s">
        <v>81</v>
      </c>
      <c r="BK127" s="152">
        <f>ROUND(I127*H127,2)</f>
        <v>0</v>
      </c>
      <c r="BL127" s="17" t="s">
        <v>126</v>
      </c>
      <c r="BM127" s="151" t="s">
        <v>340</v>
      </c>
    </row>
    <row r="128" spans="1:47" s="2" customFormat="1" ht="19.5">
      <c r="A128" s="29"/>
      <c r="B128" s="30"/>
      <c r="C128" s="29"/>
      <c r="D128" s="153" t="s">
        <v>128</v>
      </c>
      <c r="E128" s="29"/>
      <c r="F128" s="154" t="s">
        <v>339</v>
      </c>
      <c r="G128" s="29"/>
      <c r="H128" s="29"/>
      <c r="I128" s="29"/>
      <c r="J128" s="29"/>
      <c r="K128" s="29"/>
      <c r="L128" s="30"/>
      <c r="M128" s="155"/>
      <c r="N128" s="156"/>
      <c r="O128" s="55"/>
      <c r="P128" s="55"/>
      <c r="Q128" s="55"/>
      <c r="R128" s="55"/>
      <c r="S128" s="55"/>
      <c r="T128" s="56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7" t="s">
        <v>128</v>
      </c>
      <c r="AU128" s="17" t="s">
        <v>83</v>
      </c>
    </row>
    <row r="129" spans="2:51" s="13" customFormat="1" ht="12">
      <c r="B129" s="157"/>
      <c r="D129" s="153" t="s">
        <v>130</v>
      </c>
      <c r="E129" s="158" t="s">
        <v>1</v>
      </c>
      <c r="F129" s="159" t="s">
        <v>341</v>
      </c>
      <c r="H129" s="158" t="s">
        <v>1</v>
      </c>
      <c r="L129" s="157"/>
      <c r="M129" s="160"/>
      <c r="N129" s="161"/>
      <c r="O129" s="161"/>
      <c r="P129" s="161"/>
      <c r="Q129" s="161"/>
      <c r="R129" s="161"/>
      <c r="S129" s="161"/>
      <c r="T129" s="162"/>
      <c r="AT129" s="158" t="s">
        <v>130</v>
      </c>
      <c r="AU129" s="158" t="s">
        <v>83</v>
      </c>
      <c r="AV129" s="13" t="s">
        <v>81</v>
      </c>
      <c r="AW129" s="13" t="s">
        <v>29</v>
      </c>
      <c r="AX129" s="13" t="s">
        <v>75</v>
      </c>
      <c r="AY129" s="158" t="s">
        <v>118</v>
      </c>
    </row>
    <row r="130" spans="2:51" s="14" customFormat="1" ht="12">
      <c r="B130" s="163"/>
      <c r="D130" s="153" t="s">
        <v>130</v>
      </c>
      <c r="E130" s="164" t="s">
        <v>1</v>
      </c>
      <c r="F130" s="165" t="s">
        <v>342</v>
      </c>
      <c r="H130" s="166">
        <v>83.6</v>
      </c>
      <c r="L130" s="163"/>
      <c r="M130" s="167"/>
      <c r="N130" s="168"/>
      <c r="O130" s="168"/>
      <c r="P130" s="168"/>
      <c r="Q130" s="168"/>
      <c r="R130" s="168"/>
      <c r="S130" s="168"/>
      <c r="T130" s="169"/>
      <c r="AT130" s="164" t="s">
        <v>130</v>
      </c>
      <c r="AU130" s="164" t="s">
        <v>83</v>
      </c>
      <c r="AV130" s="14" t="s">
        <v>83</v>
      </c>
      <c r="AW130" s="14" t="s">
        <v>29</v>
      </c>
      <c r="AX130" s="14" t="s">
        <v>75</v>
      </c>
      <c r="AY130" s="164" t="s">
        <v>118</v>
      </c>
    </row>
    <row r="131" spans="2:51" s="15" customFormat="1" ht="12">
      <c r="B131" s="170"/>
      <c r="D131" s="153" t="s">
        <v>130</v>
      </c>
      <c r="E131" s="171" t="s">
        <v>1</v>
      </c>
      <c r="F131" s="172" t="s">
        <v>131</v>
      </c>
      <c r="H131" s="173">
        <v>83.6</v>
      </c>
      <c r="L131" s="170"/>
      <c r="M131" s="174"/>
      <c r="N131" s="175"/>
      <c r="O131" s="175"/>
      <c r="P131" s="175"/>
      <c r="Q131" s="175"/>
      <c r="R131" s="175"/>
      <c r="S131" s="175"/>
      <c r="T131" s="176"/>
      <c r="AT131" s="171" t="s">
        <v>130</v>
      </c>
      <c r="AU131" s="171" t="s">
        <v>83</v>
      </c>
      <c r="AV131" s="15" t="s">
        <v>126</v>
      </c>
      <c r="AW131" s="15" t="s">
        <v>29</v>
      </c>
      <c r="AX131" s="15" t="s">
        <v>81</v>
      </c>
      <c r="AY131" s="171" t="s">
        <v>118</v>
      </c>
    </row>
    <row r="132" spans="1:65" s="2" customFormat="1" ht="21.75" customHeight="1">
      <c r="A132" s="29"/>
      <c r="B132" s="140"/>
      <c r="C132" s="177" t="s">
        <v>83</v>
      </c>
      <c r="D132" s="177" t="s">
        <v>175</v>
      </c>
      <c r="E132" s="178" t="s">
        <v>343</v>
      </c>
      <c r="F132" s="179" t="s">
        <v>344</v>
      </c>
      <c r="G132" s="180" t="s">
        <v>138</v>
      </c>
      <c r="H132" s="181">
        <v>83.6</v>
      </c>
      <c r="I132" s="182"/>
      <c r="J132" s="182">
        <f>ROUND(I132*H132,2)</f>
        <v>0</v>
      </c>
      <c r="K132" s="179" t="s">
        <v>125</v>
      </c>
      <c r="L132" s="183"/>
      <c r="M132" s="184" t="s">
        <v>1</v>
      </c>
      <c r="N132" s="185" t="s">
        <v>40</v>
      </c>
      <c r="O132" s="149">
        <v>0</v>
      </c>
      <c r="P132" s="149">
        <f>O132*H132</f>
        <v>0</v>
      </c>
      <c r="Q132" s="149">
        <v>0.00012</v>
      </c>
      <c r="R132" s="149">
        <f>Q132*H132</f>
        <v>0.010032</v>
      </c>
      <c r="S132" s="149">
        <v>0</v>
      </c>
      <c r="T132" s="150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1" t="s">
        <v>156</v>
      </c>
      <c r="AT132" s="151" t="s">
        <v>175</v>
      </c>
      <c r="AU132" s="151" t="s">
        <v>83</v>
      </c>
      <c r="AY132" s="17" t="s">
        <v>118</v>
      </c>
      <c r="BE132" s="152">
        <f>IF(N132="základní",J132,0)</f>
        <v>0</v>
      </c>
      <c r="BF132" s="152">
        <f>IF(N132="snížená",J132,0)</f>
        <v>0</v>
      </c>
      <c r="BG132" s="152">
        <f>IF(N132="zákl. přenesená",J132,0)</f>
        <v>0</v>
      </c>
      <c r="BH132" s="152">
        <f>IF(N132="sníž. přenesená",J132,0)</f>
        <v>0</v>
      </c>
      <c r="BI132" s="152">
        <f>IF(N132="nulová",J132,0)</f>
        <v>0</v>
      </c>
      <c r="BJ132" s="17" t="s">
        <v>81</v>
      </c>
      <c r="BK132" s="152">
        <f>ROUND(I132*H132,2)</f>
        <v>0</v>
      </c>
      <c r="BL132" s="17" t="s">
        <v>126</v>
      </c>
      <c r="BM132" s="151" t="s">
        <v>345</v>
      </c>
    </row>
    <row r="133" spans="1:47" s="2" customFormat="1" ht="19.5">
      <c r="A133" s="29"/>
      <c r="B133" s="30"/>
      <c r="C133" s="29"/>
      <c r="D133" s="153" t="s">
        <v>128</v>
      </c>
      <c r="E133" s="29"/>
      <c r="F133" s="154" t="s">
        <v>344</v>
      </c>
      <c r="G133" s="29"/>
      <c r="H133" s="29"/>
      <c r="I133" s="29"/>
      <c r="J133" s="29"/>
      <c r="K133" s="29"/>
      <c r="L133" s="30"/>
      <c r="M133" s="155"/>
      <c r="N133" s="156"/>
      <c r="O133" s="55"/>
      <c r="P133" s="55"/>
      <c r="Q133" s="55"/>
      <c r="R133" s="55"/>
      <c r="S133" s="55"/>
      <c r="T133" s="56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7" t="s">
        <v>128</v>
      </c>
      <c r="AU133" s="17" t="s">
        <v>83</v>
      </c>
    </row>
    <row r="134" spans="2:51" s="13" customFormat="1" ht="12">
      <c r="B134" s="157"/>
      <c r="D134" s="153" t="s">
        <v>130</v>
      </c>
      <c r="E134" s="158" t="s">
        <v>1</v>
      </c>
      <c r="F134" s="159" t="s">
        <v>346</v>
      </c>
      <c r="H134" s="158" t="s">
        <v>1</v>
      </c>
      <c r="L134" s="157"/>
      <c r="M134" s="160"/>
      <c r="N134" s="161"/>
      <c r="O134" s="161"/>
      <c r="P134" s="161"/>
      <c r="Q134" s="161"/>
      <c r="R134" s="161"/>
      <c r="S134" s="161"/>
      <c r="T134" s="162"/>
      <c r="AT134" s="158" t="s">
        <v>130</v>
      </c>
      <c r="AU134" s="158" t="s">
        <v>83</v>
      </c>
      <c r="AV134" s="13" t="s">
        <v>81</v>
      </c>
      <c r="AW134" s="13" t="s">
        <v>29</v>
      </c>
      <c r="AX134" s="13" t="s">
        <v>75</v>
      </c>
      <c r="AY134" s="158" t="s">
        <v>118</v>
      </c>
    </row>
    <row r="135" spans="2:51" s="14" customFormat="1" ht="12">
      <c r="B135" s="163"/>
      <c r="D135" s="153" t="s">
        <v>130</v>
      </c>
      <c r="E135" s="164" t="s">
        <v>1</v>
      </c>
      <c r="F135" s="165" t="s">
        <v>342</v>
      </c>
      <c r="H135" s="166">
        <v>83.6</v>
      </c>
      <c r="L135" s="163"/>
      <c r="M135" s="167"/>
      <c r="N135" s="168"/>
      <c r="O135" s="168"/>
      <c r="P135" s="168"/>
      <c r="Q135" s="168"/>
      <c r="R135" s="168"/>
      <c r="S135" s="168"/>
      <c r="T135" s="169"/>
      <c r="AT135" s="164" t="s">
        <v>130</v>
      </c>
      <c r="AU135" s="164" t="s">
        <v>83</v>
      </c>
      <c r="AV135" s="14" t="s">
        <v>83</v>
      </c>
      <c r="AW135" s="14" t="s">
        <v>29</v>
      </c>
      <c r="AX135" s="14" t="s">
        <v>75</v>
      </c>
      <c r="AY135" s="164" t="s">
        <v>118</v>
      </c>
    </row>
    <row r="136" spans="2:51" s="15" customFormat="1" ht="12">
      <c r="B136" s="170"/>
      <c r="D136" s="153" t="s">
        <v>130</v>
      </c>
      <c r="E136" s="171" t="s">
        <v>1</v>
      </c>
      <c r="F136" s="172" t="s">
        <v>131</v>
      </c>
      <c r="H136" s="173">
        <v>83.6</v>
      </c>
      <c r="L136" s="170"/>
      <c r="M136" s="174"/>
      <c r="N136" s="175"/>
      <c r="O136" s="175"/>
      <c r="P136" s="175"/>
      <c r="Q136" s="175"/>
      <c r="R136" s="175"/>
      <c r="S136" s="175"/>
      <c r="T136" s="176"/>
      <c r="AT136" s="171" t="s">
        <v>130</v>
      </c>
      <c r="AU136" s="171" t="s">
        <v>83</v>
      </c>
      <c r="AV136" s="15" t="s">
        <v>126</v>
      </c>
      <c r="AW136" s="15" t="s">
        <v>29</v>
      </c>
      <c r="AX136" s="15" t="s">
        <v>81</v>
      </c>
      <c r="AY136" s="171" t="s">
        <v>118</v>
      </c>
    </row>
    <row r="137" spans="1:65" s="2" customFormat="1" ht="21.75" customHeight="1">
      <c r="A137" s="29"/>
      <c r="B137" s="140"/>
      <c r="C137" s="141" t="s">
        <v>132</v>
      </c>
      <c r="D137" s="141" t="s">
        <v>121</v>
      </c>
      <c r="E137" s="142" t="s">
        <v>347</v>
      </c>
      <c r="F137" s="143" t="s">
        <v>348</v>
      </c>
      <c r="G137" s="144" t="s">
        <v>138</v>
      </c>
      <c r="H137" s="145">
        <v>279.07</v>
      </c>
      <c r="I137" s="146"/>
      <c r="J137" s="146">
        <f>ROUND(I137*H137,2)</f>
        <v>0</v>
      </c>
      <c r="K137" s="143" t="s">
        <v>125</v>
      </c>
      <c r="L137" s="30"/>
      <c r="M137" s="147" t="s">
        <v>1</v>
      </c>
      <c r="N137" s="148" t="s">
        <v>40</v>
      </c>
      <c r="O137" s="149">
        <v>0.116</v>
      </c>
      <c r="P137" s="149">
        <f>O137*H137</f>
        <v>32.37212</v>
      </c>
      <c r="Q137" s="149">
        <v>0</v>
      </c>
      <c r="R137" s="149">
        <f>Q137*H137</f>
        <v>0</v>
      </c>
      <c r="S137" s="149">
        <v>0</v>
      </c>
      <c r="T137" s="150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1" t="s">
        <v>126</v>
      </c>
      <c r="AT137" s="151" t="s">
        <v>121</v>
      </c>
      <c r="AU137" s="151" t="s">
        <v>83</v>
      </c>
      <c r="AY137" s="17" t="s">
        <v>118</v>
      </c>
      <c r="BE137" s="152">
        <f>IF(N137="základní",J137,0)</f>
        <v>0</v>
      </c>
      <c r="BF137" s="152">
        <f>IF(N137="snížená",J137,0)</f>
        <v>0</v>
      </c>
      <c r="BG137" s="152">
        <f>IF(N137="zákl. přenesená",J137,0)</f>
        <v>0</v>
      </c>
      <c r="BH137" s="152">
        <f>IF(N137="sníž. přenesená",J137,0)</f>
        <v>0</v>
      </c>
      <c r="BI137" s="152">
        <f>IF(N137="nulová",J137,0)</f>
        <v>0</v>
      </c>
      <c r="BJ137" s="17" t="s">
        <v>81</v>
      </c>
      <c r="BK137" s="152">
        <f>ROUND(I137*H137,2)</f>
        <v>0</v>
      </c>
      <c r="BL137" s="17" t="s">
        <v>126</v>
      </c>
      <c r="BM137" s="151" t="s">
        <v>349</v>
      </c>
    </row>
    <row r="138" spans="1:47" s="2" customFormat="1" ht="29.25">
      <c r="A138" s="29"/>
      <c r="B138" s="30"/>
      <c r="C138" s="29"/>
      <c r="D138" s="153" t="s">
        <v>128</v>
      </c>
      <c r="E138" s="29"/>
      <c r="F138" s="154" t="s">
        <v>350</v>
      </c>
      <c r="G138" s="29"/>
      <c r="H138" s="29"/>
      <c r="I138" s="29"/>
      <c r="J138" s="29"/>
      <c r="K138" s="29"/>
      <c r="L138" s="30"/>
      <c r="M138" s="155"/>
      <c r="N138" s="156"/>
      <c r="O138" s="55"/>
      <c r="P138" s="55"/>
      <c r="Q138" s="55"/>
      <c r="R138" s="55"/>
      <c r="S138" s="55"/>
      <c r="T138" s="56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T138" s="17" t="s">
        <v>128</v>
      </c>
      <c r="AU138" s="17" t="s">
        <v>83</v>
      </c>
    </row>
    <row r="139" spans="2:51" s="13" customFormat="1" ht="12">
      <c r="B139" s="157"/>
      <c r="D139" s="153" t="s">
        <v>130</v>
      </c>
      <c r="E139" s="158" t="s">
        <v>1</v>
      </c>
      <c r="F139" s="159" t="s">
        <v>351</v>
      </c>
      <c r="H139" s="158" t="s">
        <v>1</v>
      </c>
      <c r="L139" s="157"/>
      <c r="M139" s="160"/>
      <c r="N139" s="161"/>
      <c r="O139" s="161"/>
      <c r="P139" s="161"/>
      <c r="Q139" s="161"/>
      <c r="R139" s="161"/>
      <c r="S139" s="161"/>
      <c r="T139" s="162"/>
      <c r="AT139" s="158" t="s">
        <v>130</v>
      </c>
      <c r="AU139" s="158" t="s">
        <v>83</v>
      </c>
      <c r="AV139" s="13" t="s">
        <v>81</v>
      </c>
      <c r="AW139" s="13" t="s">
        <v>29</v>
      </c>
      <c r="AX139" s="13" t="s">
        <v>75</v>
      </c>
      <c r="AY139" s="158" t="s">
        <v>118</v>
      </c>
    </row>
    <row r="140" spans="2:51" s="14" customFormat="1" ht="12">
      <c r="B140" s="163"/>
      <c r="D140" s="153" t="s">
        <v>130</v>
      </c>
      <c r="E140" s="164" t="s">
        <v>1</v>
      </c>
      <c r="F140" s="165" t="s">
        <v>352</v>
      </c>
      <c r="H140" s="166">
        <v>279.07</v>
      </c>
      <c r="L140" s="163"/>
      <c r="M140" s="167"/>
      <c r="N140" s="168"/>
      <c r="O140" s="168"/>
      <c r="P140" s="168"/>
      <c r="Q140" s="168"/>
      <c r="R140" s="168"/>
      <c r="S140" s="168"/>
      <c r="T140" s="169"/>
      <c r="AT140" s="164" t="s">
        <v>130</v>
      </c>
      <c r="AU140" s="164" t="s">
        <v>83</v>
      </c>
      <c r="AV140" s="14" t="s">
        <v>83</v>
      </c>
      <c r="AW140" s="14" t="s">
        <v>29</v>
      </c>
      <c r="AX140" s="14" t="s">
        <v>75</v>
      </c>
      <c r="AY140" s="164" t="s">
        <v>118</v>
      </c>
    </row>
    <row r="141" spans="2:51" s="15" customFormat="1" ht="12">
      <c r="B141" s="170"/>
      <c r="D141" s="153" t="s">
        <v>130</v>
      </c>
      <c r="E141" s="171" t="s">
        <v>1</v>
      </c>
      <c r="F141" s="172" t="s">
        <v>131</v>
      </c>
      <c r="H141" s="173">
        <v>279.07</v>
      </c>
      <c r="L141" s="170"/>
      <c r="M141" s="174"/>
      <c r="N141" s="175"/>
      <c r="O141" s="175"/>
      <c r="P141" s="175"/>
      <c r="Q141" s="175"/>
      <c r="R141" s="175"/>
      <c r="S141" s="175"/>
      <c r="T141" s="176"/>
      <c r="AT141" s="171" t="s">
        <v>130</v>
      </c>
      <c r="AU141" s="171" t="s">
        <v>83</v>
      </c>
      <c r="AV141" s="15" t="s">
        <v>126</v>
      </c>
      <c r="AW141" s="15" t="s">
        <v>29</v>
      </c>
      <c r="AX141" s="15" t="s">
        <v>81</v>
      </c>
      <c r="AY141" s="171" t="s">
        <v>118</v>
      </c>
    </row>
    <row r="142" spans="1:65" s="2" customFormat="1" ht="21.75" customHeight="1">
      <c r="A142" s="29"/>
      <c r="B142" s="140"/>
      <c r="C142" s="177" t="s">
        <v>126</v>
      </c>
      <c r="D142" s="177" t="s">
        <v>175</v>
      </c>
      <c r="E142" s="178" t="s">
        <v>353</v>
      </c>
      <c r="F142" s="179" t="s">
        <v>354</v>
      </c>
      <c r="G142" s="180" t="s">
        <v>138</v>
      </c>
      <c r="H142" s="181">
        <v>279.07</v>
      </c>
      <c r="I142" s="182"/>
      <c r="J142" s="182">
        <f>ROUND(I142*H142,2)</f>
        <v>0</v>
      </c>
      <c r="K142" s="179" t="s">
        <v>1</v>
      </c>
      <c r="L142" s="183"/>
      <c r="M142" s="184" t="s">
        <v>1</v>
      </c>
      <c r="N142" s="185" t="s">
        <v>40</v>
      </c>
      <c r="O142" s="149">
        <v>0</v>
      </c>
      <c r="P142" s="149">
        <f>O142*H142</f>
        <v>0</v>
      </c>
      <c r="Q142" s="149">
        <v>0.00064</v>
      </c>
      <c r="R142" s="149">
        <f>Q142*H142</f>
        <v>0.1786048</v>
      </c>
      <c r="S142" s="149">
        <v>0</v>
      </c>
      <c r="T142" s="150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1" t="s">
        <v>156</v>
      </c>
      <c r="AT142" s="151" t="s">
        <v>175</v>
      </c>
      <c r="AU142" s="151" t="s">
        <v>83</v>
      </c>
      <c r="AY142" s="17" t="s">
        <v>118</v>
      </c>
      <c r="BE142" s="152">
        <f>IF(N142="základní",J142,0)</f>
        <v>0</v>
      </c>
      <c r="BF142" s="152">
        <f>IF(N142="snížená",J142,0)</f>
        <v>0</v>
      </c>
      <c r="BG142" s="152">
        <f>IF(N142="zákl. přenesená",J142,0)</f>
        <v>0</v>
      </c>
      <c r="BH142" s="152">
        <f>IF(N142="sníž. přenesená",J142,0)</f>
        <v>0</v>
      </c>
      <c r="BI142" s="152">
        <f>IF(N142="nulová",J142,0)</f>
        <v>0</v>
      </c>
      <c r="BJ142" s="17" t="s">
        <v>81</v>
      </c>
      <c r="BK142" s="152">
        <f>ROUND(I142*H142,2)</f>
        <v>0</v>
      </c>
      <c r="BL142" s="17" t="s">
        <v>126</v>
      </c>
      <c r="BM142" s="151" t="s">
        <v>355</v>
      </c>
    </row>
    <row r="143" spans="1:47" s="2" customFormat="1" ht="19.5">
      <c r="A143" s="29"/>
      <c r="B143" s="30"/>
      <c r="C143" s="29"/>
      <c r="D143" s="153" t="s">
        <v>128</v>
      </c>
      <c r="E143" s="29"/>
      <c r="F143" s="154" t="s">
        <v>354</v>
      </c>
      <c r="G143" s="29"/>
      <c r="H143" s="29"/>
      <c r="I143" s="29"/>
      <c r="J143" s="29"/>
      <c r="K143" s="29"/>
      <c r="L143" s="30"/>
      <c r="M143" s="155"/>
      <c r="N143" s="156"/>
      <c r="O143" s="55"/>
      <c r="P143" s="55"/>
      <c r="Q143" s="55"/>
      <c r="R143" s="55"/>
      <c r="S143" s="55"/>
      <c r="T143" s="56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T143" s="17" t="s">
        <v>128</v>
      </c>
      <c r="AU143" s="17" t="s">
        <v>83</v>
      </c>
    </row>
    <row r="144" spans="2:51" s="13" customFormat="1" ht="12">
      <c r="B144" s="157"/>
      <c r="D144" s="153" t="s">
        <v>130</v>
      </c>
      <c r="E144" s="158" t="s">
        <v>1</v>
      </c>
      <c r="F144" s="159" t="s">
        <v>351</v>
      </c>
      <c r="H144" s="158" t="s">
        <v>1</v>
      </c>
      <c r="L144" s="157"/>
      <c r="M144" s="160"/>
      <c r="N144" s="161"/>
      <c r="O144" s="161"/>
      <c r="P144" s="161"/>
      <c r="Q144" s="161"/>
      <c r="R144" s="161"/>
      <c r="S144" s="161"/>
      <c r="T144" s="162"/>
      <c r="AT144" s="158" t="s">
        <v>130</v>
      </c>
      <c r="AU144" s="158" t="s">
        <v>83</v>
      </c>
      <c r="AV144" s="13" t="s">
        <v>81</v>
      </c>
      <c r="AW144" s="13" t="s">
        <v>29</v>
      </c>
      <c r="AX144" s="13" t="s">
        <v>75</v>
      </c>
      <c r="AY144" s="158" t="s">
        <v>118</v>
      </c>
    </row>
    <row r="145" spans="2:51" s="14" customFormat="1" ht="12">
      <c r="B145" s="163"/>
      <c r="D145" s="153" t="s">
        <v>130</v>
      </c>
      <c r="E145" s="164" t="s">
        <v>1</v>
      </c>
      <c r="F145" s="165" t="s">
        <v>352</v>
      </c>
      <c r="H145" s="166">
        <v>279.07</v>
      </c>
      <c r="L145" s="163"/>
      <c r="M145" s="167"/>
      <c r="N145" s="168"/>
      <c r="O145" s="168"/>
      <c r="P145" s="168"/>
      <c r="Q145" s="168"/>
      <c r="R145" s="168"/>
      <c r="S145" s="168"/>
      <c r="T145" s="169"/>
      <c r="AT145" s="164" t="s">
        <v>130</v>
      </c>
      <c r="AU145" s="164" t="s">
        <v>83</v>
      </c>
      <c r="AV145" s="14" t="s">
        <v>83</v>
      </c>
      <c r="AW145" s="14" t="s">
        <v>29</v>
      </c>
      <c r="AX145" s="14" t="s">
        <v>75</v>
      </c>
      <c r="AY145" s="164" t="s">
        <v>118</v>
      </c>
    </row>
    <row r="146" spans="2:51" s="15" customFormat="1" ht="12">
      <c r="B146" s="170"/>
      <c r="D146" s="153" t="s">
        <v>130</v>
      </c>
      <c r="E146" s="171" t="s">
        <v>1</v>
      </c>
      <c r="F146" s="172" t="s">
        <v>131</v>
      </c>
      <c r="H146" s="173">
        <v>279.07</v>
      </c>
      <c r="L146" s="170"/>
      <c r="M146" s="174"/>
      <c r="N146" s="175"/>
      <c r="O146" s="175"/>
      <c r="P146" s="175"/>
      <c r="Q146" s="175"/>
      <c r="R146" s="175"/>
      <c r="S146" s="175"/>
      <c r="T146" s="176"/>
      <c r="AT146" s="171" t="s">
        <v>130</v>
      </c>
      <c r="AU146" s="171" t="s">
        <v>83</v>
      </c>
      <c r="AV146" s="15" t="s">
        <v>126</v>
      </c>
      <c r="AW146" s="15" t="s">
        <v>29</v>
      </c>
      <c r="AX146" s="15" t="s">
        <v>81</v>
      </c>
      <c r="AY146" s="171" t="s">
        <v>118</v>
      </c>
    </row>
    <row r="147" spans="2:63" s="12" customFormat="1" ht="22.7" customHeight="1">
      <c r="B147" s="128"/>
      <c r="D147" s="129" t="s">
        <v>74</v>
      </c>
      <c r="E147" s="138" t="s">
        <v>356</v>
      </c>
      <c r="F147" s="138" t="s">
        <v>357</v>
      </c>
      <c r="J147" s="139">
        <f>BK147</f>
        <v>0</v>
      </c>
      <c r="L147" s="128"/>
      <c r="M147" s="132"/>
      <c r="N147" s="133"/>
      <c r="O147" s="133"/>
      <c r="P147" s="134">
        <f>SUM(P148:P157)</f>
        <v>0</v>
      </c>
      <c r="Q147" s="133"/>
      <c r="R147" s="134">
        <f>SUM(R148:R157)</f>
        <v>0</v>
      </c>
      <c r="S147" s="133"/>
      <c r="T147" s="135">
        <f>SUM(T148:T157)</f>
        <v>0</v>
      </c>
      <c r="AR147" s="129" t="s">
        <v>81</v>
      </c>
      <c r="AT147" s="136" t="s">
        <v>74</v>
      </c>
      <c r="AU147" s="136" t="s">
        <v>81</v>
      </c>
      <c r="AY147" s="129" t="s">
        <v>118</v>
      </c>
      <c r="BK147" s="137">
        <f>SUM(BK148:BK157)</f>
        <v>0</v>
      </c>
    </row>
    <row r="148" spans="1:65" s="2" customFormat="1" ht="16.5" customHeight="1">
      <c r="A148" s="29"/>
      <c r="B148" s="140"/>
      <c r="C148" s="141" t="s">
        <v>135</v>
      </c>
      <c r="D148" s="141" t="s">
        <v>121</v>
      </c>
      <c r="E148" s="142" t="s">
        <v>358</v>
      </c>
      <c r="F148" s="143" t="s">
        <v>359</v>
      </c>
      <c r="G148" s="144" t="s">
        <v>318</v>
      </c>
      <c r="H148" s="145">
        <v>1</v>
      </c>
      <c r="I148" s="146"/>
      <c r="J148" s="146">
        <f>ROUND(I148*H148,2)</f>
        <v>0</v>
      </c>
      <c r="K148" s="143" t="s">
        <v>1</v>
      </c>
      <c r="L148" s="30"/>
      <c r="M148" s="147" t="s">
        <v>1</v>
      </c>
      <c r="N148" s="148" t="s">
        <v>40</v>
      </c>
      <c r="O148" s="149">
        <v>0</v>
      </c>
      <c r="P148" s="149">
        <f>O148*H148</f>
        <v>0</v>
      </c>
      <c r="Q148" s="149">
        <v>0</v>
      </c>
      <c r="R148" s="149">
        <f>Q148*H148</f>
        <v>0</v>
      </c>
      <c r="S148" s="149">
        <v>0</v>
      </c>
      <c r="T148" s="150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1" t="s">
        <v>126</v>
      </c>
      <c r="AT148" s="151" t="s">
        <v>121</v>
      </c>
      <c r="AU148" s="151" t="s">
        <v>83</v>
      </c>
      <c r="AY148" s="17" t="s">
        <v>118</v>
      </c>
      <c r="BE148" s="152">
        <f>IF(N148="základní",J148,0)</f>
        <v>0</v>
      </c>
      <c r="BF148" s="152">
        <f>IF(N148="snížená",J148,0)</f>
        <v>0</v>
      </c>
      <c r="BG148" s="152">
        <f>IF(N148="zákl. přenesená",J148,0)</f>
        <v>0</v>
      </c>
      <c r="BH148" s="152">
        <f>IF(N148="sníž. přenesená",J148,0)</f>
        <v>0</v>
      </c>
      <c r="BI148" s="152">
        <f>IF(N148="nulová",J148,0)</f>
        <v>0</v>
      </c>
      <c r="BJ148" s="17" t="s">
        <v>81</v>
      </c>
      <c r="BK148" s="152">
        <f>ROUND(I148*H148,2)</f>
        <v>0</v>
      </c>
      <c r="BL148" s="17" t="s">
        <v>126</v>
      </c>
      <c r="BM148" s="151" t="s">
        <v>360</v>
      </c>
    </row>
    <row r="149" spans="1:47" s="2" customFormat="1" ht="12">
      <c r="A149" s="29"/>
      <c r="B149" s="30"/>
      <c r="C149" s="29"/>
      <c r="D149" s="153" t="s">
        <v>128</v>
      </c>
      <c r="E149" s="29"/>
      <c r="F149" s="154" t="s">
        <v>359</v>
      </c>
      <c r="G149" s="29"/>
      <c r="H149" s="29"/>
      <c r="I149" s="29"/>
      <c r="J149" s="29"/>
      <c r="K149" s="29"/>
      <c r="L149" s="30"/>
      <c r="M149" s="155"/>
      <c r="N149" s="156"/>
      <c r="O149" s="55"/>
      <c r="P149" s="55"/>
      <c r="Q149" s="55"/>
      <c r="R149" s="55"/>
      <c r="S149" s="55"/>
      <c r="T149" s="56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T149" s="17" t="s">
        <v>128</v>
      </c>
      <c r="AU149" s="17" t="s">
        <v>83</v>
      </c>
    </row>
    <row r="150" spans="2:51" s="13" customFormat="1" ht="12">
      <c r="B150" s="157"/>
      <c r="D150" s="153" t="s">
        <v>130</v>
      </c>
      <c r="E150" s="158" t="s">
        <v>1</v>
      </c>
      <c r="F150" s="159" t="s">
        <v>359</v>
      </c>
      <c r="H150" s="158" t="s">
        <v>1</v>
      </c>
      <c r="L150" s="157"/>
      <c r="M150" s="160"/>
      <c r="N150" s="161"/>
      <c r="O150" s="161"/>
      <c r="P150" s="161"/>
      <c r="Q150" s="161"/>
      <c r="R150" s="161"/>
      <c r="S150" s="161"/>
      <c r="T150" s="162"/>
      <c r="AT150" s="158" t="s">
        <v>130</v>
      </c>
      <c r="AU150" s="158" t="s">
        <v>83</v>
      </c>
      <c r="AV150" s="13" t="s">
        <v>81</v>
      </c>
      <c r="AW150" s="13" t="s">
        <v>29</v>
      </c>
      <c r="AX150" s="13" t="s">
        <v>75</v>
      </c>
      <c r="AY150" s="158" t="s">
        <v>118</v>
      </c>
    </row>
    <row r="151" spans="2:51" s="14" customFormat="1" ht="12">
      <c r="B151" s="163"/>
      <c r="D151" s="153" t="s">
        <v>130</v>
      </c>
      <c r="E151" s="164" t="s">
        <v>1</v>
      </c>
      <c r="F151" s="165" t="s">
        <v>81</v>
      </c>
      <c r="H151" s="166">
        <v>1</v>
      </c>
      <c r="L151" s="163"/>
      <c r="M151" s="167"/>
      <c r="N151" s="168"/>
      <c r="O151" s="168"/>
      <c r="P151" s="168"/>
      <c r="Q151" s="168"/>
      <c r="R151" s="168"/>
      <c r="S151" s="168"/>
      <c r="T151" s="169"/>
      <c r="AT151" s="164" t="s">
        <v>130</v>
      </c>
      <c r="AU151" s="164" t="s">
        <v>83</v>
      </c>
      <c r="AV151" s="14" t="s">
        <v>83</v>
      </c>
      <c r="AW151" s="14" t="s">
        <v>29</v>
      </c>
      <c r="AX151" s="14" t="s">
        <v>75</v>
      </c>
      <c r="AY151" s="164" t="s">
        <v>118</v>
      </c>
    </row>
    <row r="152" spans="2:51" s="15" customFormat="1" ht="12">
      <c r="B152" s="170"/>
      <c r="D152" s="153" t="s">
        <v>130</v>
      </c>
      <c r="E152" s="171" t="s">
        <v>1</v>
      </c>
      <c r="F152" s="172" t="s">
        <v>131</v>
      </c>
      <c r="H152" s="173">
        <v>1</v>
      </c>
      <c r="L152" s="170"/>
      <c r="M152" s="174"/>
      <c r="N152" s="175"/>
      <c r="O152" s="175"/>
      <c r="P152" s="175"/>
      <c r="Q152" s="175"/>
      <c r="R152" s="175"/>
      <c r="S152" s="175"/>
      <c r="T152" s="176"/>
      <c r="AT152" s="171" t="s">
        <v>130</v>
      </c>
      <c r="AU152" s="171" t="s">
        <v>83</v>
      </c>
      <c r="AV152" s="15" t="s">
        <v>126</v>
      </c>
      <c r="AW152" s="15" t="s">
        <v>29</v>
      </c>
      <c r="AX152" s="15" t="s">
        <v>81</v>
      </c>
      <c r="AY152" s="171" t="s">
        <v>118</v>
      </c>
    </row>
    <row r="153" spans="1:65" s="2" customFormat="1" ht="21.75" customHeight="1">
      <c r="A153" s="29"/>
      <c r="B153" s="140"/>
      <c r="C153" s="141" t="s">
        <v>141</v>
      </c>
      <c r="D153" s="141" t="s">
        <v>121</v>
      </c>
      <c r="E153" s="142" t="s">
        <v>361</v>
      </c>
      <c r="F153" s="143" t="s">
        <v>362</v>
      </c>
      <c r="G153" s="144" t="s">
        <v>316</v>
      </c>
      <c r="H153" s="145">
        <v>8</v>
      </c>
      <c r="I153" s="146"/>
      <c r="J153" s="146">
        <f>ROUND(I153*H153,2)</f>
        <v>0</v>
      </c>
      <c r="K153" s="143" t="s">
        <v>1</v>
      </c>
      <c r="L153" s="30"/>
      <c r="M153" s="147" t="s">
        <v>1</v>
      </c>
      <c r="N153" s="148" t="s">
        <v>40</v>
      </c>
      <c r="O153" s="149">
        <v>0</v>
      </c>
      <c r="P153" s="149">
        <f>O153*H153</f>
        <v>0</v>
      </c>
      <c r="Q153" s="149">
        <v>0</v>
      </c>
      <c r="R153" s="149">
        <f>Q153*H153</f>
        <v>0</v>
      </c>
      <c r="S153" s="149">
        <v>0</v>
      </c>
      <c r="T153" s="150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1" t="s">
        <v>126</v>
      </c>
      <c r="AT153" s="151" t="s">
        <v>121</v>
      </c>
      <c r="AU153" s="151" t="s">
        <v>83</v>
      </c>
      <c r="AY153" s="17" t="s">
        <v>118</v>
      </c>
      <c r="BE153" s="152">
        <f>IF(N153="základní",J153,0)</f>
        <v>0</v>
      </c>
      <c r="BF153" s="152">
        <f>IF(N153="snížená",J153,0)</f>
        <v>0</v>
      </c>
      <c r="BG153" s="152">
        <f>IF(N153="zákl. přenesená",J153,0)</f>
        <v>0</v>
      </c>
      <c r="BH153" s="152">
        <f>IF(N153="sníž. přenesená",J153,0)</f>
        <v>0</v>
      </c>
      <c r="BI153" s="152">
        <f>IF(N153="nulová",J153,0)</f>
        <v>0</v>
      </c>
      <c r="BJ153" s="17" t="s">
        <v>81</v>
      </c>
      <c r="BK153" s="152">
        <f>ROUND(I153*H153,2)</f>
        <v>0</v>
      </c>
      <c r="BL153" s="17" t="s">
        <v>126</v>
      </c>
      <c r="BM153" s="151" t="s">
        <v>363</v>
      </c>
    </row>
    <row r="154" spans="1:47" s="2" customFormat="1" ht="12">
      <c r="A154" s="29"/>
      <c r="B154" s="30"/>
      <c r="C154" s="29"/>
      <c r="D154" s="153" t="s">
        <v>128</v>
      </c>
      <c r="E154" s="29"/>
      <c r="F154" s="154" t="s">
        <v>362</v>
      </c>
      <c r="G154" s="29"/>
      <c r="H154" s="29"/>
      <c r="I154" s="29"/>
      <c r="J154" s="29"/>
      <c r="K154" s="29"/>
      <c r="L154" s="30"/>
      <c r="M154" s="155"/>
      <c r="N154" s="156"/>
      <c r="O154" s="55"/>
      <c r="P154" s="55"/>
      <c r="Q154" s="55"/>
      <c r="R154" s="55"/>
      <c r="S154" s="55"/>
      <c r="T154" s="56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T154" s="17" t="s">
        <v>128</v>
      </c>
      <c r="AU154" s="17" t="s">
        <v>83</v>
      </c>
    </row>
    <row r="155" spans="2:51" s="13" customFormat="1" ht="12">
      <c r="B155" s="157"/>
      <c r="D155" s="153" t="s">
        <v>130</v>
      </c>
      <c r="E155" s="158" t="s">
        <v>1</v>
      </c>
      <c r="F155" s="159" t="s">
        <v>362</v>
      </c>
      <c r="H155" s="158" t="s">
        <v>1</v>
      </c>
      <c r="L155" s="157"/>
      <c r="M155" s="160"/>
      <c r="N155" s="161"/>
      <c r="O155" s="161"/>
      <c r="P155" s="161"/>
      <c r="Q155" s="161"/>
      <c r="R155" s="161"/>
      <c r="S155" s="161"/>
      <c r="T155" s="162"/>
      <c r="AT155" s="158" t="s">
        <v>130</v>
      </c>
      <c r="AU155" s="158" t="s">
        <v>83</v>
      </c>
      <c r="AV155" s="13" t="s">
        <v>81</v>
      </c>
      <c r="AW155" s="13" t="s">
        <v>29</v>
      </c>
      <c r="AX155" s="13" t="s">
        <v>75</v>
      </c>
      <c r="AY155" s="158" t="s">
        <v>118</v>
      </c>
    </row>
    <row r="156" spans="2:51" s="14" customFormat="1" ht="12">
      <c r="B156" s="163"/>
      <c r="D156" s="153" t="s">
        <v>130</v>
      </c>
      <c r="E156" s="164" t="s">
        <v>1</v>
      </c>
      <c r="F156" s="165" t="s">
        <v>156</v>
      </c>
      <c r="H156" s="166">
        <v>8</v>
      </c>
      <c r="L156" s="163"/>
      <c r="M156" s="167"/>
      <c r="N156" s="168"/>
      <c r="O156" s="168"/>
      <c r="P156" s="168"/>
      <c r="Q156" s="168"/>
      <c r="R156" s="168"/>
      <c r="S156" s="168"/>
      <c r="T156" s="169"/>
      <c r="AT156" s="164" t="s">
        <v>130</v>
      </c>
      <c r="AU156" s="164" t="s">
        <v>83</v>
      </c>
      <c r="AV156" s="14" t="s">
        <v>83</v>
      </c>
      <c r="AW156" s="14" t="s">
        <v>29</v>
      </c>
      <c r="AX156" s="14" t="s">
        <v>75</v>
      </c>
      <c r="AY156" s="164" t="s">
        <v>118</v>
      </c>
    </row>
    <row r="157" spans="2:51" s="15" customFormat="1" ht="12">
      <c r="B157" s="170"/>
      <c r="D157" s="153" t="s">
        <v>130</v>
      </c>
      <c r="E157" s="171" t="s">
        <v>1</v>
      </c>
      <c r="F157" s="172" t="s">
        <v>131</v>
      </c>
      <c r="H157" s="173">
        <v>8</v>
      </c>
      <c r="L157" s="170"/>
      <c r="M157" s="174"/>
      <c r="N157" s="175"/>
      <c r="O157" s="175"/>
      <c r="P157" s="175"/>
      <c r="Q157" s="175"/>
      <c r="R157" s="175"/>
      <c r="S157" s="175"/>
      <c r="T157" s="176"/>
      <c r="AT157" s="171" t="s">
        <v>130</v>
      </c>
      <c r="AU157" s="171" t="s">
        <v>83</v>
      </c>
      <c r="AV157" s="15" t="s">
        <v>126</v>
      </c>
      <c r="AW157" s="15" t="s">
        <v>29</v>
      </c>
      <c r="AX157" s="15" t="s">
        <v>81</v>
      </c>
      <c r="AY157" s="171" t="s">
        <v>118</v>
      </c>
    </row>
    <row r="158" spans="2:63" s="12" customFormat="1" ht="22.7" customHeight="1">
      <c r="B158" s="128"/>
      <c r="D158" s="129" t="s">
        <v>74</v>
      </c>
      <c r="E158" s="138" t="s">
        <v>364</v>
      </c>
      <c r="F158" s="138" t="s">
        <v>365</v>
      </c>
      <c r="J158" s="139">
        <f>BK158</f>
        <v>0</v>
      </c>
      <c r="L158" s="128"/>
      <c r="M158" s="132"/>
      <c r="N158" s="133"/>
      <c r="O158" s="133"/>
      <c r="P158" s="134">
        <f>SUM(P159:P179)</f>
        <v>13.464</v>
      </c>
      <c r="Q158" s="133"/>
      <c r="R158" s="134">
        <f>SUM(R159:R179)</f>
        <v>0.736</v>
      </c>
      <c r="S158" s="133"/>
      <c r="T158" s="135">
        <f>SUM(T159:T179)</f>
        <v>0</v>
      </c>
      <c r="AR158" s="129" t="s">
        <v>81</v>
      </c>
      <c r="AT158" s="136" t="s">
        <v>74</v>
      </c>
      <c r="AU158" s="136" t="s">
        <v>81</v>
      </c>
      <c r="AY158" s="129" t="s">
        <v>118</v>
      </c>
      <c r="BK158" s="137">
        <f>SUM(BK159:BK179)</f>
        <v>0</v>
      </c>
    </row>
    <row r="159" spans="1:65" s="2" customFormat="1" ht="16.5" customHeight="1">
      <c r="A159" s="29"/>
      <c r="B159" s="140"/>
      <c r="C159" s="141" t="s">
        <v>147</v>
      </c>
      <c r="D159" s="141" t="s">
        <v>121</v>
      </c>
      <c r="E159" s="142" t="s">
        <v>366</v>
      </c>
      <c r="F159" s="143" t="s">
        <v>367</v>
      </c>
      <c r="G159" s="144" t="s">
        <v>316</v>
      </c>
      <c r="H159" s="145">
        <v>8</v>
      </c>
      <c r="I159" s="146"/>
      <c r="J159" s="146">
        <f>ROUND(I159*H159,2)</f>
        <v>0</v>
      </c>
      <c r="K159" s="143" t="s">
        <v>1</v>
      </c>
      <c r="L159" s="30"/>
      <c r="M159" s="147" t="s">
        <v>1</v>
      </c>
      <c r="N159" s="148" t="s">
        <v>40</v>
      </c>
      <c r="O159" s="149">
        <v>1.683</v>
      </c>
      <c r="P159" s="149">
        <f>O159*H159</f>
        <v>13.464</v>
      </c>
      <c r="Q159" s="149">
        <v>0</v>
      </c>
      <c r="R159" s="149">
        <f>Q159*H159</f>
        <v>0</v>
      </c>
      <c r="S159" s="149">
        <v>0</v>
      </c>
      <c r="T159" s="150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1" t="s">
        <v>126</v>
      </c>
      <c r="AT159" s="151" t="s">
        <v>121</v>
      </c>
      <c r="AU159" s="151" t="s">
        <v>83</v>
      </c>
      <c r="AY159" s="17" t="s">
        <v>118</v>
      </c>
      <c r="BE159" s="152">
        <f>IF(N159="základní",J159,0)</f>
        <v>0</v>
      </c>
      <c r="BF159" s="152">
        <f>IF(N159="snížená",J159,0)</f>
        <v>0</v>
      </c>
      <c r="BG159" s="152">
        <f>IF(N159="zákl. přenesená",J159,0)</f>
        <v>0</v>
      </c>
      <c r="BH159" s="152">
        <f>IF(N159="sníž. přenesená",J159,0)</f>
        <v>0</v>
      </c>
      <c r="BI159" s="152">
        <f>IF(N159="nulová",J159,0)</f>
        <v>0</v>
      </c>
      <c r="BJ159" s="17" t="s">
        <v>81</v>
      </c>
      <c r="BK159" s="152">
        <f>ROUND(I159*H159,2)</f>
        <v>0</v>
      </c>
      <c r="BL159" s="17" t="s">
        <v>126</v>
      </c>
      <c r="BM159" s="151" t="s">
        <v>368</v>
      </c>
    </row>
    <row r="160" spans="1:47" s="2" customFormat="1" ht="12">
      <c r="A160" s="29"/>
      <c r="B160" s="30"/>
      <c r="C160" s="29"/>
      <c r="D160" s="153" t="s">
        <v>128</v>
      </c>
      <c r="E160" s="29"/>
      <c r="F160" s="154" t="s">
        <v>367</v>
      </c>
      <c r="G160" s="29"/>
      <c r="H160" s="29"/>
      <c r="I160" s="29"/>
      <c r="J160" s="29"/>
      <c r="K160" s="29"/>
      <c r="L160" s="30"/>
      <c r="M160" s="155"/>
      <c r="N160" s="156"/>
      <c r="O160" s="55"/>
      <c r="P160" s="55"/>
      <c r="Q160" s="55"/>
      <c r="R160" s="55"/>
      <c r="S160" s="55"/>
      <c r="T160" s="56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T160" s="17" t="s">
        <v>128</v>
      </c>
      <c r="AU160" s="17" t="s">
        <v>83</v>
      </c>
    </row>
    <row r="161" spans="2:51" s="13" customFormat="1" ht="12">
      <c r="B161" s="157"/>
      <c r="D161" s="153" t="s">
        <v>130</v>
      </c>
      <c r="E161" s="158" t="s">
        <v>1</v>
      </c>
      <c r="F161" s="159" t="s">
        <v>369</v>
      </c>
      <c r="H161" s="158" t="s">
        <v>1</v>
      </c>
      <c r="L161" s="157"/>
      <c r="M161" s="160"/>
      <c r="N161" s="161"/>
      <c r="O161" s="161"/>
      <c r="P161" s="161"/>
      <c r="Q161" s="161"/>
      <c r="R161" s="161"/>
      <c r="S161" s="161"/>
      <c r="T161" s="162"/>
      <c r="AT161" s="158" t="s">
        <v>130</v>
      </c>
      <c r="AU161" s="158" t="s">
        <v>83</v>
      </c>
      <c r="AV161" s="13" t="s">
        <v>81</v>
      </c>
      <c r="AW161" s="13" t="s">
        <v>29</v>
      </c>
      <c r="AX161" s="13" t="s">
        <v>75</v>
      </c>
      <c r="AY161" s="158" t="s">
        <v>118</v>
      </c>
    </row>
    <row r="162" spans="2:51" s="13" customFormat="1" ht="12">
      <c r="B162" s="157"/>
      <c r="D162" s="153" t="s">
        <v>130</v>
      </c>
      <c r="E162" s="158" t="s">
        <v>1</v>
      </c>
      <c r="F162" s="159" t="s">
        <v>370</v>
      </c>
      <c r="H162" s="158" t="s">
        <v>1</v>
      </c>
      <c r="L162" s="157"/>
      <c r="M162" s="160"/>
      <c r="N162" s="161"/>
      <c r="O162" s="161"/>
      <c r="P162" s="161"/>
      <c r="Q162" s="161"/>
      <c r="R162" s="161"/>
      <c r="S162" s="161"/>
      <c r="T162" s="162"/>
      <c r="AT162" s="158" t="s">
        <v>130</v>
      </c>
      <c r="AU162" s="158" t="s">
        <v>83</v>
      </c>
      <c r="AV162" s="13" t="s">
        <v>81</v>
      </c>
      <c r="AW162" s="13" t="s">
        <v>29</v>
      </c>
      <c r="AX162" s="13" t="s">
        <v>75</v>
      </c>
      <c r="AY162" s="158" t="s">
        <v>118</v>
      </c>
    </row>
    <row r="163" spans="2:51" s="14" customFormat="1" ht="12">
      <c r="B163" s="163"/>
      <c r="D163" s="153" t="s">
        <v>130</v>
      </c>
      <c r="E163" s="164" t="s">
        <v>1</v>
      </c>
      <c r="F163" s="165" t="s">
        <v>156</v>
      </c>
      <c r="H163" s="166">
        <v>8</v>
      </c>
      <c r="L163" s="163"/>
      <c r="M163" s="167"/>
      <c r="N163" s="168"/>
      <c r="O163" s="168"/>
      <c r="P163" s="168"/>
      <c r="Q163" s="168"/>
      <c r="R163" s="168"/>
      <c r="S163" s="168"/>
      <c r="T163" s="169"/>
      <c r="AT163" s="164" t="s">
        <v>130</v>
      </c>
      <c r="AU163" s="164" t="s">
        <v>83</v>
      </c>
      <c r="AV163" s="14" t="s">
        <v>83</v>
      </c>
      <c r="AW163" s="14" t="s">
        <v>29</v>
      </c>
      <c r="AX163" s="14" t="s">
        <v>75</v>
      </c>
      <c r="AY163" s="164" t="s">
        <v>118</v>
      </c>
    </row>
    <row r="164" spans="2:51" s="15" customFormat="1" ht="12">
      <c r="B164" s="170"/>
      <c r="D164" s="153" t="s">
        <v>130</v>
      </c>
      <c r="E164" s="171" t="s">
        <v>1</v>
      </c>
      <c r="F164" s="172" t="s">
        <v>131</v>
      </c>
      <c r="H164" s="173">
        <v>8</v>
      </c>
      <c r="L164" s="170"/>
      <c r="M164" s="174"/>
      <c r="N164" s="175"/>
      <c r="O164" s="175"/>
      <c r="P164" s="175"/>
      <c r="Q164" s="175"/>
      <c r="R164" s="175"/>
      <c r="S164" s="175"/>
      <c r="T164" s="176"/>
      <c r="AT164" s="171" t="s">
        <v>130</v>
      </c>
      <c r="AU164" s="171" t="s">
        <v>83</v>
      </c>
      <c r="AV164" s="15" t="s">
        <v>126</v>
      </c>
      <c r="AW164" s="15" t="s">
        <v>29</v>
      </c>
      <c r="AX164" s="15" t="s">
        <v>81</v>
      </c>
      <c r="AY164" s="171" t="s">
        <v>118</v>
      </c>
    </row>
    <row r="165" spans="1:65" s="2" customFormat="1" ht="16.5" customHeight="1">
      <c r="A165" s="29"/>
      <c r="B165" s="140"/>
      <c r="C165" s="177" t="s">
        <v>156</v>
      </c>
      <c r="D165" s="177" t="s">
        <v>175</v>
      </c>
      <c r="E165" s="178" t="s">
        <v>371</v>
      </c>
      <c r="F165" s="179" t="s">
        <v>372</v>
      </c>
      <c r="G165" s="180" t="s">
        <v>316</v>
      </c>
      <c r="H165" s="181">
        <v>8</v>
      </c>
      <c r="I165" s="182"/>
      <c r="J165" s="182">
        <f>ROUND(I165*H165,2)</f>
        <v>0</v>
      </c>
      <c r="K165" s="179" t="s">
        <v>1</v>
      </c>
      <c r="L165" s="183"/>
      <c r="M165" s="184" t="s">
        <v>1</v>
      </c>
      <c r="N165" s="185" t="s">
        <v>40</v>
      </c>
      <c r="O165" s="149">
        <v>0</v>
      </c>
      <c r="P165" s="149">
        <f>O165*H165</f>
        <v>0</v>
      </c>
      <c r="Q165" s="149">
        <v>0.092</v>
      </c>
      <c r="R165" s="149">
        <f>Q165*H165</f>
        <v>0.736</v>
      </c>
      <c r="S165" s="149">
        <v>0</v>
      </c>
      <c r="T165" s="150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1" t="s">
        <v>156</v>
      </c>
      <c r="AT165" s="151" t="s">
        <v>175</v>
      </c>
      <c r="AU165" s="151" t="s">
        <v>83</v>
      </c>
      <c r="AY165" s="17" t="s">
        <v>118</v>
      </c>
      <c r="BE165" s="152">
        <f>IF(N165="základní",J165,0)</f>
        <v>0</v>
      </c>
      <c r="BF165" s="152">
        <f>IF(N165="snížená",J165,0)</f>
        <v>0</v>
      </c>
      <c r="BG165" s="152">
        <f>IF(N165="zákl. přenesená",J165,0)</f>
        <v>0</v>
      </c>
      <c r="BH165" s="152">
        <f>IF(N165="sníž. přenesená",J165,0)</f>
        <v>0</v>
      </c>
      <c r="BI165" s="152">
        <f>IF(N165="nulová",J165,0)</f>
        <v>0</v>
      </c>
      <c r="BJ165" s="17" t="s">
        <v>81</v>
      </c>
      <c r="BK165" s="152">
        <f>ROUND(I165*H165,2)</f>
        <v>0</v>
      </c>
      <c r="BL165" s="17" t="s">
        <v>126</v>
      </c>
      <c r="BM165" s="151" t="s">
        <v>373</v>
      </c>
    </row>
    <row r="166" spans="1:47" s="2" customFormat="1" ht="12">
      <c r="A166" s="29"/>
      <c r="B166" s="30"/>
      <c r="C166" s="29"/>
      <c r="D166" s="153" t="s">
        <v>128</v>
      </c>
      <c r="E166" s="29"/>
      <c r="F166" s="154" t="s">
        <v>372</v>
      </c>
      <c r="G166" s="29"/>
      <c r="H166" s="29"/>
      <c r="I166" s="29"/>
      <c r="J166" s="29"/>
      <c r="K166" s="29"/>
      <c r="L166" s="30"/>
      <c r="M166" s="155"/>
      <c r="N166" s="156"/>
      <c r="O166" s="55"/>
      <c r="P166" s="55"/>
      <c r="Q166" s="55"/>
      <c r="R166" s="55"/>
      <c r="S166" s="55"/>
      <c r="T166" s="56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T166" s="17" t="s">
        <v>128</v>
      </c>
      <c r="AU166" s="17" t="s">
        <v>83</v>
      </c>
    </row>
    <row r="167" spans="2:51" s="13" customFormat="1" ht="12">
      <c r="B167" s="157"/>
      <c r="D167" s="153" t="s">
        <v>130</v>
      </c>
      <c r="E167" s="158" t="s">
        <v>1</v>
      </c>
      <c r="F167" s="159" t="s">
        <v>370</v>
      </c>
      <c r="H167" s="158" t="s">
        <v>1</v>
      </c>
      <c r="L167" s="157"/>
      <c r="M167" s="160"/>
      <c r="N167" s="161"/>
      <c r="O167" s="161"/>
      <c r="P167" s="161"/>
      <c r="Q167" s="161"/>
      <c r="R167" s="161"/>
      <c r="S167" s="161"/>
      <c r="T167" s="162"/>
      <c r="AT167" s="158" t="s">
        <v>130</v>
      </c>
      <c r="AU167" s="158" t="s">
        <v>83</v>
      </c>
      <c r="AV167" s="13" t="s">
        <v>81</v>
      </c>
      <c r="AW167" s="13" t="s">
        <v>29</v>
      </c>
      <c r="AX167" s="13" t="s">
        <v>75</v>
      </c>
      <c r="AY167" s="158" t="s">
        <v>118</v>
      </c>
    </row>
    <row r="168" spans="2:51" s="14" customFormat="1" ht="12">
      <c r="B168" s="163"/>
      <c r="D168" s="153" t="s">
        <v>130</v>
      </c>
      <c r="E168" s="164" t="s">
        <v>1</v>
      </c>
      <c r="F168" s="165" t="s">
        <v>156</v>
      </c>
      <c r="H168" s="166">
        <v>8</v>
      </c>
      <c r="L168" s="163"/>
      <c r="M168" s="167"/>
      <c r="N168" s="168"/>
      <c r="O168" s="168"/>
      <c r="P168" s="168"/>
      <c r="Q168" s="168"/>
      <c r="R168" s="168"/>
      <c r="S168" s="168"/>
      <c r="T168" s="169"/>
      <c r="AT168" s="164" t="s">
        <v>130</v>
      </c>
      <c r="AU168" s="164" t="s">
        <v>83</v>
      </c>
      <c r="AV168" s="14" t="s">
        <v>83</v>
      </c>
      <c r="AW168" s="14" t="s">
        <v>29</v>
      </c>
      <c r="AX168" s="14" t="s">
        <v>75</v>
      </c>
      <c r="AY168" s="164" t="s">
        <v>118</v>
      </c>
    </row>
    <row r="169" spans="2:51" s="15" customFormat="1" ht="12">
      <c r="B169" s="170"/>
      <c r="D169" s="153" t="s">
        <v>130</v>
      </c>
      <c r="E169" s="171" t="s">
        <v>1</v>
      </c>
      <c r="F169" s="172" t="s">
        <v>131</v>
      </c>
      <c r="H169" s="173">
        <v>8</v>
      </c>
      <c r="L169" s="170"/>
      <c r="M169" s="174"/>
      <c r="N169" s="175"/>
      <c r="O169" s="175"/>
      <c r="P169" s="175"/>
      <c r="Q169" s="175"/>
      <c r="R169" s="175"/>
      <c r="S169" s="175"/>
      <c r="T169" s="176"/>
      <c r="AT169" s="171" t="s">
        <v>130</v>
      </c>
      <c r="AU169" s="171" t="s">
        <v>83</v>
      </c>
      <c r="AV169" s="15" t="s">
        <v>126</v>
      </c>
      <c r="AW169" s="15" t="s">
        <v>29</v>
      </c>
      <c r="AX169" s="15" t="s">
        <v>81</v>
      </c>
      <c r="AY169" s="171" t="s">
        <v>118</v>
      </c>
    </row>
    <row r="170" spans="1:65" s="2" customFormat="1" ht="21.75" customHeight="1">
      <c r="A170" s="29"/>
      <c r="B170" s="140"/>
      <c r="C170" s="141" t="s">
        <v>157</v>
      </c>
      <c r="D170" s="141" t="s">
        <v>121</v>
      </c>
      <c r="E170" s="142" t="s">
        <v>374</v>
      </c>
      <c r="F170" s="143" t="s">
        <v>375</v>
      </c>
      <c r="G170" s="144" t="s">
        <v>316</v>
      </c>
      <c r="H170" s="145">
        <v>8</v>
      </c>
      <c r="I170" s="146"/>
      <c r="J170" s="146">
        <f>ROUND(I170*H170,2)</f>
        <v>0</v>
      </c>
      <c r="K170" s="143" t="s">
        <v>1</v>
      </c>
      <c r="L170" s="30"/>
      <c r="M170" s="147" t="s">
        <v>1</v>
      </c>
      <c r="N170" s="148" t="s">
        <v>40</v>
      </c>
      <c r="O170" s="149">
        <v>0</v>
      </c>
      <c r="P170" s="149">
        <f>O170*H170</f>
        <v>0</v>
      </c>
      <c r="Q170" s="149">
        <v>0</v>
      </c>
      <c r="R170" s="149">
        <f>Q170*H170</f>
        <v>0</v>
      </c>
      <c r="S170" s="149">
        <v>0</v>
      </c>
      <c r="T170" s="150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1" t="s">
        <v>126</v>
      </c>
      <c r="AT170" s="151" t="s">
        <v>121</v>
      </c>
      <c r="AU170" s="151" t="s">
        <v>83</v>
      </c>
      <c r="AY170" s="17" t="s">
        <v>118</v>
      </c>
      <c r="BE170" s="152">
        <f>IF(N170="základní",J170,0)</f>
        <v>0</v>
      </c>
      <c r="BF170" s="152">
        <f>IF(N170="snížená",J170,0)</f>
        <v>0</v>
      </c>
      <c r="BG170" s="152">
        <f>IF(N170="zákl. přenesená",J170,0)</f>
        <v>0</v>
      </c>
      <c r="BH170" s="152">
        <f>IF(N170="sníž. přenesená",J170,0)</f>
        <v>0</v>
      </c>
      <c r="BI170" s="152">
        <f>IF(N170="nulová",J170,0)</f>
        <v>0</v>
      </c>
      <c r="BJ170" s="17" t="s">
        <v>81</v>
      </c>
      <c r="BK170" s="152">
        <f>ROUND(I170*H170,2)</f>
        <v>0</v>
      </c>
      <c r="BL170" s="17" t="s">
        <v>126</v>
      </c>
      <c r="BM170" s="151" t="s">
        <v>376</v>
      </c>
    </row>
    <row r="171" spans="1:47" s="2" customFormat="1" ht="19.5">
      <c r="A171" s="29"/>
      <c r="B171" s="30"/>
      <c r="C171" s="29"/>
      <c r="D171" s="153" t="s">
        <v>128</v>
      </c>
      <c r="E171" s="29"/>
      <c r="F171" s="154" t="s">
        <v>375</v>
      </c>
      <c r="G171" s="29"/>
      <c r="H171" s="29"/>
      <c r="I171" s="29"/>
      <c r="J171" s="29"/>
      <c r="K171" s="29"/>
      <c r="L171" s="30"/>
      <c r="M171" s="155"/>
      <c r="N171" s="156"/>
      <c r="O171" s="55"/>
      <c r="P171" s="55"/>
      <c r="Q171" s="55"/>
      <c r="R171" s="55"/>
      <c r="S171" s="55"/>
      <c r="T171" s="56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T171" s="17" t="s">
        <v>128</v>
      </c>
      <c r="AU171" s="17" t="s">
        <v>83</v>
      </c>
    </row>
    <row r="172" spans="2:51" s="13" customFormat="1" ht="12">
      <c r="B172" s="157"/>
      <c r="D172" s="153" t="s">
        <v>130</v>
      </c>
      <c r="E172" s="158" t="s">
        <v>1</v>
      </c>
      <c r="F172" s="159" t="s">
        <v>377</v>
      </c>
      <c r="H172" s="158" t="s">
        <v>1</v>
      </c>
      <c r="L172" s="157"/>
      <c r="M172" s="160"/>
      <c r="N172" s="161"/>
      <c r="O172" s="161"/>
      <c r="P172" s="161"/>
      <c r="Q172" s="161"/>
      <c r="R172" s="161"/>
      <c r="S172" s="161"/>
      <c r="T172" s="162"/>
      <c r="AT172" s="158" t="s">
        <v>130</v>
      </c>
      <c r="AU172" s="158" t="s">
        <v>83</v>
      </c>
      <c r="AV172" s="13" t="s">
        <v>81</v>
      </c>
      <c r="AW172" s="13" t="s">
        <v>29</v>
      </c>
      <c r="AX172" s="13" t="s">
        <v>75</v>
      </c>
      <c r="AY172" s="158" t="s">
        <v>118</v>
      </c>
    </row>
    <row r="173" spans="2:51" s="14" customFormat="1" ht="12">
      <c r="B173" s="163"/>
      <c r="D173" s="153" t="s">
        <v>130</v>
      </c>
      <c r="E173" s="164" t="s">
        <v>1</v>
      </c>
      <c r="F173" s="165" t="s">
        <v>156</v>
      </c>
      <c r="H173" s="166">
        <v>8</v>
      </c>
      <c r="L173" s="163"/>
      <c r="M173" s="167"/>
      <c r="N173" s="168"/>
      <c r="O173" s="168"/>
      <c r="P173" s="168"/>
      <c r="Q173" s="168"/>
      <c r="R173" s="168"/>
      <c r="S173" s="168"/>
      <c r="T173" s="169"/>
      <c r="AT173" s="164" t="s">
        <v>130</v>
      </c>
      <c r="AU173" s="164" t="s">
        <v>83</v>
      </c>
      <c r="AV173" s="14" t="s">
        <v>83</v>
      </c>
      <c r="AW173" s="14" t="s">
        <v>29</v>
      </c>
      <c r="AX173" s="14" t="s">
        <v>75</v>
      </c>
      <c r="AY173" s="164" t="s">
        <v>118</v>
      </c>
    </row>
    <row r="174" spans="2:51" s="15" customFormat="1" ht="12">
      <c r="B174" s="170"/>
      <c r="D174" s="153" t="s">
        <v>130</v>
      </c>
      <c r="E174" s="171" t="s">
        <v>1</v>
      </c>
      <c r="F174" s="172" t="s">
        <v>131</v>
      </c>
      <c r="H174" s="173">
        <v>8</v>
      </c>
      <c r="L174" s="170"/>
      <c r="M174" s="174"/>
      <c r="N174" s="175"/>
      <c r="O174" s="175"/>
      <c r="P174" s="175"/>
      <c r="Q174" s="175"/>
      <c r="R174" s="175"/>
      <c r="S174" s="175"/>
      <c r="T174" s="176"/>
      <c r="AT174" s="171" t="s">
        <v>130</v>
      </c>
      <c r="AU174" s="171" t="s">
        <v>83</v>
      </c>
      <c r="AV174" s="15" t="s">
        <v>126</v>
      </c>
      <c r="AW174" s="15" t="s">
        <v>29</v>
      </c>
      <c r="AX174" s="15" t="s">
        <v>81</v>
      </c>
      <c r="AY174" s="171" t="s">
        <v>118</v>
      </c>
    </row>
    <row r="175" spans="1:65" s="2" customFormat="1" ht="16.5" customHeight="1">
      <c r="A175" s="29"/>
      <c r="B175" s="140"/>
      <c r="C175" s="177" t="s">
        <v>163</v>
      </c>
      <c r="D175" s="177" t="s">
        <v>175</v>
      </c>
      <c r="E175" s="178" t="s">
        <v>378</v>
      </c>
      <c r="F175" s="179" t="s">
        <v>379</v>
      </c>
      <c r="G175" s="180" t="s">
        <v>380</v>
      </c>
      <c r="H175" s="181">
        <v>8</v>
      </c>
      <c r="I175" s="182"/>
      <c r="J175" s="182">
        <f>ROUND(I175*H175,2)</f>
        <v>0</v>
      </c>
      <c r="K175" s="179" t="s">
        <v>1</v>
      </c>
      <c r="L175" s="183"/>
      <c r="M175" s="184" t="s">
        <v>1</v>
      </c>
      <c r="N175" s="185" t="s">
        <v>40</v>
      </c>
      <c r="O175" s="149">
        <v>0</v>
      </c>
      <c r="P175" s="149">
        <f>O175*H175</f>
        <v>0</v>
      </c>
      <c r="Q175" s="149">
        <v>0</v>
      </c>
      <c r="R175" s="149">
        <f>Q175*H175</f>
        <v>0</v>
      </c>
      <c r="S175" s="149">
        <v>0</v>
      </c>
      <c r="T175" s="150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1" t="s">
        <v>156</v>
      </c>
      <c r="AT175" s="151" t="s">
        <v>175</v>
      </c>
      <c r="AU175" s="151" t="s">
        <v>83</v>
      </c>
      <c r="AY175" s="17" t="s">
        <v>118</v>
      </c>
      <c r="BE175" s="152">
        <f>IF(N175="základní",J175,0)</f>
        <v>0</v>
      </c>
      <c r="BF175" s="152">
        <f>IF(N175="snížená",J175,0)</f>
        <v>0</v>
      </c>
      <c r="BG175" s="152">
        <f>IF(N175="zákl. přenesená",J175,0)</f>
        <v>0</v>
      </c>
      <c r="BH175" s="152">
        <f>IF(N175="sníž. přenesená",J175,0)</f>
        <v>0</v>
      </c>
      <c r="BI175" s="152">
        <f>IF(N175="nulová",J175,0)</f>
        <v>0</v>
      </c>
      <c r="BJ175" s="17" t="s">
        <v>81</v>
      </c>
      <c r="BK175" s="152">
        <f>ROUND(I175*H175,2)</f>
        <v>0</v>
      </c>
      <c r="BL175" s="17" t="s">
        <v>126</v>
      </c>
      <c r="BM175" s="151" t="s">
        <v>381</v>
      </c>
    </row>
    <row r="176" spans="1:47" s="2" customFormat="1" ht="12">
      <c r="A176" s="29"/>
      <c r="B176" s="30"/>
      <c r="C176" s="29"/>
      <c r="D176" s="153" t="s">
        <v>128</v>
      </c>
      <c r="E176" s="29"/>
      <c r="F176" s="154" t="s">
        <v>379</v>
      </c>
      <c r="G176" s="29"/>
      <c r="H176" s="29"/>
      <c r="I176" s="29"/>
      <c r="J176" s="29"/>
      <c r="K176" s="29"/>
      <c r="L176" s="30"/>
      <c r="M176" s="155"/>
      <c r="N176" s="156"/>
      <c r="O176" s="55"/>
      <c r="P176" s="55"/>
      <c r="Q176" s="55"/>
      <c r="R176" s="55"/>
      <c r="S176" s="55"/>
      <c r="T176" s="56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T176" s="17" t="s">
        <v>128</v>
      </c>
      <c r="AU176" s="17" t="s">
        <v>83</v>
      </c>
    </row>
    <row r="177" spans="2:51" s="13" customFormat="1" ht="12">
      <c r="B177" s="157"/>
      <c r="D177" s="153" t="s">
        <v>130</v>
      </c>
      <c r="E177" s="158" t="s">
        <v>1</v>
      </c>
      <c r="F177" s="159" t="s">
        <v>382</v>
      </c>
      <c r="H177" s="158" t="s">
        <v>1</v>
      </c>
      <c r="L177" s="157"/>
      <c r="M177" s="160"/>
      <c r="N177" s="161"/>
      <c r="O177" s="161"/>
      <c r="P177" s="161"/>
      <c r="Q177" s="161"/>
      <c r="R177" s="161"/>
      <c r="S177" s="161"/>
      <c r="T177" s="162"/>
      <c r="AT177" s="158" t="s">
        <v>130</v>
      </c>
      <c r="AU177" s="158" t="s">
        <v>83</v>
      </c>
      <c r="AV177" s="13" t="s">
        <v>81</v>
      </c>
      <c r="AW177" s="13" t="s">
        <v>29</v>
      </c>
      <c r="AX177" s="13" t="s">
        <v>75</v>
      </c>
      <c r="AY177" s="158" t="s">
        <v>118</v>
      </c>
    </row>
    <row r="178" spans="2:51" s="14" customFormat="1" ht="12">
      <c r="B178" s="163"/>
      <c r="D178" s="153" t="s">
        <v>130</v>
      </c>
      <c r="E178" s="164" t="s">
        <v>1</v>
      </c>
      <c r="F178" s="165" t="s">
        <v>156</v>
      </c>
      <c r="H178" s="166">
        <v>8</v>
      </c>
      <c r="L178" s="163"/>
      <c r="M178" s="167"/>
      <c r="N178" s="168"/>
      <c r="O178" s="168"/>
      <c r="P178" s="168"/>
      <c r="Q178" s="168"/>
      <c r="R178" s="168"/>
      <c r="S178" s="168"/>
      <c r="T178" s="169"/>
      <c r="AT178" s="164" t="s">
        <v>130</v>
      </c>
      <c r="AU178" s="164" t="s">
        <v>83</v>
      </c>
      <c r="AV178" s="14" t="s">
        <v>83</v>
      </c>
      <c r="AW178" s="14" t="s">
        <v>29</v>
      </c>
      <c r="AX178" s="14" t="s">
        <v>75</v>
      </c>
      <c r="AY178" s="164" t="s">
        <v>118</v>
      </c>
    </row>
    <row r="179" spans="2:51" s="15" customFormat="1" ht="12">
      <c r="B179" s="170"/>
      <c r="D179" s="153" t="s">
        <v>130</v>
      </c>
      <c r="E179" s="171" t="s">
        <v>1</v>
      </c>
      <c r="F179" s="172" t="s">
        <v>131</v>
      </c>
      <c r="H179" s="173">
        <v>8</v>
      </c>
      <c r="L179" s="170"/>
      <c r="M179" s="174"/>
      <c r="N179" s="175"/>
      <c r="O179" s="175"/>
      <c r="P179" s="175"/>
      <c r="Q179" s="175"/>
      <c r="R179" s="175"/>
      <c r="S179" s="175"/>
      <c r="T179" s="176"/>
      <c r="AT179" s="171" t="s">
        <v>130</v>
      </c>
      <c r="AU179" s="171" t="s">
        <v>83</v>
      </c>
      <c r="AV179" s="15" t="s">
        <v>126</v>
      </c>
      <c r="AW179" s="15" t="s">
        <v>29</v>
      </c>
      <c r="AX179" s="15" t="s">
        <v>81</v>
      </c>
      <c r="AY179" s="171" t="s">
        <v>118</v>
      </c>
    </row>
    <row r="180" spans="2:63" s="12" customFormat="1" ht="22.7" customHeight="1">
      <c r="B180" s="128"/>
      <c r="D180" s="129" t="s">
        <v>74</v>
      </c>
      <c r="E180" s="138" t="s">
        <v>383</v>
      </c>
      <c r="F180" s="138" t="s">
        <v>384</v>
      </c>
      <c r="J180" s="139">
        <f>BK180</f>
        <v>0</v>
      </c>
      <c r="L180" s="128"/>
      <c r="M180" s="132"/>
      <c r="N180" s="133"/>
      <c r="O180" s="133"/>
      <c r="P180" s="134">
        <f>SUM(P181:P248)</f>
        <v>415.78835899999996</v>
      </c>
      <c r="Q180" s="133"/>
      <c r="R180" s="134">
        <f>SUM(R181:R248)</f>
        <v>97.69002612999998</v>
      </c>
      <c r="S180" s="133"/>
      <c r="T180" s="135">
        <f>SUM(T181:T248)</f>
        <v>0</v>
      </c>
      <c r="AR180" s="129" t="s">
        <v>132</v>
      </c>
      <c r="AT180" s="136" t="s">
        <v>74</v>
      </c>
      <c r="AU180" s="136" t="s">
        <v>81</v>
      </c>
      <c r="AY180" s="129" t="s">
        <v>118</v>
      </c>
      <c r="BK180" s="137">
        <f>SUM(BK181:BK248)</f>
        <v>0</v>
      </c>
    </row>
    <row r="181" spans="1:65" s="2" customFormat="1" ht="16.5" customHeight="1">
      <c r="A181" s="29"/>
      <c r="B181" s="140"/>
      <c r="C181" s="141" t="s">
        <v>119</v>
      </c>
      <c r="D181" s="141" t="s">
        <v>121</v>
      </c>
      <c r="E181" s="142" t="s">
        <v>385</v>
      </c>
      <c r="F181" s="143" t="s">
        <v>386</v>
      </c>
      <c r="G181" s="144" t="s">
        <v>138</v>
      </c>
      <c r="H181" s="145">
        <v>253.785</v>
      </c>
      <c r="I181" s="146"/>
      <c r="J181" s="146">
        <f>ROUND(I181*H181,2)</f>
        <v>0</v>
      </c>
      <c r="K181" s="143" t="s">
        <v>1</v>
      </c>
      <c r="L181" s="30"/>
      <c r="M181" s="147" t="s">
        <v>1</v>
      </c>
      <c r="N181" s="148" t="s">
        <v>40</v>
      </c>
      <c r="O181" s="149">
        <v>0.023</v>
      </c>
      <c r="P181" s="149">
        <f>O181*H181</f>
        <v>5.837054999999999</v>
      </c>
      <c r="Q181" s="149">
        <v>0</v>
      </c>
      <c r="R181" s="149">
        <f>Q181*H181</f>
        <v>0</v>
      </c>
      <c r="S181" s="149">
        <v>0</v>
      </c>
      <c r="T181" s="150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1" t="s">
        <v>317</v>
      </c>
      <c r="AT181" s="151" t="s">
        <v>121</v>
      </c>
      <c r="AU181" s="151" t="s">
        <v>83</v>
      </c>
      <c r="AY181" s="17" t="s">
        <v>118</v>
      </c>
      <c r="BE181" s="152">
        <f>IF(N181="základní",J181,0)</f>
        <v>0</v>
      </c>
      <c r="BF181" s="152">
        <f>IF(N181="snížená",J181,0)</f>
        <v>0</v>
      </c>
      <c r="BG181" s="152">
        <f>IF(N181="zákl. přenesená",J181,0)</f>
        <v>0</v>
      </c>
      <c r="BH181" s="152">
        <f>IF(N181="sníž. přenesená",J181,0)</f>
        <v>0</v>
      </c>
      <c r="BI181" s="152">
        <f>IF(N181="nulová",J181,0)</f>
        <v>0</v>
      </c>
      <c r="BJ181" s="17" t="s">
        <v>81</v>
      </c>
      <c r="BK181" s="152">
        <f>ROUND(I181*H181,2)</f>
        <v>0</v>
      </c>
      <c r="BL181" s="17" t="s">
        <v>317</v>
      </c>
      <c r="BM181" s="151" t="s">
        <v>387</v>
      </c>
    </row>
    <row r="182" spans="1:47" s="2" customFormat="1" ht="12">
      <c r="A182" s="29"/>
      <c r="B182" s="30"/>
      <c r="C182" s="29"/>
      <c r="D182" s="153" t="s">
        <v>128</v>
      </c>
      <c r="E182" s="29"/>
      <c r="F182" s="154" t="s">
        <v>386</v>
      </c>
      <c r="G182" s="29"/>
      <c r="H182" s="29"/>
      <c r="I182" s="29"/>
      <c r="J182" s="29"/>
      <c r="K182" s="29"/>
      <c r="L182" s="30"/>
      <c r="M182" s="155"/>
      <c r="N182" s="156"/>
      <c r="O182" s="55"/>
      <c r="P182" s="55"/>
      <c r="Q182" s="55"/>
      <c r="R182" s="55"/>
      <c r="S182" s="55"/>
      <c r="T182" s="56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T182" s="17" t="s">
        <v>128</v>
      </c>
      <c r="AU182" s="17" t="s">
        <v>83</v>
      </c>
    </row>
    <row r="183" spans="2:51" s="14" customFormat="1" ht="12">
      <c r="B183" s="163"/>
      <c r="D183" s="153" t="s">
        <v>130</v>
      </c>
      <c r="E183" s="164" t="s">
        <v>1</v>
      </c>
      <c r="F183" s="165" t="s">
        <v>388</v>
      </c>
      <c r="H183" s="166">
        <v>253.785</v>
      </c>
      <c r="L183" s="163"/>
      <c r="M183" s="167"/>
      <c r="N183" s="168"/>
      <c r="O183" s="168"/>
      <c r="P183" s="168"/>
      <c r="Q183" s="168"/>
      <c r="R183" s="168"/>
      <c r="S183" s="168"/>
      <c r="T183" s="169"/>
      <c r="AT183" s="164" t="s">
        <v>130</v>
      </c>
      <c r="AU183" s="164" t="s">
        <v>83</v>
      </c>
      <c r="AV183" s="14" t="s">
        <v>83</v>
      </c>
      <c r="AW183" s="14" t="s">
        <v>29</v>
      </c>
      <c r="AX183" s="14" t="s">
        <v>75</v>
      </c>
      <c r="AY183" s="164" t="s">
        <v>118</v>
      </c>
    </row>
    <row r="184" spans="2:51" s="15" customFormat="1" ht="12">
      <c r="B184" s="170"/>
      <c r="D184" s="153" t="s">
        <v>130</v>
      </c>
      <c r="E184" s="171" t="s">
        <v>1</v>
      </c>
      <c r="F184" s="172" t="s">
        <v>131</v>
      </c>
      <c r="H184" s="173">
        <v>253.785</v>
      </c>
      <c r="L184" s="170"/>
      <c r="M184" s="174"/>
      <c r="N184" s="175"/>
      <c r="O184" s="175"/>
      <c r="P184" s="175"/>
      <c r="Q184" s="175"/>
      <c r="R184" s="175"/>
      <c r="S184" s="175"/>
      <c r="T184" s="176"/>
      <c r="AT184" s="171" t="s">
        <v>130</v>
      </c>
      <c r="AU184" s="171" t="s">
        <v>83</v>
      </c>
      <c r="AV184" s="15" t="s">
        <v>126</v>
      </c>
      <c r="AW184" s="15" t="s">
        <v>29</v>
      </c>
      <c r="AX184" s="15" t="s">
        <v>81</v>
      </c>
      <c r="AY184" s="171" t="s">
        <v>118</v>
      </c>
    </row>
    <row r="185" spans="1:65" s="2" customFormat="1" ht="16.5" customHeight="1">
      <c r="A185" s="29"/>
      <c r="B185" s="140"/>
      <c r="C185" s="177" t="s">
        <v>174</v>
      </c>
      <c r="D185" s="177" t="s">
        <v>175</v>
      </c>
      <c r="E185" s="178" t="s">
        <v>389</v>
      </c>
      <c r="F185" s="179" t="s">
        <v>390</v>
      </c>
      <c r="G185" s="180" t="s">
        <v>138</v>
      </c>
      <c r="H185" s="181">
        <v>253.785</v>
      </c>
      <c r="I185" s="182"/>
      <c r="J185" s="182">
        <f>ROUND(I185*H185,2)</f>
        <v>0</v>
      </c>
      <c r="K185" s="179" t="s">
        <v>1</v>
      </c>
      <c r="L185" s="183"/>
      <c r="M185" s="184" t="s">
        <v>1</v>
      </c>
      <c r="N185" s="185" t="s">
        <v>40</v>
      </c>
      <c r="O185" s="149">
        <v>0</v>
      </c>
      <c r="P185" s="149">
        <f>O185*H185</f>
        <v>0</v>
      </c>
      <c r="Q185" s="149">
        <v>2E-05</v>
      </c>
      <c r="R185" s="149">
        <f>Q185*H185</f>
        <v>0.005075700000000001</v>
      </c>
      <c r="S185" s="149">
        <v>0</v>
      </c>
      <c r="T185" s="150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1" t="s">
        <v>156</v>
      </c>
      <c r="AT185" s="151" t="s">
        <v>175</v>
      </c>
      <c r="AU185" s="151" t="s">
        <v>83</v>
      </c>
      <c r="AY185" s="17" t="s">
        <v>118</v>
      </c>
      <c r="BE185" s="152">
        <f>IF(N185="základní",J185,0)</f>
        <v>0</v>
      </c>
      <c r="BF185" s="152">
        <f>IF(N185="snížená",J185,0)</f>
        <v>0</v>
      </c>
      <c r="BG185" s="152">
        <f>IF(N185="zákl. přenesená",J185,0)</f>
        <v>0</v>
      </c>
      <c r="BH185" s="152">
        <f>IF(N185="sníž. přenesená",J185,0)</f>
        <v>0</v>
      </c>
      <c r="BI185" s="152">
        <f>IF(N185="nulová",J185,0)</f>
        <v>0</v>
      </c>
      <c r="BJ185" s="17" t="s">
        <v>81</v>
      </c>
      <c r="BK185" s="152">
        <f>ROUND(I185*H185,2)</f>
        <v>0</v>
      </c>
      <c r="BL185" s="17" t="s">
        <v>126</v>
      </c>
      <c r="BM185" s="151" t="s">
        <v>391</v>
      </c>
    </row>
    <row r="186" spans="1:47" s="2" customFormat="1" ht="12">
      <c r="A186" s="29"/>
      <c r="B186" s="30"/>
      <c r="C186" s="29"/>
      <c r="D186" s="153" t="s">
        <v>128</v>
      </c>
      <c r="E186" s="29"/>
      <c r="F186" s="154" t="s">
        <v>390</v>
      </c>
      <c r="G186" s="29"/>
      <c r="H186" s="29"/>
      <c r="I186" s="29"/>
      <c r="J186" s="29"/>
      <c r="K186" s="29"/>
      <c r="L186" s="30"/>
      <c r="M186" s="155"/>
      <c r="N186" s="156"/>
      <c r="O186" s="55"/>
      <c r="P186" s="55"/>
      <c r="Q186" s="55"/>
      <c r="R186" s="55"/>
      <c r="S186" s="55"/>
      <c r="T186" s="56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T186" s="17" t="s">
        <v>128</v>
      </c>
      <c r="AU186" s="17" t="s">
        <v>83</v>
      </c>
    </row>
    <row r="187" spans="2:51" s="14" customFormat="1" ht="12">
      <c r="B187" s="163"/>
      <c r="D187" s="153" t="s">
        <v>130</v>
      </c>
      <c r="E187" s="164" t="s">
        <v>1</v>
      </c>
      <c r="F187" s="165" t="s">
        <v>388</v>
      </c>
      <c r="H187" s="166">
        <v>253.785</v>
      </c>
      <c r="L187" s="163"/>
      <c r="M187" s="167"/>
      <c r="N187" s="168"/>
      <c r="O187" s="168"/>
      <c r="P187" s="168"/>
      <c r="Q187" s="168"/>
      <c r="R187" s="168"/>
      <c r="S187" s="168"/>
      <c r="T187" s="169"/>
      <c r="AT187" s="164" t="s">
        <v>130</v>
      </c>
      <c r="AU187" s="164" t="s">
        <v>83</v>
      </c>
      <c r="AV187" s="14" t="s">
        <v>83</v>
      </c>
      <c r="AW187" s="14" t="s">
        <v>29</v>
      </c>
      <c r="AX187" s="14" t="s">
        <v>75</v>
      </c>
      <c r="AY187" s="164" t="s">
        <v>118</v>
      </c>
    </row>
    <row r="188" spans="2:51" s="15" customFormat="1" ht="12">
      <c r="B188" s="170"/>
      <c r="D188" s="153" t="s">
        <v>130</v>
      </c>
      <c r="E188" s="171" t="s">
        <v>1</v>
      </c>
      <c r="F188" s="172" t="s">
        <v>131</v>
      </c>
      <c r="H188" s="173">
        <v>253.785</v>
      </c>
      <c r="L188" s="170"/>
      <c r="M188" s="174"/>
      <c r="N188" s="175"/>
      <c r="O188" s="175"/>
      <c r="P188" s="175"/>
      <c r="Q188" s="175"/>
      <c r="R188" s="175"/>
      <c r="S188" s="175"/>
      <c r="T188" s="176"/>
      <c r="AT188" s="171" t="s">
        <v>130</v>
      </c>
      <c r="AU188" s="171" t="s">
        <v>83</v>
      </c>
      <c r="AV188" s="15" t="s">
        <v>126</v>
      </c>
      <c r="AW188" s="15" t="s">
        <v>29</v>
      </c>
      <c r="AX188" s="15" t="s">
        <v>81</v>
      </c>
      <c r="AY188" s="171" t="s">
        <v>118</v>
      </c>
    </row>
    <row r="189" spans="1:65" s="2" customFormat="1" ht="21.75" customHeight="1">
      <c r="A189" s="29"/>
      <c r="B189" s="140"/>
      <c r="C189" s="141" t="s">
        <v>182</v>
      </c>
      <c r="D189" s="141" t="s">
        <v>121</v>
      </c>
      <c r="E189" s="142" t="s">
        <v>392</v>
      </c>
      <c r="F189" s="143" t="s">
        <v>393</v>
      </c>
      <c r="G189" s="144" t="s">
        <v>394</v>
      </c>
      <c r="H189" s="145">
        <v>0.3</v>
      </c>
      <c r="I189" s="146"/>
      <c r="J189" s="146">
        <f>ROUND(I189*H189,2)</f>
        <v>0</v>
      </c>
      <c r="K189" s="143" t="s">
        <v>1</v>
      </c>
      <c r="L189" s="30"/>
      <c r="M189" s="147" t="s">
        <v>1</v>
      </c>
      <c r="N189" s="148" t="s">
        <v>40</v>
      </c>
      <c r="O189" s="149">
        <v>4.1</v>
      </c>
      <c r="P189" s="149">
        <f>O189*H189</f>
        <v>1.2299999999999998</v>
      </c>
      <c r="Q189" s="149">
        <v>0.0088</v>
      </c>
      <c r="R189" s="149">
        <f>Q189*H189</f>
        <v>0.00264</v>
      </c>
      <c r="S189" s="149">
        <v>0</v>
      </c>
      <c r="T189" s="150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1" t="s">
        <v>317</v>
      </c>
      <c r="AT189" s="151" t="s">
        <v>121</v>
      </c>
      <c r="AU189" s="151" t="s">
        <v>83</v>
      </c>
      <c r="AY189" s="17" t="s">
        <v>118</v>
      </c>
      <c r="BE189" s="152">
        <f>IF(N189="základní",J189,0)</f>
        <v>0</v>
      </c>
      <c r="BF189" s="152">
        <f>IF(N189="snížená",J189,0)</f>
        <v>0</v>
      </c>
      <c r="BG189" s="152">
        <f>IF(N189="zákl. přenesená",J189,0)</f>
        <v>0</v>
      </c>
      <c r="BH189" s="152">
        <f>IF(N189="sníž. přenesená",J189,0)</f>
        <v>0</v>
      </c>
      <c r="BI189" s="152">
        <f>IF(N189="nulová",J189,0)</f>
        <v>0</v>
      </c>
      <c r="BJ189" s="17" t="s">
        <v>81</v>
      </c>
      <c r="BK189" s="152">
        <f>ROUND(I189*H189,2)</f>
        <v>0</v>
      </c>
      <c r="BL189" s="17" t="s">
        <v>317</v>
      </c>
      <c r="BM189" s="151" t="s">
        <v>395</v>
      </c>
    </row>
    <row r="190" spans="1:47" s="2" customFormat="1" ht="19.5">
      <c r="A190" s="29"/>
      <c r="B190" s="30"/>
      <c r="C190" s="29"/>
      <c r="D190" s="153" t="s">
        <v>128</v>
      </c>
      <c r="E190" s="29"/>
      <c r="F190" s="154" t="s">
        <v>393</v>
      </c>
      <c r="G190" s="29"/>
      <c r="H190" s="29"/>
      <c r="I190" s="29"/>
      <c r="J190" s="29"/>
      <c r="K190" s="29"/>
      <c r="L190" s="30"/>
      <c r="M190" s="155"/>
      <c r="N190" s="156"/>
      <c r="O190" s="55"/>
      <c r="P190" s="55"/>
      <c r="Q190" s="55"/>
      <c r="R190" s="55"/>
      <c r="S190" s="55"/>
      <c r="T190" s="56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T190" s="17" t="s">
        <v>128</v>
      </c>
      <c r="AU190" s="17" t="s">
        <v>83</v>
      </c>
    </row>
    <row r="191" spans="2:51" s="14" customFormat="1" ht="12">
      <c r="B191" s="163"/>
      <c r="D191" s="153" t="s">
        <v>130</v>
      </c>
      <c r="E191" s="164" t="s">
        <v>1</v>
      </c>
      <c r="F191" s="165" t="s">
        <v>396</v>
      </c>
      <c r="H191" s="166">
        <v>0.3</v>
      </c>
      <c r="L191" s="163"/>
      <c r="M191" s="167"/>
      <c r="N191" s="168"/>
      <c r="O191" s="168"/>
      <c r="P191" s="168"/>
      <c r="Q191" s="168"/>
      <c r="R191" s="168"/>
      <c r="S191" s="168"/>
      <c r="T191" s="169"/>
      <c r="AT191" s="164" t="s">
        <v>130</v>
      </c>
      <c r="AU191" s="164" t="s">
        <v>83</v>
      </c>
      <c r="AV191" s="14" t="s">
        <v>83</v>
      </c>
      <c r="AW191" s="14" t="s">
        <v>29</v>
      </c>
      <c r="AX191" s="14" t="s">
        <v>75</v>
      </c>
      <c r="AY191" s="164" t="s">
        <v>118</v>
      </c>
    </row>
    <row r="192" spans="2:51" s="15" customFormat="1" ht="12">
      <c r="B192" s="170"/>
      <c r="D192" s="153" t="s">
        <v>130</v>
      </c>
      <c r="E192" s="171" t="s">
        <v>1</v>
      </c>
      <c r="F192" s="172" t="s">
        <v>131</v>
      </c>
      <c r="H192" s="173">
        <v>0.3</v>
      </c>
      <c r="L192" s="170"/>
      <c r="M192" s="174"/>
      <c r="N192" s="175"/>
      <c r="O192" s="175"/>
      <c r="P192" s="175"/>
      <c r="Q192" s="175"/>
      <c r="R192" s="175"/>
      <c r="S192" s="175"/>
      <c r="T192" s="176"/>
      <c r="AT192" s="171" t="s">
        <v>130</v>
      </c>
      <c r="AU192" s="171" t="s">
        <v>83</v>
      </c>
      <c r="AV192" s="15" t="s">
        <v>126</v>
      </c>
      <c r="AW192" s="15" t="s">
        <v>29</v>
      </c>
      <c r="AX192" s="15" t="s">
        <v>81</v>
      </c>
      <c r="AY192" s="171" t="s">
        <v>118</v>
      </c>
    </row>
    <row r="193" spans="1:65" s="2" customFormat="1" ht="21.75" customHeight="1">
      <c r="A193" s="29"/>
      <c r="B193" s="140"/>
      <c r="C193" s="141" t="s">
        <v>188</v>
      </c>
      <c r="D193" s="141" t="s">
        <v>121</v>
      </c>
      <c r="E193" s="142" t="s">
        <v>397</v>
      </c>
      <c r="F193" s="143" t="s">
        <v>398</v>
      </c>
      <c r="G193" s="144" t="s">
        <v>316</v>
      </c>
      <c r="H193" s="145">
        <v>8</v>
      </c>
      <c r="I193" s="146"/>
      <c r="J193" s="146">
        <f>ROUND(I193*H193,2)</f>
        <v>0</v>
      </c>
      <c r="K193" s="143" t="s">
        <v>1</v>
      </c>
      <c r="L193" s="30"/>
      <c r="M193" s="147" t="s">
        <v>1</v>
      </c>
      <c r="N193" s="148" t="s">
        <v>40</v>
      </c>
      <c r="O193" s="149">
        <v>4.85</v>
      </c>
      <c r="P193" s="149">
        <f>O193*H193</f>
        <v>38.8</v>
      </c>
      <c r="Q193" s="149">
        <v>0</v>
      </c>
      <c r="R193" s="149">
        <f>Q193*H193</f>
        <v>0</v>
      </c>
      <c r="S193" s="149">
        <v>0</v>
      </c>
      <c r="T193" s="150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1" t="s">
        <v>317</v>
      </c>
      <c r="AT193" s="151" t="s">
        <v>121</v>
      </c>
      <c r="AU193" s="151" t="s">
        <v>83</v>
      </c>
      <c r="AY193" s="17" t="s">
        <v>118</v>
      </c>
      <c r="BE193" s="152">
        <f>IF(N193="základní",J193,0)</f>
        <v>0</v>
      </c>
      <c r="BF193" s="152">
        <f>IF(N193="snížená",J193,0)</f>
        <v>0</v>
      </c>
      <c r="BG193" s="152">
        <f>IF(N193="zákl. přenesená",J193,0)</f>
        <v>0</v>
      </c>
      <c r="BH193" s="152">
        <f>IF(N193="sníž. přenesená",J193,0)</f>
        <v>0</v>
      </c>
      <c r="BI193" s="152">
        <f>IF(N193="nulová",J193,0)</f>
        <v>0</v>
      </c>
      <c r="BJ193" s="17" t="s">
        <v>81</v>
      </c>
      <c r="BK193" s="152">
        <f>ROUND(I193*H193,2)</f>
        <v>0</v>
      </c>
      <c r="BL193" s="17" t="s">
        <v>317</v>
      </c>
      <c r="BM193" s="151" t="s">
        <v>399</v>
      </c>
    </row>
    <row r="194" spans="1:47" s="2" customFormat="1" ht="19.5">
      <c r="A194" s="29"/>
      <c r="B194" s="30"/>
      <c r="C194" s="29"/>
      <c r="D194" s="153" t="s">
        <v>128</v>
      </c>
      <c r="E194" s="29"/>
      <c r="F194" s="154" t="s">
        <v>398</v>
      </c>
      <c r="G194" s="29"/>
      <c r="H194" s="29"/>
      <c r="I194" s="29"/>
      <c r="J194" s="29"/>
      <c r="K194" s="29"/>
      <c r="L194" s="30"/>
      <c r="M194" s="155"/>
      <c r="N194" s="156"/>
      <c r="O194" s="55"/>
      <c r="P194" s="55"/>
      <c r="Q194" s="55"/>
      <c r="R194" s="55"/>
      <c r="S194" s="55"/>
      <c r="T194" s="56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T194" s="17" t="s">
        <v>128</v>
      </c>
      <c r="AU194" s="17" t="s">
        <v>83</v>
      </c>
    </row>
    <row r="195" spans="2:51" s="14" customFormat="1" ht="12">
      <c r="B195" s="163"/>
      <c r="D195" s="153" t="s">
        <v>130</v>
      </c>
      <c r="E195" s="164" t="s">
        <v>1</v>
      </c>
      <c r="F195" s="165" t="s">
        <v>156</v>
      </c>
      <c r="H195" s="166">
        <v>8</v>
      </c>
      <c r="L195" s="163"/>
      <c r="M195" s="167"/>
      <c r="N195" s="168"/>
      <c r="O195" s="168"/>
      <c r="P195" s="168"/>
      <c r="Q195" s="168"/>
      <c r="R195" s="168"/>
      <c r="S195" s="168"/>
      <c r="T195" s="169"/>
      <c r="AT195" s="164" t="s">
        <v>130</v>
      </c>
      <c r="AU195" s="164" t="s">
        <v>83</v>
      </c>
      <c r="AV195" s="14" t="s">
        <v>83</v>
      </c>
      <c r="AW195" s="14" t="s">
        <v>29</v>
      </c>
      <c r="AX195" s="14" t="s">
        <v>75</v>
      </c>
      <c r="AY195" s="164" t="s">
        <v>118</v>
      </c>
    </row>
    <row r="196" spans="2:51" s="15" customFormat="1" ht="12">
      <c r="B196" s="170"/>
      <c r="D196" s="153" t="s">
        <v>130</v>
      </c>
      <c r="E196" s="171" t="s">
        <v>1</v>
      </c>
      <c r="F196" s="172" t="s">
        <v>131</v>
      </c>
      <c r="H196" s="173">
        <v>8</v>
      </c>
      <c r="L196" s="170"/>
      <c r="M196" s="174"/>
      <c r="N196" s="175"/>
      <c r="O196" s="175"/>
      <c r="P196" s="175"/>
      <c r="Q196" s="175"/>
      <c r="R196" s="175"/>
      <c r="S196" s="175"/>
      <c r="T196" s="176"/>
      <c r="AT196" s="171" t="s">
        <v>130</v>
      </c>
      <c r="AU196" s="171" t="s">
        <v>83</v>
      </c>
      <c r="AV196" s="15" t="s">
        <v>126</v>
      </c>
      <c r="AW196" s="15" t="s">
        <v>29</v>
      </c>
      <c r="AX196" s="15" t="s">
        <v>81</v>
      </c>
      <c r="AY196" s="171" t="s">
        <v>118</v>
      </c>
    </row>
    <row r="197" spans="1:65" s="2" customFormat="1" ht="21.75" customHeight="1">
      <c r="A197" s="29"/>
      <c r="B197" s="140"/>
      <c r="C197" s="141" t="s">
        <v>8</v>
      </c>
      <c r="D197" s="141" t="s">
        <v>121</v>
      </c>
      <c r="E197" s="142" t="s">
        <v>400</v>
      </c>
      <c r="F197" s="143" t="s">
        <v>401</v>
      </c>
      <c r="G197" s="144" t="s">
        <v>150</v>
      </c>
      <c r="H197" s="145">
        <v>5.632</v>
      </c>
      <c r="I197" s="146"/>
      <c r="J197" s="146">
        <f>ROUND(I197*H197,2)</f>
        <v>0</v>
      </c>
      <c r="K197" s="143" t="s">
        <v>1</v>
      </c>
      <c r="L197" s="30"/>
      <c r="M197" s="147" t="s">
        <v>1</v>
      </c>
      <c r="N197" s="148" t="s">
        <v>40</v>
      </c>
      <c r="O197" s="149">
        <v>0.477</v>
      </c>
      <c r="P197" s="149">
        <f>O197*H197</f>
        <v>2.6864639999999995</v>
      </c>
      <c r="Q197" s="149">
        <v>2.25634</v>
      </c>
      <c r="R197" s="149">
        <f>Q197*H197</f>
        <v>12.707706879999998</v>
      </c>
      <c r="S197" s="149">
        <v>0</v>
      </c>
      <c r="T197" s="150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1" t="s">
        <v>317</v>
      </c>
      <c r="AT197" s="151" t="s">
        <v>121</v>
      </c>
      <c r="AU197" s="151" t="s">
        <v>83</v>
      </c>
      <c r="AY197" s="17" t="s">
        <v>118</v>
      </c>
      <c r="BE197" s="152">
        <f>IF(N197="základní",J197,0)</f>
        <v>0</v>
      </c>
      <c r="BF197" s="152">
        <f>IF(N197="snížená",J197,0)</f>
        <v>0</v>
      </c>
      <c r="BG197" s="152">
        <f>IF(N197="zákl. přenesená",J197,0)</f>
        <v>0</v>
      </c>
      <c r="BH197" s="152">
        <f>IF(N197="sníž. přenesená",J197,0)</f>
        <v>0</v>
      </c>
      <c r="BI197" s="152">
        <f>IF(N197="nulová",J197,0)</f>
        <v>0</v>
      </c>
      <c r="BJ197" s="17" t="s">
        <v>81</v>
      </c>
      <c r="BK197" s="152">
        <f>ROUND(I197*H197,2)</f>
        <v>0</v>
      </c>
      <c r="BL197" s="17" t="s">
        <v>317</v>
      </c>
      <c r="BM197" s="151" t="s">
        <v>402</v>
      </c>
    </row>
    <row r="198" spans="1:47" s="2" customFormat="1" ht="19.5">
      <c r="A198" s="29"/>
      <c r="B198" s="30"/>
      <c r="C198" s="29"/>
      <c r="D198" s="153" t="s">
        <v>128</v>
      </c>
      <c r="E198" s="29"/>
      <c r="F198" s="154" t="s">
        <v>401</v>
      </c>
      <c r="G198" s="29"/>
      <c r="H198" s="29"/>
      <c r="I198" s="29"/>
      <c r="J198" s="29"/>
      <c r="K198" s="29"/>
      <c r="L198" s="30"/>
      <c r="M198" s="155"/>
      <c r="N198" s="156"/>
      <c r="O198" s="55"/>
      <c r="P198" s="55"/>
      <c r="Q198" s="55"/>
      <c r="R198" s="55"/>
      <c r="S198" s="55"/>
      <c r="T198" s="56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T198" s="17" t="s">
        <v>128</v>
      </c>
      <c r="AU198" s="17" t="s">
        <v>83</v>
      </c>
    </row>
    <row r="199" spans="2:51" s="13" customFormat="1" ht="22.5">
      <c r="B199" s="157"/>
      <c r="D199" s="153" t="s">
        <v>130</v>
      </c>
      <c r="E199" s="158" t="s">
        <v>1</v>
      </c>
      <c r="F199" s="159" t="s">
        <v>403</v>
      </c>
      <c r="H199" s="158" t="s">
        <v>1</v>
      </c>
      <c r="L199" s="157"/>
      <c r="M199" s="160"/>
      <c r="N199" s="161"/>
      <c r="O199" s="161"/>
      <c r="P199" s="161"/>
      <c r="Q199" s="161"/>
      <c r="R199" s="161"/>
      <c r="S199" s="161"/>
      <c r="T199" s="162"/>
      <c r="AT199" s="158" t="s">
        <v>130</v>
      </c>
      <c r="AU199" s="158" t="s">
        <v>83</v>
      </c>
      <c r="AV199" s="13" t="s">
        <v>81</v>
      </c>
      <c r="AW199" s="13" t="s">
        <v>29</v>
      </c>
      <c r="AX199" s="13" t="s">
        <v>75</v>
      </c>
      <c r="AY199" s="158" t="s">
        <v>118</v>
      </c>
    </row>
    <row r="200" spans="2:51" s="14" customFormat="1" ht="12">
      <c r="B200" s="163"/>
      <c r="D200" s="153" t="s">
        <v>130</v>
      </c>
      <c r="E200" s="164" t="s">
        <v>1</v>
      </c>
      <c r="F200" s="165" t="s">
        <v>404</v>
      </c>
      <c r="H200" s="166">
        <v>5.632</v>
      </c>
      <c r="L200" s="163"/>
      <c r="M200" s="167"/>
      <c r="N200" s="168"/>
      <c r="O200" s="168"/>
      <c r="P200" s="168"/>
      <c r="Q200" s="168"/>
      <c r="R200" s="168"/>
      <c r="S200" s="168"/>
      <c r="T200" s="169"/>
      <c r="AT200" s="164" t="s">
        <v>130</v>
      </c>
      <c r="AU200" s="164" t="s">
        <v>83</v>
      </c>
      <c r="AV200" s="14" t="s">
        <v>83</v>
      </c>
      <c r="AW200" s="14" t="s">
        <v>29</v>
      </c>
      <c r="AX200" s="14" t="s">
        <v>75</v>
      </c>
      <c r="AY200" s="164" t="s">
        <v>118</v>
      </c>
    </row>
    <row r="201" spans="2:51" s="15" customFormat="1" ht="12">
      <c r="B201" s="170"/>
      <c r="D201" s="153" t="s">
        <v>130</v>
      </c>
      <c r="E201" s="171" t="s">
        <v>1</v>
      </c>
      <c r="F201" s="172" t="s">
        <v>131</v>
      </c>
      <c r="H201" s="173">
        <v>5.632</v>
      </c>
      <c r="L201" s="170"/>
      <c r="M201" s="174"/>
      <c r="N201" s="175"/>
      <c r="O201" s="175"/>
      <c r="P201" s="175"/>
      <c r="Q201" s="175"/>
      <c r="R201" s="175"/>
      <c r="S201" s="175"/>
      <c r="T201" s="176"/>
      <c r="AT201" s="171" t="s">
        <v>130</v>
      </c>
      <c r="AU201" s="171" t="s">
        <v>83</v>
      </c>
      <c r="AV201" s="15" t="s">
        <v>126</v>
      </c>
      <c r="AW201" s="15" t="s">
        <v>29</v>
      </c>
      <c r="AX201" s="15" t="s">
        <v>81</v>
      </c>
      <c r="AY201" s="171" t="s">
        <v>118</v>
      </c>
    </row>
    <row r="202" spans="1:65" s="2" customFormat="1" ht="21.75" customHeight="1">
      <c r="A202" s="29"/>
      <c r="B202" s="140"/>
      <c r="C202" s="141" t="s">
        <v>198</v>
      </c>
      <c r="D202" s="141" t="s">
        <v>121</v>
      </c>
      <c r="E202" s="142" t="s">
        <v>405</v>
      </c>
      <c r="F202" s="143" t="s">
        <v>406</v>
      </c>
      <c r="G202" s="144" t="s">
        <v>138</v>
      </c>
      <c r="H202" s="145">
        <v>215.7</v>
      </c>
      <c r="I202" s="146"/>
      <c r="J202" s="146">
        <f>ROUND(I202*H202,2)</f>
        <v>0</v>
      </c>
      <c r="K202" s="143" t="s">
        <v>125</v>
      </c>
      <c r="L202" s="30"/>
      <c r="M202" s="147" t="s">
        <v>1</v>
      </c>
      <c r="N202" s="148" t="s">
        <v>40</v>
      </c>
      <c r="O202" s="149">
        <v>0.887</v>
      </c>
      <c r="P202" s="149">
        <f>O202*H202</f>
        <v>191.3259</v>
      </c>
      <c r="Q202" s="149">
        <v>0</v>
      </c>
      <c r="R202" s="149">
        <f>Q202*H202</f>
        <v>0</v>
      </c>
      <c r="S202" s="149">
        <v>0</v>
      </c>
      <c r="T202" s="150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1" t="s">
        <v>317</v>
      </c>
      <c r="AT202" s="151" t="s">
        <v>121</v>
      </c>
      <c r="AU202" s="151" t="s">
        <v>83</v>
      </c>
      <c r="AY202" s="17" t="s">
        <v>118</v>
      </c>
      <c r="BE202" s="152">
        <f>IF(N202="základní",J202,0)</f>
        <v>0</v>
      </c>
      <c r="BF202" s="152">
        <f>IF(N202="snížená",J202,0)</f>
        <v>0</v>
      </c>
      <c r="BG202" s="152">
        <f>IF(N202="zákl. přenesená",J202,0)</f>
        <v>0</v>
      </c>
      <c r="BH202" s="152">
        <f>IF(N202="sníž. přenesená",J202,0)</f>
        <v>0</v>
      </c>
      <c r="BI202" s="152">
        <f>IF(N202="nulová",J202,0)</f>
        <v>0</v>
      </c>
      <c r="BJ202" s="17" t="s">
        <v>81</v>
      </c>
      <c r="BK202" s="152">
        <f>ROUND(I202*H202,2)</f>
        <v>0</v>
      </c>
      <c r="BL202" s="17" t="s">
        <v>317</v>
      </c>
      <c r="BM202" s="151" t="s">
        <v>407</v>
      </c>
    </row>
    <row r="203" spans="1:47" s="2" customFormat="1" ht="39">
      <c r="A203" s="29"/>
      <c r="B203" s="30"/>
      <c r="C203" s="29"/>
      <c r="D203" s="153" t="s">
        <v>128</v>
      </c>
      <c r="E203" s="29"/>
      <c r="F203" s="154" t="s">
        <v>408</v>
      </c>
      <c r="G203" s="29"/>
      <c r="H203" s="29"/>
      <c r="I203" s="29"/>
      <c r="J203" s="29"/>
      <c r="K203" s="29"/>
      <c r="L203" s="30"/>
      <c r="M203" s="155"/>
      <c r="N203" s="156"/>
      <c r="O203" s="55"/>
      <c r="P203" s="55"/>
      <c r="Q203" s="55"/>
      <c r="R203" s="55"/>
      <c r="S203" s="55"/>
      <c r="T203" s="56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T203" s="17" t="s">
        <v>128</v>
      </c>
      <c r="AU203" s="17" t="s">
        <v>83</v>
      </c>
    </row>
    <row r="204" spans="2:51" s="13" customFormat="1" ht="12">
      <c r="B204" s="157"/>
      <c r="D204" s="153" t="s">
        <v>130</v>
      </c>
      <c r="E204" s="158" t="s">
        <v>1</v>
      </c>
      <c r="F204" s="159" t="s">
        <v>409</v>
      </c>
      <c r="H204" s="158" t="s">
        <v>1</v>
      </c>
      <c r="L204" s="157"/>
      <c r="M204" s="160"/>
      <c r="N204" s="161"/>
      <c r="O204" s="161"/>
      <c r="P204" s="161"/>
      <c r="Q204" s="161"/>
      <c r="R204" s="161"/>
      <c r="S204" s="161"/>
      <c r="T204" s="162"/>
      <c r="AT204" s="158" t="s">
        <v>130</v>
      </c>
      <c r="AU204" s="158" t="s">
        <v>83</v>
      </c>
      <c r="AV204" s="13" t="s">
        <v>81</v>
      </c>
      <c r="AW204" s="13" t="s">
        <v>29</v>
      </c>
      <c r="AX204" s="13" t="s">
        <v>75</v>
      </c>
      <c r="AY204" s="158" t="s">
        <v>118</v>
      </c>
    </row>
    <row r="205" spans="2:51" s="14" customFormat="1" ht="12">
      <c r="B205" s="163"/>
      <c r="D205" s="153" t="s">
        <v>130</v>
      </c>
      <c r="E205" s="164" t="s">
        <v>1</v>
      </c>
      <c r="F205" s="165" t="s">
        <v>410</v>
      </c>
      <c r="H205" s="166">
        <v>215.7</v>
      </c>
      <c r="L205" s="163"/>
      <c r="M205" s="167"/>
      <c r="N205" s="168"/>
      <c r="O205" s="168"/>
      <c r="P205" s="168"/>
      <c r="Q205" s="168"/>
      <c r="R205" s="168"/>
      <c r="S205" s="168"/>
      <c r="T205" s="169"/>
      <c r="AT205" s="164" t="s">
        <v>130</v>
      </c>
      <c r="AU205" s="164" t="s">
        <v>83</v>
      </c>
      <c r="AV205" s="14" t="s">
        <v>83</v>
      </c>
      <c r="AW205" s="14" t="s">
        <v>29</v>
      </c>
      <c r="AX205" s="14" t="s">
        <v>75</v>
      </c>
      <c r="AY205" s="164" t="s">
        <v>118</v>
      </c>
    </row>
    <row r="206" spans="2:51" s="15" customFormat="1" ht="12">
      <c r="B206" s="170"/>
      <c r="D206" s="153" t="s">
        <v>130</v>
      </c>
      <c r="E206" s="171" t="s">
        <v>1</v>
      </c>
      <c r="F206" s="172" t="s">
        <v>131</v>
      </c>
      <c r="H206" s="173">
        <v>215.7</v>
      </c>
      <c r="L206" s="170"/>
      <c r="M206" s="174"/>
      <c r="N206" s="175"/>
      <c r="O206" s="175"/>
      <c r="P206" s="175"/>
      <c r="Q206" s="175"/>
      <c r="R206" s="175"/>
      <c r="S206" s="175"/>
      <c r="T206" s="176"/>
      <c r="AT206" s="171" t="s">
        <v>130</v>
      </c>
      <c r="AU206" s="171" t="s">
        <v>83</v>
      </c>
      <c r="AV206" s="15" t="s">
        <v>126</v>
      </c>
      <c r="AW206" s="15" t="s">
        <v>29</v>
      </c>
      <c r="AX206" s="15" t="s">
        <v>81</v>
      </c>
      <c r="AY206" s="171" t="s">
        <v>118</v>
      </c>
    </row>
    <row r="207" spans="1:65" s="2" customFormat="1" ht="21.75" customHeight="1">
      <c r="A207" s="29"/>
      <c r="B207" s="140"/>
      <c r="C207" s="141" t="s">
        <v>204</v>
      </c>
      <c r="D207" s="141" t="s">
        <v>121</v>
      </c>
      <c r="E207" s="142" t="s">
        <v>411</v>
      </c>
      <c r="F207" s="143" t="s">
        <v>412</v>
      </c>
      <c r="G207" s="144" t="s">
        <v>138</v>
      </c>
      <c r="H207" s="145">
        <v>26</v>
      </c>
      <c r="I207" s="146"/>
      <c r="J207" s="146">
        <f>ROUND(I207*H207,2)</f>
        <v>0</v>
      </c>
      <c r="K207" s="143" t="s">
        <v>1</v>
      </c>
      <c r="L207" s="30"/>
      <c r="M207" s="147" t="s">
        <v>1</v>
      </c>
      <c r="N207" s="148" t="s">
        <v>40</v>
      </c>
      <c r="O207" s="149">
        <v>2.535</v>
      </c>
      <c r="P207" s="149">
        <f>O207*H207</f>
        <v>65.91</v>
      </c>
      <c r="Q207" s="149">
        <v>0</v>
      </c>
      <c r="R207" s="149">
        <f>Q207*H207</f>
        <v>0</v>
      </c>
      <c r="S207" s="149">
        <v>0</v>
      </c>
      <c r="T207" s="150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1" t="s">
        <v>317</v>
      </c>
      <c r="AT207" s="151" t="s">
        <v>121</v>
      </c>
      <c r="AU207" s="151" t="s">
        <v>83</v>
      </c>
      <c r="AY207" s="17" t="s">
        <v>118</v>
      </c>
      <c r="BE207" s="152">
        <f>IF(N207="základní",J207,0)</f>
        <v>0</v>
      </c>
      <c r="BF207" s="152">
        <f>IF(N207="snížená",J207,0)</f>
        <v>0</v>
      </c>
      <c r="BG207" s="152">
        <f>IF(N207="zákl. přenesená",J207,0)</f>
        <v>0</v>
      </c>
      <c r="BH207" s="152">
        <f>IF(N207="sníž. přenesená",J207,0)</f>
        <v>0</v>
      </c>
      <c r="BI207" s="152">
        <f>IF(N207="nulová",J207,0)</f>
        <v>0</v>
      </c>
      <c r="BJ207" s="17" t="s">
        <v>81</v>
      </c>
      <c r="BK207" s="152">
        <f>ROUND(I207*H207,2)</f>
        <v>0</v>
      </c>
      <c r="BL207" s="17" t="s">
        <v>317</v>
      </c>
      <c r="BM207" s="151" t="s">
        <v>413</v>
      </c>
    </row>
    <row r="208" spans="1:47" s="2" customFormat="1" ht="19.5">
      <c r="A208" s="29"/>
      <c r="B208" s="30"/>
      <c r="C208" s="29"/>
      <c r="D208" s="153" t="s">
        <v>128</v>
      </c>
      <c r="E208" s="29"/>
      <c r="F208" s="154" t="s">
        <v>412</v>
      </c>
      <c r="G208" s="29"/>
      <c r="H208" s="29"/>
      <c r="I208" s="29"/>
      <c r="J208" s="29"/>
      <c r="K208" s="29"/>
      <c r="L208" s="30"/>
      <c r="M208" s="155"/>
      <c r="N208" s="156"/>
      <c r="O208" s="55"/>
      <c r="P208" s="55"/>
      <c r="Q208" s="55"/>
      <c r="R208" s="55"/>
      <c r="S208" s="55"/>
      <c r="T208" s="56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T208" s="17" t="s">
        <v>128</v>
      </c>
      <c r="AU208" s="17" t="s">
        <v>83</v>
      </c>
    </row>
    <row r="209" spans="2:51" s="13" customFormat="1" ht="12">
      <c r="B209" s="157"/>
      <c r="D209" s="153" t="s">
        <v>130</v>
      </c>
      <c r="E209" s="158" t="s">
        <v>1</v>
      </c>
      <c r="F209" s="159" t="s">
        <v>414</v>
      </c>
      <c r="H209" s="158" t="s">
        <v>1</v>
      </c>
      <c r="L209" s="157"/>
      <c r="M209" s="160"/>
      <c r="N209" s="161"/>
      <c r="O209" s="161"/>
      <c r="P209" s="161"/>
      <c r="Q209" s="161"/>
      <c r="R209" s="161"/>
      <c r="S209" s="161"/>
      <c r="T209" s="162"/>
      <c r="AT209" s="158" t="s">
        <v>130</v>
      </c>
      <c r="AU209" s="158" t="s">
        <v>83</v>
      </c>
      <c r="AV209" s="13" t="s">
        <v>81</v>
      </c>
      <c r="AW209" s="13" t="s">
        <v>29</v>
      </c>
      <c r="AX209" s="13" t="s">
        <v>75</v>
      </c>
      <c r="AY209" s="158" t="s">
        <v>118</v>
      </c>
    </row>
    <row r="210" spans="2:51" s="14" customFormat="1" ht="12">
      <c r="B210" s="163"/>
      <c r="D210" s="153" t="s">
        <v>130</v>
      </c>
      <c r="E210" s="164" t="s">
        <v>1</v>
      </c>
      <c r="F210" s="165" t="s">
        <v>415</v>
      </c>
      <c r="H210" s="166">
        <v>26</v>
      </c>
      <c r="L210" s="163"/>
      <c r="M210" s="167"/>
      <c r="N210" s="168"/>
      <c r="O210" s="168"/>
      <c r="P210" s="168"/>
      <c r="Q210" s="168"/>
      <c r="R210" s="168"/>
      <c r="S210" s="168"/>
      <c r="T210" s="169"/>
      <c r="AT210" s="164" t="s">
        <v>130</v>
      </c>
      <c r="AU210" s="164" t="s">
        <v>83</v>
      </c>
      <c r="AV210" s="14" t="s">
        <v>83</v>
      </c>
      <c r="AW210" s="14" t="s">
        <v>29</v>
      </c>
      <c r="AX210" s="14" t="s">
        <v>75</v>
      </c>
      <c r="AY210" s="164" t="s">
        <v>118</v>
      </c>
    </row>
    <row r="211" spans="2:51" s="15" customFormat="1" ht="12">
      <c r="B211" s="170"/>
      <c r="D211" s="153" t="s">
        <v>130</v>
      </c>
      <c r="E211" s="171" t="s">
        <v>1</v>
      </c>
      <c r="F211" s="172" t="s">
        <v>131</v>
      </c>
      <c r="H211" s="173">
        <v>26</v>
      </c>
      <c r="L211" s="170"/>
      <c r="M211" s="174"/>
      <c r="N211" s="175"/>
      <c r="O211" s="175"/>
      <c r="P211" s="175"/>
      <c r="Q211" s="175"/>
      <c r="R211" s="175"/>
      <c r="S211" s="175"/>
      <c r="T211" s="176"/>
      <c r="AT211" s="171" t="s">
        <v>130</v>
      </c>
      <c r="AU211" s="171" t="s">
        <v>83</v>
      </c>
      <c r="AV211" s="15" t="s">
        <v>126</v>
      </c>
      <c r="AW211" s="15" t="s">
        <v>29</v>
      </c>
      <c r="AX211" s="15" t="s">
        <v>81</v>
      </c>
      <c r="AY211" s="171" t="s">
        <v>118</v>
      </c>
    </row>
    <row r="212" spans="1:65" s="2" customFormat="1" ht="21.75" customHeight="1">
      <c r="A212" s="29"/>
      <c r="B212" s="140"/>
      <c r="C212" s="141" t="s">
        <v>209</v>
      </c>
      <c r="D212" s="141" t="s">
        <v>121</v>
      </c>
      <c r="E212" s="142" t="s">
        <v>416</v>
      </c>
      <c r="F212" s="143" t="s">
        <v>417</v>
      </c>
      <c r="G212" s="144" t="s">
        <v>138</v>
      </c>
      <c r="H212" s="145">
        <v>241.7</v>
      </c>
      <c r="I212" s="146"/>
      <c r="J212" s="146">
        <f>ROUND(I212*H212,2)</f>
        <v>0</v>
      </c>
      <c r="K212" s="143" t="s">
        <v>1</v>
      </c>
      <c r="L212" s="30"/>
      <c r="M212" s="147" t="s">
        <v>1</v>
      </c>
      <c r="N212" s="148" t="s">
        <v>40</v>
      </c>
      <c r="O212" s="149">
        <v>0.1</v>
      </c>
      <c r="P212" s="149">
        <f>O212*H212</f>
        <v>24.17</v>
      </c>
      <c r="Q212" s="149">
        <v>0.351</v>
      </c>
      <c r="R212" s="149">
        <f>Q212*H212</f>
        <v>84.8367</v>
      </c>
      <c r="S212" s="149">
        <v>0</v>
      </c>
      <c r="T212" s="150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1" t="s">
        <v>317</v>
      </c>
      <c r="AT212" s="151" t="s">
        <v>121</v>
      </c>
      <c r="AU212" s="151" t="s">
        <v>83</v>
      </c>
      <c r="AY212" s="17" t="s">
        <v>118</v>
      </c>
      <c r="BE212" s="152">
        <f>IF(N212="základní",J212,0)</f>
        <v>0</v>
      </c>
      <c r="BF212" s="152">
        <f>IF(N212="snížená",J212,0)</f>
        <v>0</v>
      </c>
      <c r="BG212" s="152">
        <f>IF(N212="zákl. přenesená",J212,0)</f>
        <v>0</v>
      </c>
      <c r="BH212" s="152">
        <f>IF(N212="sníž. přenesená",J212,0)</f>
        <v>0</v>
      </c>
      <c r="BI212" s="152">
        <f>IF(N212="nulová",J212,0)</f>
        <v>0</v>
      </c>
      <c r="BJ212" s="17" t="s">
        <v>81</v>
      </c>
      <c r="BK212" s="152">
        <f>ROUND(I212*H212,2)</f>
        <v>0</v>
      </c>
      <c r="BL212" s="17" t="s">
        <v>317</v>
      </c>
      <c r="BM212" s="151" t="s">
        <v>418</v>
      </c>
    </row>
    <row r="213" spans="1:47" s="2" customFormat="1" ht="12">
      <c r="A213" s="29"/>
      <c r="B213" s="30"/>
      <c r="C213" s="29"/>
      <c r="D213" s="153" t="s">
        <v>128</v>
      </c>
      <c r="E213" s="29"/>
      <c r="F213" s="154" t="s">
        <v>417</v>
      </c>
      <c r="G213" s="29"/>
      <c r="H213" s="29"/>
      <c r="I213" s="29"/>
      <c r="J213" s="29"/>
      <c r="K213" s="29"/>
      <c r="L213" s="30"/>
      <c r="M213" s="155"/>
      <c r="N213" s="156"/>
      <c r="O213" s="55"/>
      <c r="P213" s="55"/>
      <c r="Q213" s="55"/>
      <c r="R213" s="55"/>
      <c r="S213" s="55"/>
      <c r="T213" s="56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T213" s="17" t="s">
        <v>128</v>
      </c>
      <c r="AU213" s="17" t="s">
        <v>83</v>
      </c>
    </row>
    <row r="214" spans="2:51" s="13" customFormat="1" ht="22.5">
      <c r="B214" s="157"/>
      <c r="D214" s="153" t="s">
        <v>130</v>
      </c>
      <c r="E214" s="158" t="s">
        <v>1</v>
      </c>
      <c r="F214" s="159" t="s">
        <v>419</v>
      </c>
      <c r="H214" s="158" t="s">
        <v>1</v>
      </c>
      <c r="L214" s="157"/>
      <c r="M214" s="160"/>
      <c r="N214" s="161"/>
      <c r="O214" s="161"/>
      <c r="P214" s="161"/>
      <c r="Q214" s="161"/>
      <c r="R214" s="161"/>
      <c r="S214" s="161"/>
      <c r="T214" s="162"/>
      <c r="AT214" s="158" t="s">
        <v>130</v>
      </c>
      <c r="AU214" s="158" t="s">
        <v>83</v>
      </c>
      <c r="AV214" s="13" t="s">
        <v>81</v>
      </c>
      <c r="AW214" s="13" t="s">
        <v>29</v>
      </c>
      <c r="AX214" s="13" t="s">
        <v>75</v>
      </c>
      <c r="AY214" s="158" t="s">
        <v>118</v>
      </c>
    </row>
    <row r="215" spans="2:51" s="14" customFormat="1" ht="12">
      <c r="B215" s="163"/>
      <c r="D215" s="153" t="s">
        <v>130</v>
      </c>
      <c r="E215" s="164" t="s">
        <v>1</v>
      </c>
      <c r="F215" s="165" t="s">
        <v>420</v>
      </c>
      <c r="H215" s="166">
        <v>241.7</v>
      </c>
      <c r="L215" s="163"/>
      <c r="M215" s="167"/>
      <c r="N215" s="168"/>
      <c r="O215" s="168"/>
      <c r="P215" s="168"/>
      <c r="Q215" s="168"/>
      <c r="R215" s="168"/>
      <c r="S215" s="168"/>
      <c r="T215" s="169"/>
      <c r="AT215" s="164" t="s">
        <v>130</v>
      </c>
      <c r="AU215" s="164" t="s">
        <v>83</v>
      </c>
      <c r="AV215" s="14" t="s">
        <v>83</v>
      </c>
      <c r="AW215" s="14" t="s">
        <v>29</v>
      </c>
      <c r="AX215" s="14" t="s">
        <v>75</v>
      </c>
      <c r="AY215" s="164" t="s">
        <v>118</v>
      </c>
    </row>
    <row r="216" spans="2:51" s="15" customFormat="1" ht="12">
      <c r="B216" s="170"/>
      <c r="D216" s="153" t="s">
        <v>130</v>
      </c>
      <c r="E216" s="171" t="s">
        <v>1</v>
      </c>
      <c r="F216" s="172" t="s">
        <v>131</v>
      </c>
      <c r="H216" s="173">
        <v>241.7</v>
      </c>
      <c r="L216" s="170"/>
      <c r="M216" s="174"/>
      <c r="N216" s="175"/>
      <c r="O216" s="175"/>
      <c r="P216" s="175"/>
      <c r="Q216" s="175"/>
      <c r="R216" s="175"/>
      <c r="S216" s="175"/>
      <c r="T216" s="176"/>
      <c r="AT216" s="171" t="s">
        <v>130</v>
      </c>
      <c r="AU216" s="171" t="s">
        <v>83</v>
      </c>
      <c r="AV216" s="15" t="s">
        <v>126</v>
      </c>
      <c r="AW216" s="15" t="s">
        <v>29</v>
      </c>
      <c r="AX216" s="15" t="s">
        <v>81</v>
      </c>
      <c r="AY216" s="171" t="s">
        <v>118</v>
      </c>
    </row>
    <row r="217" spans="1:65" s="2" customFormat="1" ht="21.75" customHeight="1">
      <c r="A217" s="29"/>
      <c r="B217" s="140"/>
      <c r="C217" s="141" t="s">
        <v>217</v>
      </c>
      <c r="D217" s="141" t="s">
        <v>121</v>
      </c>
      <c r="E217" s="142" t="s">
        <v>421</v>
      </c>
      <c r="F217" s="143" t="s">
        <v>422</v>
      </c>
      <c r="G217" s="144" t="s">
        <v>138</v>
      </c>
      <c r="H217" s="145">
        <v>215.7</v>
      </c>
      <c r="I217" s="146"/>
      <c r="J217" s="146">
        <f>ROUND(I217*H217,2)</f>
        <v>0</v>
      </c>
      <c r="K217" s="143" t="s">
        <v>125</v>
      </c>
      <c r="L217" s="30"/>
      <c r="M217" s="147" t="s">
        <v>1</v>
      </c>
      <c r="N217" s="148" t="s">
        <v>40</v>
      </c>
      <c r="O217" s="149">
        <v>0.164</v>
      </c>
      <c r="P217" s="149">
        <f>O217*H217</f>
        <v>35.3748</v>
      </c>
      <c r="Q217" s="149">
        <v>0</v>
      </c>
      <c r="R217" s="149">
        <f>Q217*H217</f>
        <v>0</v>
      </c>
      <c r="S217" s="149">
        <v>0</v>
      </c>
      <c r="T217" s="150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1" t="s">
        <v>317</v>
      </c>
      <c r="AT217" s="151" t="s">
        <v>121</v>
      </c>
      <c r="AU217" s="151" t="s">
        <v>83</v>
      </c>
      <c r="AY217" s="17" t="s">
        <v>118</v>
      </c>
      <c r="BE217" s="152">
        <f>IF(N217="základní",J217,0)</f>
        <v>0</v>
      </c>
      <c r="BF217" s="152">
        <f>IF(N217="snížená",J217,0)</f>
        <v>0</v>
      </c>
      <c r="BG217" s="152">
        <f>IF(N217="zákl. přenesená",J217,0)</f>
        <v>0</v>
      </c>
      <c r="BH217" s="152">
        <f>IF(N217="sníž. přenesená",J217,0)</f>
        <v>0</v>
      </c>
      <c r="BI217" s="152">
        <f>IF(N217="nulová",J217,0)</f>
        <v>0</v>
      </c>
      <c r="BJ217" s="17" t="s">
        <v>81</v>
      </c>
      <c r="BK217" s="152">
        <f>ROUND(I217*H217,2)</f>
        <v>0</v>
      </c>
      <c r="BL217" s="17" t="s">
        <v>317</v>
      </c>
      <c r="BM217" s="151" t="s">
        <v>423</v>
      </c>
    </row>
    <row r="218" spans="1:47" s="2" customFormat="1" ht="39">
      <c r="A218" s="29"/>
      <c r="B218" s="30"/>
      <c r="C218" s="29"/>
      <c r="D218" s="153" t="s">
        <v>128</v>
      </c>
      <c r="E218" s="29"/>
      <c r="F218" s="154" t="s">
        <v>424</v>
      </c>
      <c r="G218" s="29"/>
      <c r="H218" s="29"/>
      <c r="I218" s="29"/>
      <c r="J218" s="29"/>
      <c r="K218" s="29"/>
      <c r="L218" s="30"/>
      <c r="M218" s="155"/>
      <c r="N218" s="156"/>
      <c r="O218" s="55"/>
      <c r="P218" s="55"/>
      <c r="Q218" s="55"/>
      <c r="R218" s="55"/>
      <c r="S218" s="55"/>
      <c r="T218" s="56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T218" s="17" t="s">
        <v>128</v>
      </c>
      <c r="AU218" s="17" t="s">
        <v>83</v>
      </c>
    </row>
    <row r="219" spans="2:51" s="13" customFormat="1" ht="12">
      <c r="B219" s="157"/>
      <c r="D219" s="153" t="s">
        <v>130</v>
      </c>
      <c r="E219" s="158" t="s">
        <v>1</v>
      </c>
      <c r="F219" s="159" t="s">
        <v>425</v>
      </c>
      <c r="H219" s="158" t="s">
        <v>1</v>
      </c>
      <c r="L219" s="157"/>
      <c r="M219" s="160"/>
      <c r="N219" s="161"/>
      <c r="O219" s="161"/>
      <c r="P219" s="161"/>
      <c r="Q219" s="161"/>
      <c r="R219" s="161"/>
      <c r="S219" s="161"/>
      <c r="T219" s="162"/>
      <c r="AT219" s="158" t="s">
        <v>130</v>
      </c>
      <c r="AU219" s="158" t="s">
        <v>83</v>
      </c>
      <c r="AV219" s="13" t="s">
        <v>81</v>
      </c>
      <c r="AW219" s="13" t="s">
        <v>29</v>
      </c>
      <c r="AX219" s="13" t="s">
        <v>75</v>
      </c>
      <c r="AY219" s="158" t="s">
        <v>118</v>
      </c>
    </row>
    <row r="220" spans="2:51" s="14" customFormat="1" ht="12">
      <c r="B220" s="163"/>
      <c r="D220" s="153" t="s">
        <v>130</v>
      </c>
      <c r="E220" s="164" t="s">
        <v>1</v>
      </c>
      <c r="F220" s="165" t="s">
        <v>410</v>
      </c>
      <c r="H220" s="166">
        <v>215.7</v>
      </c>
      <c r="L220" s="163"/>
      <c r="M220" s="167"/>
      <c r="N220" s="168"/>
      <c r="O220" s="168"/>
      <c r="P220" s="168"/>
      <c r="Q220" s="168"/>
      <c r="R220" s="168"/>
      <c r="S220" s="168"/>
      <c r="T220" s="169"/>
      <c r="AT220" s="164" t="s">
        <v>130</v>
      </c>
      <c r="AU220" s="164" t="s">
        <v>83</v>
      </c>
      <c r="AV220" s="14" t="s">
        <v>83</v>
      </c>
      <c r="AW220" s="14" t="s">
        <v>29</v>
      </c>
      <c r="AX220" s="14" t="s">
        <v>75</v>
      </c>
      <c r="AY220" s="164" t="s">
        <v>118</v>
      </c>
    </row>
    <row r="221" spans="2:51" s="15" customFormat="1" ht="12">
      <c r="B221" s="170"/>
      <c r="D221" s="153" t="s">
        <v>130</v>
      </c>
      <c r="E221" s="171" t="s">
        <v>1</v>
      </c>
      <c r="F221" s="172" t="s">
        <v>131</v>
      </c>
      <c r="H221" s="173">
        <v>215.7</v>
      </c>
      <c r="L221" s="170"/>
      <c r="M221" s="174"/>
      <c r="N221" s="175"/>
      <c r="O221" s="175"/>
      <c r="P221" s="175"/>
      <c r="Q221" s="175"/>
      <c r="R221" s="175"/>
      <c r="S221" s="175"/>
      <c r="T221" s="176"/>
      <c r="AT221" s="171" t="s">
        <v>130</v>
      </c>
      <c r="AU221" s="171" t="s">
        <v>83</v>
      </c>
      <c r="AV221" s="15" t="s">
        <v>126</v>
      </c>
      <c r="AW221" s="15" t="s">
        <v>29</v>
      </c>
      <c r="AX221" s="15" t="s">
        <v>81</v>
      </c>
      <c r="AY221" s="171" t="s">
        <v>118</v>
      </c>
    </row>
    <row r="222" spans="1:65" s="2" customFormat="1" ht="21.75" customHeight="1">
      <c r="A222" s="29"/>
      <c r="B222" s="140"/>
      <c r="C222" s="141" t="s">
        <v>222</v>
      </c>
      <c r="D222" s="141" t="s">
        <v>121</v>
      </c>
      <c r="E222" s="142" t="s">
        <v>426</v>
      </c>
      <c r="F222" s="143" t="s">
        <v>427</v>
      </c>
      <c r="G222" s="144" t="s">
        <v>138</v>
      </c>
      <c r="H222" s="145">
        <v>26</v>
      </c>
      <c r="I222" s="146"/>
      <c r="J222" s="146">
        <f>ROUND(I222*H222,2)</f>
        <v>0</v>
      </c>
      <c r="K222" s="143" t="s">
        <v>1</v>
      </c>
      <c r="L222" s="30"/>
      <c r="M222" s="147" t="s">
        <v>1</v>
      </c>
      <c r="N222" s="148" t="s">
        <v>40</v>
      </c>
      <c r="O222" s="149">
        <v>0.468</v>
      </c>
      <c r="P222" s="149">
        <f>O222*H222</f>
        <v>12.168000000000001</v>
      </c>
      <c r="Q222" s="149">
        <v>0</v>
      </c>
      <c r="R222" s="149">
        <f>Q222*H222</f>
        <v>0</v>
      </c>
      <c r="S222" s="149">
        <v>0</v>
      </c>
      <c r="T222" s="150">
        <f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1" t="s">
        <v>317</v>
      </c>
      <c r="AT222" s="151" t="s">
        <v>121</v>
      </c>
      <c r="AU222" s="151" t="s">
        <v>83</v>
      </c>
      <c r="AY222" s="17" t="s">
        <v>118</v>
      </c>
      <c r="BE222" s="152">
        <f>IF(N222="základní",J222,0)</f>
        <v>0</v>
      </c>
      <c r="BF222" s="152">
        <f>IF(N222="snížená",J222,0)</f>
        <v>0</v>
      </c>
      <c r="BG222" s="152">
        <f>IF(N222="zákl. přenesená",J222,0)</f>
        <v>0</v>
      </c>
      <c r="BH222" s="152">
        <f>IF(N222="sníž. přenesená",J222,0)</f>
        <v>0</v>
      </c>
      <c r="BI222" s="152">
        <f>IF(N222="nulová",J222,0)</f>
        <v>0</v>
      </c>
      <c r="BJ222" s="17" t="s">
        <v>81</v>
      </c>
      <c r="BK222" s="152">
        <f>ROUND(I222*H222,2)</f>
        <v>0</v>
      </c>
      <c r="BL222" s="17" t="s">
        <v>317</v>
      </c>
      <c r="BM222" s="151" t="s">
        <v>428</v>
      </c>
    </row>
    <row r="223" spans="1:47" s="2" customFormat="1" ht="19.5">
      <c r="A223" s="29"/>
      <c r="B223" s="30"/>
      <c r="C223" s="29"/>
      <c r="D223" s="153" t="s">
        <v>128</v>
      </c>
      <c r="E223" s="29"/>
      <c r="F223" s="154" t="s">
        <v>427</v>
      </c>
      <c r="G223" s="29"/>
      <c r="H223" s="29"/>
      <c r="I223" s="29"/>
      <c r="J223" s="29"/>
      <c r="K223" s="29"/>
      <c r="L223" s="30"/>
      <c r="M223" s="155"/>
      <c r="N223" s="156"/>
      <c r="O223" s="55"/>
      <c r="P223" s="55"/>
      <c r="Q223" s="55"/>
      <c r="R223" s="55"/>
      <c r="S223" s="55"/>
      <c r="T223" s="56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T223" s="17" t="s">
        <v>128</v>
      </c>
      <c r="AU223" s="17" t="s">
        <v>83</v>
      </c>
    </row>
    <row r="224" spans="2:51" s="13" customFormat="1" ht="12">
      <c r="B224" s="157"/>
      <c r="D224" s="153" t="s">
        <v>130</v>
      </c>
      <c r="E224" s="158" t="s">
        <v>1</v>
      </c>
      <c r="F224" s="159" t="s">
        <v>429</v>
      </c>
      <c r="H224" s="158" t="s">
        <v>1</v>
      </c>
      <c r="L224" s="157"/>
      <c r="M224" s="160"/>
      <c r="N224" s="161"/>
      <c r="O224" s="161"/>
      <c r="P224" s="161"/>
      <c r="Q224" s="161"/>
      <c r="R224" s="161"/>
      <c r="S224" s="161"/>
      <c r="T224" s="162"/>
      <c r="AT224" s="158" t="s">
        <v>130</v>
      </c>
      <c r="AU224" s="158" t="s">
        <v>83</v>
      </c>
      <c r="AV224" s="13" t="s">
        <v>81</v>
      </c>
      <c r="AW224" s="13" t="s">
        <v>29</v>
      </c>
      <c r="AX224" s="13" t="s">
        <v>75</v>
      </c>
      <c r="AY224" s="158" t="s">
        <v>118</v>
      </c>
    </row>
    <row r="225" spans="2:51" s="14" customFormat="1" ht="12">
      <c r="B225" s="163"/>
      <c r="D225" s="153" t="s">
        <v>130</v>
      </c>
      <c r="E225" s="164" t="s">
        <v>1</v>
      </c>
      <c r="F225" s="165" t="s">
        <v>415</v>
      </c>
      <c r="H225" s="166">
        <v>26</v>
      </c>
      <c r="L225" s="163"/>
      <c r="M225" s="167"/>
      <c r="N225" s="168"/>
      <c r="O225" s="168"/>
      <c r="P225" s="168"/>
      <c r="Q225" s="168"/>
      <c r="R225" s="168"/>
      <c r="S225" s="168"/>
      <c r="T225" s="169"/>
      <c r="AT225" s="164" t="s">
        <v>130</v>
      </c>
      <c r="AU225" s="164" t="s">
        <v>83</v>
      </c>
      <c r="AV225" s="14" t="s">
        <v>83</v>
      </c>
      <c r="AW225" s="14" t="s">
        <v>29</v>
      </c>
      <c r="AX225" s="14" t="s">
        <v>75</v>
      </c>
      <c r="AY225" s="164" t="s">
        <v>118</v>
      </c>
    </row>
    <row r="226" spans="2:51" s="15" customFormat="1" ht="12">
      <c r="B226" s="170"/>
      <c r="D226" s="153" t="s">
        <v>130</v>
      </c>
      <c r="E226" s="171" t="s">
        <v>1</v>
      </c>
      <c r="F226" s="172" t="s">
        <v>131</v>
      </c>
      <c r="H226" s="173">
        <v>26</v>
      </c>
      <c r="L226" s="170"/>
      <c r="M226" s="174"/>
      <c r="N226" s="175"/>
      <c r="O226" s="175"/>
      <c r="P226" s="175"/>
      <c r="Q226" s="175"/>
      <c r="R226" s="175"/>
      <c r="S226" s="175"/>
      <c r="T226" s="176"/>
      <c r="AT226" s="171" t="s">
        <v>130</v>
      </c>
      <c r="AU226" s="171" t="s">
        <v>83</v>
      </c>
      <c r="AV226" s="15" t="s">
        <v>126</v>
      </c>
      <c r="AW226" s="15" t="s">
        <v>29</v>
      </c>
      <c r="AX226" s="15" t="s">
        <v>81</v>
      </c>
      <c r="AY226" s="171" t="s">
        <v>118</v>
      </c>
    </row>
    <row r="227" spans="1:65" s="2" customFormat="1" ht="21.75" customHeight="1">
      <c r="A227" s="29"/>
      <c r="B227" s="140"/>
      <c r="C227" s="141" t="s">
        <v>7</v>
      </c>
      <c r="D227" s="141" t="s">
        <v>121</v>
      </c>
      <c r="E227" s="142" t="s">
        <v>430</v>
      </c>
      <c r="F227" s="143" t="s">
        <v>431</v>
      </c>
      <c r="G227" s="144" t="s">
        <v>138</v>
      </c>
      <c r="H227" s="145">
        <v>26</v>
      </c>
      <c r="I227" s="146"/>
      <c r="J227" s="146">
        <f>ROUND(I227*H227,2)</f>
        <v>0</v>
      </c>
      <c r="K227" s="143" t="s">
        <v>1</v>
      </c>
      <c r="L227" s="30"/>
      <c r="M227" s="147" t="s">
        <v>1</v>
      </c>
      <c r="N227" s="148" t="s">
        <v>40</v>
      </c>
      <c r="O227" s="149">
        <v>0.142</v>
      </c>
      <c r="P227" s="149">
        <f>O227*H227</f>
        <v>3.6919999999999997</v>
      </c>
      <c r="Q227" s="149">
        <v>0</v>
      </c>
      <c r="R227" s="149">
        <f>Q227*H227</f>
        <v>0</v>
      </c>
      <c r="S227" s="149">
        <v>0</v>
      </c>
      <c r="T227" s="150">
        <f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1" t="s">
        <v>317</v>
      </c>
      <c r="AT227" s="151" t="s">
        <v>121</v>
      </c>
      <c r="AU227" s="151" t="s">
        <v>83</v>
      </c>
      <c r="AY227" s="17" t="s">
        <v>118</v>
      </c>
      <c r="BE227" s="152">
        <f>IF(N227="základní",J227,0)</f>
        <v>0</v>
      </c>
      <c r="BF227" s="152">
        <f>IF(N227="snížená",J227,0)</f>
        <v>0</v>
      </c>
      <c r="BG227" s="152">
        <f>IF(N227="zákl. přenesená",J227,0)</f>
        <v>0</v>
      </c>
      <c r="BH227" s="152">
        <f>IF(N227="sníž. přenesená",J227,0)</f>
        <v>0</v>
      </c>
      <c r="BI227" s="152">
        <f>IF(N227="nulová",J227,0)</f>
        <v>0</v>
      </c>
      <c r="BJ227" s="17" t="s">
        <v>81</v>
      </c>
      <c r="BK227" s="152">
        <f>ROUND(I227*H227,2)</f>
        <v>0</v>
      </c>
      <c r="BL227" s="17" t="s">
        <v>317</v>
      </c>
      <c r="BM227" s="151" t="s">
        <v>432</v>
      </c>
    </row>
    <row r="228" spans="1:47" s="2" customFormat="1" ht="19.5">
      <c r="A228" s="29"/>
      <c r="B228" s="30"/>
      <c r="C228" s="29"/>
      <c r="D228" s="153" t="s">
        <v>128</v>
      </c>
      <c r="E228" s="29"/>
      <c r="F228" s="154" t="s">
        <v>431</v>
      </c>
      <c r="G228" s="29"/>
      <c r="H228" s="29"/>
      <c r="I228" s="29"/>
      <c r="J228" s="29"/>
      <c r="K228" s="29"/>
      <c r="L228" s="30"/>
      <c r="M228" s="155"/>
      <c r="N228" s="156"/>
      <c r="O228" s="55"/>
      <c r="P228" s="55"/>
      <c r="Q228" s="55"/>
      <c r="R228" s="55"/>
      <c r="S228" s="55"/>
      <c r="T228" s="56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T228" s="17" t="s">
        <v>128</v>
      </c>
      <c r="AU228" s="17" t="s">
        <v>83</v>
      </c>
    </row>
    <row r="229" spans="2:51" s="13" customFormat="1" ht="33.75">
      <c r="B229" s="157"/>
      <c r="D229" s="153" t="s">
        <v>130</v>
      </c>
      <c r="E229" s="158" t="s">
        <v>1</v>
      </c>
      <c r="F229" s="159" t="s">
        <v>433</v>
      </c>
      <c r="H229" s="158" t="s">
        <v>1</v>
      </c>
      <c r="L229" s="157"/>
      <c r="M229" s="160"/>
      <c r="N229" s="161"/>
      <c r="O229" s="161"/>
      <c r="P229" s="161"/>
      <c r="Q229" s="161"/>
      <c r="R229" s="161"/>
      <c r="S229" s="161"/>
      <c r="T229" s="162"/>
      <c r="AT229" s="158" t="s">
        <v>130</v>
      </c>
      <c r="AU229" s="158" t="s">
        <v>83</v>
      </c>
      <c r="AV229" s="13" t="s">
        <v>81</v>
      </c>
      <c r="AW229" s="13" t="s">
        <v>29</v>
      </c>
      <c r="AX229" s="13" t="s">
        <v>75</v>
      </c>
      <c r="AY229" s="158" t="s">
        <v>118</v>
      </c>
    </row>
    <row r="230" spans="2:51" s="13" customFormat="1" ht="12">
      <c r="B230" s="157"/>
      <c r="D230" s="153" t="s">
        <v>130</v>
      </c>
      <c r="E230" s="158" t="s">
        <v>1</v>
      </c>
      <c r="F230" s="159" t="s">
        <v>434</v>
      </c>
      <c r="H230" s="158" t="s">
        <v>1</v>
      </c>
      <c r="L230" s="157"/>
      <c r="M230" s="160"/>
      <c r="N230" s="161"/>
      <c r="O230" s="161"/>
      <c r="P230" s="161"/>
      <c r="Q230" s="161"/>
      <c r="R230" s="161"/>
      <c r="S230" s="161"/>
      <c r="T230" s="162"/>
      <c r="AT230" s="158" t="s">
        <v>130</v>
      </c>
      <c r="AU230" s="158" t="s">
        <v>83</v>
      </c>
      <c r="AV230" s="13" t="s">
        <v>81</v>
      </c>
      <c r="AW230" s="13" t="s">
        <v>29</v>
      </c>
      <c r="AX230" s="13" t="s">
        <v>75</v>
      </c>
      <c r="AY230" s="158" t="s">
        <v>118</v>
      </c>
    </row>
    <row r="231" spans="2:51" s="14" customFormat="1" ht="12">
      <c r="B231" s="163"/>
      <c r="D231" s="153" t="s">
        <v>130</v>
      </c>
      <c r="E231" s="164" t="s">
        <v>1</v>
      </c>
      <c r="F231" s="165" t="s">
        <v>415</v>
      </c>
      <c r="H231" s="166">
        <v>26</v>
      </c>
      <c r="L231" s="163"/>
      <c r="M231" s="167"/>
      <c r="N231" s="168"/>
      <c r="O231" s="168"/>
      <c r="P231" s="168"/>
      <c r="Q231" s="168"/>
      <c r="R231" s="168"/>
      <c r="S231" s="168"/>
      <c r="T231" s="169"/>
      <c r="AT231" s="164" t="s">
        <v>130</v>
      </c>
      <c r="AU231" s="164" t="s">
        <v>83</v>
      </c>
      <c r="AV231" s="14" t="s">
        <v>83</v>
      </c>
      <c r="AW231" s="14" t="s">
        <v>29</v>
      </c>
      <c r="AX231" s="14" t="s">
        <v>75</v>
      </c>
      <c r="AY231" s="164" t="s">
        <v>118</v>
      </c>
    </row>
    <row r="232" spans="2:51" s="15" customFormat="1" ht="12">
      <c r="B232" s="170"/>
      <c r="D232" s="153" t="s">
        <v>130</v>
      </c>
      <c r="E232" s="171" t="s">
        <v>1</v>
      </c>
      <c r="F232" s="172" t="s">
        <v>131</v>
      </c>
      <c r="H232" s="173">
        <v>26</v>
      </c>
      <c r="L232" s="170"/>
      <c r="M232" s="174"/>
      <c r="N232" s="175"/>
      <c r="O232" s="175"/>
      <c r="P232" s="175"/>
      <c r="Q232" s="175"/>
      <c r="R232" s="175"/>
      <c r="S232" s="175"/>
      <c r="T232" s="176"/>
      <c r="AT232" s="171" t="s">
        <v>130</v>
      </c>
      <c r="AU232" s="171" t="s">
        <v>83</v>
      </c>
      <c r="AV232" s="15" t="s">
        <v>126</v>
      </c>
      <c r="AW232" s="15" t="s">
        <v>29</v>
      </c>
      <c r="AX232" s="15" t="s">
        <v>81</v>
      </c>
      <c r="AY232" s="171" t="s">
        <v>118</v>
      </c>
    </row>
    <row r="233" spans="1:65" s="2" customFormat="1" ht="21.75" customHeight="1">
      <c r="A233" s="29"/>
      <c r="B233" s="140"/>
      <c r="C233" s="177" t="s">
        <v>230</v>
      </c>
      <c r="D233" s="177" t="s">
        <v>175</v>
      </c>
      <c r="E233" s="178" t="s">
        <v>435</v>
      </c>
      <c r="F233" s="179" t="s">
        <v>436</v>
      </c>
      <c r="G233" s="180" t="s">
        <v>138</v>
      </c>
      <c r="H233" s="181">
        <v>26</v>
      </c>
      <c r="I233" s="182"/>
      <c r="J233" s="182">
        <f>ROUND(I233*H233,2)</f>
        <v>0</v>
      </c>
      <c r="K233" s="179" t="s">
        <v>1</v>
      </c>
      <c r="L233" s="183"/>
      <c r="M233" s="184" t="s">
        <v>1</v>
      </c>
      <c r="N233" s="185" t="s">
        <v>40</v>
      </c>
      <c r="O233" s="149">
        <v>0</v>
      </c>
      <c r="P233" s="149">
        <f>O233*H233</f>
        <v>0</v>
      </c>
      <c r="Q233" s="149">
        <v>0.00069</v>
      </c>
      <c r="R233" s="149">
        <f>Q233*H233</f>
        <v>0.017939999999999998</v>
      </c>
      <c r="S233" s="149">
        <v>0</v>
      </c>
      <c r="T233" s="150">
        <f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1" t="s">
        <v>437</v>
      </c>
      <c r="AT233" s="151" t="s">
        <v>175</v>
      </c>
      <c r="AU233" s="151" t="s">
        <v>83</v>
      </c>
      <c r="AY233" s="17" t="s">
        <v>118</v>
      </c>
      <c r="BE233" s="152">
        <f>IF(N233="základní",J233,0)</f>
        <v>0</v>
      </c>
      <c r="BF233" s="152">
        <f>IF(N233="snížená",J233,0)</f>
        <v>0</v>
      </c>
      <c r="BG233" s="152">
        <f>IF(N233="zákl. přenesená",J233,0)</f>
        <v>0</v>
      </c>
      <c r="BH233" s="152">
        <f>IF(N233="sníž. přenesená",J233,0)</f>
        <v>0</v>
      </c>
      <c r="BI233" s="152">
        <f>IF(N233="nulová",J233,0)</f>
        <v>0</v>
      </c>
      <c r="BJ233" s="17" t="s">
        <v>81</v>
      </c>
      <c r="BK233" s="152">
        <f>ROUND(I233*H233,2)</f>
        <v>0</v>
      </c>
      <c r="BL233" s="17" t="s">
        <v>317</v>
      </c>
      <c r="BM233" s="151" t="s">
        <v>438</v>
      </c>
    </row>
    <row r="234" spans="1:47" s="2" customFormat="1" ht="19.5">
      <c r="A234" s="29"/>
      <c r="B234" s="30"/>
      <c r="C234" s="29"/>
      <c r="D234" s="153" t="s">
        <v>128</v>
      </c>
      <c r="E234" s="29"/>
      <c r="F234" s="154" t="s">
        <v>436</v>
      </c>
      <c r="G234" s="29"/>
      <c r="H234" s="29"/>
      <c r="I234" s="29"/>
      <c r="J234" s="29"/>
      <c r="K234" s="29"/>
      <c r="L234" s="30"/>
      <c r="M234" s="155"/>
      <c r="N234" s="156"/>
      <c r="O234" s="55"/>
      <c r="P234" s="55"/>
      <c r="Q234" s="55"/>
      <c r="R234" s="55"/>
      <c r="S234" s="55"/>
      <c r="T234" s="56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T234" s="17" t="s">
        <v>128</v>
      </c>
      <c r="AU234" s="17" t="s">
        <v>83</v>
      </c>
    </row>
    <row r="235" spans="2:51" s="13" customFormat="1" ht="22.5">
      <c r="B235" s="157"/>
      <c r="D235" s="153" t="s">
        <v>130</v>
      </c>
      <c r="E235" s="158" t="s">
        <v>1</v>
      </c>
      <c r="F235" s="159" t="s">
        <v>439</v>
      </c>
      <c r="H235" s="158" t="s">
        <v>1</v>
      </c>
      <c r="L235" s="157"/>
      <c r="M235" s="160"/>
      <c r="N235" s="161"/>
      <c r="O235" s="161"/>
      <c r="P235" s="161"/>
      <c r="Q235" s="161"/>
      <c r="R235" s="161"/>
      <c r="S235" s="161"/>
      <c r="T235" s="162"/>
      <c r="AT235" s="158" t="s">
        <v>130</v>
      </c>
      <c r="AU235" s="158" t="s">
        <v>83</v>
      </c>
      <c r="AV235" s="13" t="s">
        <v>81</v>
      </c>
      <c r="AW235" s="13" t="s">
        <v>29</v>
      </c>
      <c r="AX235" s="13" t="s">
        <v>75</v>
      </c>
      <c r="AY235" s="158" t="s">
        <v>118</v>
      </c>
    </row>
    <row r="236" spans="2:51" s="13" customFormat="1" ht="12">
      <c r="B236" s="157"/>
      <c r="D236" s="153" t="s">
        <v>130</v>
      </c>
      <c r="E236" s="158" t="s">
        <v>1</v>
      </c>
      <c r="F236" s="159" t="s">
        <v>434</v>
      </c>
      <c r="H236" s="158" t="s">
        <v>1</v>
      </c>
      <c r="L236" s="157"/>
      <c r="M236" s="160"/>
      <c r="N236" s="161"/>
      <c r="O236" s="161"/>
      <c r="P236" s="161"/>
      <c r="Q236" s="161"/>
      <c r="R236" s="161"/>
      <c r="S236" s="161"/>
      <c r="T236" s="162"/>
      <c r="AT236" s="158" t="s">
        <v>130</v>
      </c>
      <c r="AU236" s="158" t="s">
        <v>83</v>
      </c>
      <c r="AV236" s="13" t="s">
        <v>81</v>
      </c>
      <c r="AW236" s="13" t="s">
        <v>29</v>
      </c>
      <c r="AX236" s="13" t="s">
        <v>75</v>
      </c>
      <c r="AY236" s="158" t="s">
        <v>118</v>
      </c>
    </row>
    <row r="237" spans="2:51" s="14" customFormat="1" ht="12">
      <c r="B237" s="163"/>
      <c r="D237" s="153" t="s">
        <v>130</v>
      </c>
      <c r="E237" s="164" t="s">
        <v>1</v>
      </c>
      <c r="F237" s="165" t="s">
        <v>415</v>
      </c>
      <c r="H237" s="166">
        <v>26</v>
      </c>
      <c r="L237" s="163"/>
      <c r="M237" s="167"/>
      <c r="N237" s="168"/>
      <c r="O237" s="168"/>
      <c r="P237" s="168"/>
      <c r="Q237" s="168"/>
      <c r="R237" s="168"/>
      <c r="S237" s="168"/>
      <c r="T237" s="169"/>
      <c r="AT237" s="164" t="s">
        <v>130</v>
      </c>
      <c r="AU237" s="164" t="s">
        <v>83</v>
      </c>
      <c r="AV237" s="14" t="s">
        <v>83</v>
      </c>
      <c r="AW237" s="14" t="s">
        <v>29</v>
      </c>
      <c r="AX237" s="14" t="s">
        <v>75</v>
      </c>
      <c r="AY237" s="164" t="s">
        <v>118</v>
      </c>
    </row>
    <row r="238" spans="2:51" s="15" customFormat="1" ht="12">
      <c r="B238" s="170"/>
      <c r="D238" s="153" t="s">
        <v>130</v>
      </c>
      <c r="E238" s="171" t="s">
        <v>1</v>
      </c>
      <c r="F238" s="172" t="s">
        <v>131</v>
      </c>
      <c r="H238" s="173">
        <v>26</v>
      </c>
      <c r="L238" s="170"/>
      <c r="M238" s="174"/>
      <c r="N238" s="175"/>
      <c r="O238" s="175"/>
      <c r="P238" s="175"/>
      <c r="Q238" s="175"/>
      <c r="R238" s="175"/>
      <c r="S238" s="175"/>
      <c r="T238" s="176"/>
      <c r="AT238" s="171" t="s">
        <v>130</v>
      </c>
      <c r="AU238" s="171" t="s">
        <v>83</v>
      </c>
      <c r="AV238" s="15" t="s">
        <v>126</v>
      </c>
      <c r="AW238" s="15" t="s">
        <v>29</v>
      </c>
      <c r="AX238" s="15" t="s">
        <v>81</v>
      </c>
      <c r="AY238" s="171" t="s">
        <v>118</v>
      </c>
    </row>
    <row r="239" spans="1:65" s="2" customFormat="1" ht="21.75" customHeight="1">
      <c r="A239" s="29"/>
      <c r="B239" s="140"/>
      <c r="C239" s="141" t="s">
        <v>234</v>
      </c>
      <c r="D239" s="141" t="s">
        <v>121</v>
      </c>
      <c r="E239" s="142" t="s">
        <v>440</v>
      </c>
      <c r="F239" s="143" t="s">
        <v>441</v>
      </c>
      <c r="G239" s="144" t="s">
        <v>138</v>
      </c>
      <c r="H239" s="145">
        <v>278.985</v>
      </c>
      <c r="I239" s="146"/>
      <c r="J239" s="146">
        <f>ROUND(I239*H239,2)</f>
        <v>0</v>
      </c>
      <c r="K239" s="143" t="s">
        <v>1</v>
      </c>
      <c r="L239" s="30"/>
      <c r="M239" s="147" t="s">
        <v>1</v>
      </c>
      <c r="N239" s="148" t="s">
        <v>40</v>
      </c>
      <c r="O239" s="149">
        <v>0.124</v>
      </c>
      <c r="P239" s="149">
        <f>O239*H239</f>
        <v>34.59414</v>
      </c>
      <c r="Q239" s="149">
        <v>0</v>
      </c>
      <c r="R239" s="149">
        <f>Q239*H239</f>
        <v>0</v>
      </c>
      <c r="S239" s="149">
        <v>0</v>
      </c>
      <c r="T239" s="150">
        <f>S239*H239</f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51" t="s">
        <v>317</v>
      </c>
      <c r="AT239" s="151" t="s">
        <v>121</v>
      </c>
      <c r="AU239" s="151" t="s">
        <v>83</v>
      </c>
      <c r="AY239" s="17" t="s">
        <v>118</v>
      </c>
      <c r="BE239" s="152">
        <f>IF(N239="základní",J239,0)</f>
        <v>0</v>
      </c>
      <c r="BF239" s="152">
        <f>IF(N239="snížená",J239,0)</f>
        <v>0</v>
      </c>
      <c r="BG239" s="152">
        <f>IF(N239="zákl. přenesená",J239,0)</f>
        <v>0</v>
      </c>
      <c r="BH239" s="152">
        <f>IF(N239="sníž. přenesená",J239,0)</f>
        <v>0</v>
      </c>
      <c r="BI239" s="152">
        <f>IF(N239="nulová",J239,0)</f>
        <v>0</v>
      </c>
      <c r="BJ239" s="17" t="s">
        <v>81</v>
      </c>
      <c r="BK239" s="152">
        <f>ROUND(I239*H239,2)</f>
        <v>0</v>
      </c>
      <c r="BL239" s="17" t="s">
        <v>317</v>
      </c>
      <c r="BM239" s="151" t="s">
        <v>442</v>
      </c>
    </row>
    <row r="240" spans="1:47" s="2" customFormat="1" ht="19.5">
      <c r="A240" s="29"/>
      <c r="B240" s="30"/>
      <c r="C240" s="29"/>
      <c r="D240" s="153" t="s">
        <v>128</v>
      </c>
      <c r="E240" s="29"/>
      <c r="F240" s="154" t="s">
        <v>441</v>
      </c>
      <c r="G240" s="29"/>
      <c r="H240" s="29"/>
      <c r="I240" s="29"/>
      <c r="J240" s="29"/>
      <c r="K240" s="29"/>
      <c r="L240" s="30"/>
      <c r="M240" s="155"/>
      <c r="N240" s="156"/>
      <c r="O240" s="55"/>
      <c r="P240" s="55"/>
      <c r="Q240" s="55"/>
      <c r="R240" s="55"/>
      <c r="S240" s="55"/>
      <c r="T240" s="56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T240" s="17" t="s">
        <v>128</v>
      </c>
      <c r="AU240" s="17" t="s">
        <v>83</v>
      </c>
    </row>
    <row r="241" spans="2:51" s="13" customFormat="1" ht="22.5">
      <c r="B241" s="157"/>
      <c r="D241" s="153" t="s">
        <v>130</v>
      </c>
      <c r="E241" s="158" t="s">
        <v>1</v>
      </c>
      <c r="F241" s="159" t="s">
        <v>443</v>
      </c>
      <c r="H241" s="158" t="s">
        <v>1</v>
      </c>
      <c r="L241" s="157"/>
      <c r="M241" s="160"/>
      <c r="N241" s="161"/>
      <c r="O241" s="161"/>
      <c r="P241" s="161"/>
      <c r="Q241" s="161"/>
      <c r="R241" s="161"/>
      <c r="S241" s="161"/>
      <c r="T241" s="162"/>
      <c r="AT241" s="158" t="s">
        <v>130</v>
      </c>
      <c r="AU241" s="158" t="s">
        <v>83</v>
      </c>
      <c r="AV241" s="13" t="s">
        <v>81</v>
      </c>
      <c r="AW241" s="13" t="s">
        <v>29</v>
      </c>
      <c r="AX241" s="13" t="s">
        <v>75</v>
      </c>
      <c r="AY241" s="158" t="s">
        <v>118</v>
      </c>
    </row>
    <row r="242" spans="2:51" s="14" customFormat="1" ht="12">
      <c r="B242" s="163"/>
      <c r="D242" s="153" t="s">
        <v>130</v>
      </c>
      <c r="E242" s="164" t="s">
        <v>1</v>
      </c>
      <c r="F242" s="165" t="s">
        <v>444</v>
      </c>
      <c r="H242" s="166">
        <v>278.985</v>
      </c>
      <c r="L242" s="163"/>
      <c r="M242" s="167"/>
      <c r="N242" s="168"/>
      <c r="O242" s="168"/>
      <c r="P242" s="168"/>
      <c r="Q242" s="168"/>
      <c r="R242" s="168"/>
      <c r="S242" s="168"/>
      <c r="T242" s="169"/>
      <c r="AT242" s="164" t="s">
        <v>130</v>
      </c>
      <c r="AU242" s="164" t="s">
        <v>83</v>
      </c>
      <c r="AV242" s="14" t="s">
        <v>83</v>
      </c>
      <c r="AW242" s="14" t="s">
        <v>29</v>
      </c>
      <c r="AX242" s="14" t="s">
        <v>75</v>
      </c>
      <c r="AY242" s="164" t="s">
        <v>118</v>
      </c>
    </row>
    <row r="243" spans="2:51" s="15" customFormat="1" ht="12">
      <c r="B243" s="170"/>
      <c r="D243" s="153" t="s">
        <v>130</v>
      </c>
      <c r="E243" s="171" t="s">
        <v>1</v>
      </c>
      <c r="F243" s="172" t="s">
        <v>131</v>
      </c>
      <c r="H243" s="173">
        <v>278.985</v>
      </c>
      <c r="L243" s="170"/>
      <c r="M243" s="174"/>
      <c r="N243" s="175"/>
      <c r="O243" s="175"/>
      <c r="P243" s="175"/>
      <c r="Q243" s="175"/>
      <c r="R243" s="175"/>
      <c r="S243" s="175"/>
      <c r="T243" s="176"/>
      <c r="AT243" s="171" t="s">
        <v>130</v>
      </c>
      <c r="AU243" s="171" t="s">
        <v>83</v>
      </c>
      <c r="AV243" s="15" t="s">
        <v>126</v>
      </c>
      <c r="AW243" s="15" t="s">
        <v>29</v>
      </c>
      <c r="AX243" s="15" t="s">
        <v>81</v>
      </c>
      <c r="AY243" s="171" t="s">
        <v>118</v>
      </c>
    </row>
    <row r="244" spans="1:65" s="2" customFormat="1" ht="21.75" customHeight="1">
      <c r="A244" s="29"/>
      <c r="B244" s="140"/>
      <c r="C244" s="177" t="s">
        <v>235</v>
      </c>
      <c r="D244" s="177" t="s">
        <v>175</v>
      </c>
      <c r="E244" s="178" t="s">
        <v>445</v>
      </c>
      <c r="F244" s="179" t="s">
        <v>446</v>
      </c>
      <c r="G244" s="180" t="s">
        <v>138</v>
      </c>
      <c r="H244" s="181">
        <v>278.985</v>
      </c>
      <c r="I244" s="182"/>
      <c r="J244" s="182">
        <f>ROUND(I244*H244,2)</f>
        <v>0</v>
      </c>
      <c r="K244" s="179" t="s">
        <v>1</v>
      </c>
      <c r="L244" s="183"/>
      <c r="M244" s="184" t="s">
        <v>1</v>
      </c>
      <c r="N244" s="185" t="s">
        <v>40</v>
      </c>
      <c r="O244" s="149">
        <v>0</v>
      </c>
      <c r="P244" s="149">
        <f>O244*H244</f>
        <v>0</v>
      </c>
      <c r="Q244" s="149">
        <v>0.00043</v>
      </c>
      <c r="R244" s="149">
        <f>Q244*H244</f>
        <v>0.11996355</v>
      </c>
      <c r="S244" s="149">
        <v>0</v>
      </c>
      <c r="T244" s="150">
        <f>S244*H244</f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1" t="s">
        <v>437</v>
      </c>
      <c r="AT244" s="151" t="s">
        <v>175</v>
      </c>
      <c r="AU244" s="151" t="s">
        <v>83</v>
      </c>
      <c r="AY244" s="17" t="s">
        <v>118</v>
      </c>
      <c r="BE244" s="152">
        <f>IF(N244="základní",J244,0)</f>
        <v>0</v>
      </c>
      <c r="BF244" s="152">
        <f>IF(N244="snížená",J244,0)</f>
        <v>0</v>
      </c>
      <c r="BG244" s="152">
        <f>IF(N244="zákl. přenesená",J244,0)</f>
        <v>0</v>
      </c>
      <c r="BH244" s="152">
        <f>IF(N244="sníž. přenesená",J244,0)</f>
        <v>0</v>
      </c>
      <c r="BI244" s="152">
        <f>IF(N244="nulová",J244,0)</f>
        <v>0</v>
      </c>
      <c r="BJ244" s="17" t="s">
        <v>81</v>
      </c>
      <c r="BK244" s="152">
        <f>ROUND(I244*H244,2)</f>
        <v>0</v>
      </c>
      <c r="BL244" s="17" t="s">
        <v>317</v>
      </c>
      <c r="BM244" s="151" t="s">
        <v>447</v>
      </c>
    </row>
    <row r="245" spans="1:47" s="2" customFormat="1" ht="19.5">
      <c r="A245" s="29"/>
      <c r="B245" s="30"/>
      <c r="C245" s="29"/>
      <c r="D245" s="153" t="s">
        <v>128</v>
      </c>
      <c r="E245" s="29"/>
      <c r="F245" s="154" t="s">
        <v>446</v>
      </c>
      <c r="G245" s="29"/>
      <c r="H245" s="29"/>
      <c r="I245" s="29"/>
      <c r="J245" s="29"/>
      <c r="K245" s="29"/>
      <c r="L245" s="30"/>
      <c r="M245" s="155"/>
      <c r="N245" s="156"/>
      <c r="O245" s="55"/>
      <c r="P245" s="55"/>
      <c r="Q245" s="55"/>
      <c r="R245" s="55"/>
      <c r="S245" s="55"/>
      <c r="T245" s="56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T245" s="17" t="s">
        <v>128</v>
      </c>
      <c r="AU245" s="17" t="s">
        <v>83</v>
      </c>
    </row>
    <row r="246" spans="2:51" s="13" customFormat="1" ht="22.5">
      <c r="B246" s="157"/>
      <c r="D246" s="153" t="s">
        <v>130</v>
      </c>
      <c r="E246" s="158" t="s">
        <v>1</v>
      </c>
      <c r="F246" s="159" t="s">
        <v>448</v>
      </c>
      <c r="H246" s="158" t="s">
        <v>1</v>
      </c>
      <c r="L246" s="157"/>
      <c r="M246" s="160"/>
      <c r="N246" s="161"/>
      <c r="O246" s="161"/>
      <c r="P246" s="161"/>
      <c r="Q246" s="161"/>
      <c r="R246" s="161"/>
      <c r="S246" s="161"/>
      <c r="T246" s="162"/>
      <c r="AT246" s="158" t="s">
        <v>130</v>
      </c>
      <c r="AU246" s="158" t="s">
        <v>83</v>
      </c>
      <c r="AV246" s="13" t="s">
        <v>81</v>
      </c>
      <c r="AW246" s="13" t="s">
        <v>29</v>
      </c>
      <c r="AX246" s="13" t="s">
        <v>75</v>
      </c>
      <c r="AY246" s="158" t="s">
        <v>118</v>
      </c>
    </row>
    <row r="247" spans="2:51" s="14" customFormat="1" ht="12">
      <c r="B247" s="163"/>
      <c r="D247" s="153" t="s">
        <v>130</v>
      </c>
      <c r="E247" s="164" t="s">
        <v>1</v>
      </c>
      <c r="F247" s="165" t="s">
        <v>444</v>
      </c>
      <c r="H247" s="166">
        <v>278.985</v>
      </c>
      <c r="L247" s="163"/>
      <c r="M247" s="167"/>
      <c r="N247" s="168"/>
      <c r="O247" s="168"/>
      <c r="P247" s="168"/>
      <c r="Q247" s="168"/>
      <c r="R247" s="168"/>
      <c r="S247" s="168"/>
      <c r="T247" s="169"/>
      <c r="AT247" s="164" t="s">
        <v>130</v>
      </c>
      <c r="AU247" s="164" t="s">
        <v>83</v>
      </c>
      <c r="AV247" s="14" t="s">
        <v>83</v>
      </c>
      <c r="AW247" s="14" t="s">
        <v>29</v>
      </c>
      <c r="AX247" s="14" t="s">
        <v>75</v>
      </c>
      <c r="AY247" s="164" t="s">
        <v>118</v>
      </c>
    </row>
    <row r="248" spans="2:51" s="15" customFormat="1" ht="12">
      <c r="B248" s="170"/>
      <c r="D248" s="153" t="s">
        <v>130</v>
      </c>
      <c r="E248" s="171" t="s">
        <v>1</v>
      </c>
      <c r="F248" s="172" t="s">
        <v>131</v>
      </c>
      <c r="H248" s="173">
        <v>278.985</v>
      </c>
      <c r="L248" s="170"/>
      <c r="M248" s="174"/>
      <c r="N248" s="175"/>
      <c r="O248" s="175"/>
      <c r="P248" s="175"/>
      <c r="Q248" s="175"/>
      <c r="R248" s="175"/>
      <c r="S248" s="175"/>
      <c r="T248" s="176"/>
      <c r="AT248" s="171" t="s">
        <v>130</v>
      </c>
      <c r="AU248" s="171" t="s">
        <v>83</v>
      </c>
      <c r="AV248" s="15" t="s">
        <v>126</v>
      </c>
      <c r="AW248" s="15" t="s">
        <v>29</v>
      </c>
      <c r="AX248" s="15" t="s">
        <v>81</v>
      </c>
      <c r="AY248" s="171" t="s">
        <v>118</v>
      </c>
    </row>
    <row r="249" spans="2:63" s="12" customFormat="1" ht="26.1" customHeight="1">
      <c r="B249" s="128"/>
      <c r="D249" s="129" t="s">
        <v>74</v>
      </c>
      <c r="E249" s="130" t="s">
        <v>449</v>
      </c>
      <c r="F249" s="130" t="s">
        <v>450</v>
      </c>
      <c r="J249" s="131">
        <f>BK249</f>
        <v>0</v>
      </c>
      <c r="L249" s="128"/>
      <c r="M249" s="132"/>
      <c r="N249" s="133"/>
      <c r="O249" s="133"/>
      <c r="P249" s="134">
        <f>P250</f>
        <v>38.357609999999994</v>
      </c>
      <c r="Q249" s="133"/>
      <c r="R249" s="134">
        <f>R250</f>
        <v>0.17614300000000002</v>
      </c>
      <c r="S249" s="133"/>
      <c r="T249" s="135">
        <f>T250</f>
        <v>0</v>
      </c>
      <c r="AR249" s="129" t="s">
        <v>81</v>
      </c>
      <c r="AT249" s="136" t="s">
        <v>74</v>
      </c>
      <c r="AU249" s="136" t="s">
        <v>75</v>
      </c>
      <c r="AY249" s="129" t="s">
        <v>118</v>
      </c>
      <c r="BK249" s="137">
        <f>BK250</f>
        <v>0</v>
      </c>
    </row>
    <row r="250" spans="2:63" s="12" customFormat="1" ht="22.7" customHeight="1">
      <c r="B250" s="128"/>
      <c r="D250" s="129" t="s">
        <v>74</v>
      </c>
      <c r="E250" s="138" t="s">
        <v>451</v>
      </c>
      <c r="F250" s="138" t="s">
        <v>452</v>
      </c>
      <c r="J250" s="139">
        <f>BK250</f>
        <v>0</v>
      </c>
      <c r="L250" s="128"/>
      <c r="M250" s="132"/>
      <c r="N250" s="133"/>
      <c r="O250" s="133"/>
      <c r="P250" s="134">
        <f>SUM(P251:P277)</f>
        <v>38.357609999999994</v>
      </c>
      <c r="Q250" s="133"/>
      <c r="R250" s="134">
        <f>SUM(R251:R277)</f>
        <v>0.17614300000000002</v>
      </c>
      <c r="S250" s="133"/>
      <c r="T250" s="135">
        <f>SUM(T251:T277)</f>
        <v>0</v>
      </c>
      <c r="AR250" s="129" t="s">
        <v>81</v>
      </c>
      <c r="AT250" s="136" t="s">
        <v>74</v>
      </c>
      <c r="AU250" s="136" t="s">
        <v>81</v>
      </c>
      <c r="AY250" s="129" t="s">
        <v>118</v>
      </c>
      <c r="BK250" s="137">
        <f>SUM(BK251:BK277)</f>
        <v>0</v>
      </c>
    </row>
    <row r="251" spans="1:65" s="2" customFormat="1" ht="16.5" customHeight="1">
      <c r="A251" s="29"/>
      <c r="B251" s="140"/>
      <c r="C251" s="141" t="s">
        <v>236</v>
      </c>
      <c r="D251" s="141" t="s">
        <v>121</v>
      </c>
      <c r="E251" s="142" t="s">
        <v>453</v>
      </c>
      <c r="F251" s="143" t="s">
        <v>454</v>
      </c>
      <c r="G251" s="144" t="s">
        <v>316</v>
      </c>
      <c r="H251" s="145">
        <v>8</v>
      </c>
      <c r="I251" s="146"/>
      <c r="J251" s="146">
        <f>ROUND(I251*H251,2)</f>
        <v>0</v>
      </c>
      <c r="K251" s="143" t="s">
        <v>1</v>
      </c>
      <c r="L251" s="30"/>
      <c r="M251" s="147" t="s">
        <v>1</v>
      </c>
      <c r="N251" s="148" t="s">
        <v>40</v>
      </c>
      <c r="O251" s="149">
        <v>0</v>
      </c>
      <c r="P251" s="149">
        <f>O251*H251</f>
        <v>0</v>
      </c>
      <c r="Q251" s="149">
        <v>0</v>
      </c>
      <c r="R251" s="149">
        <f>Q251*H251</f>
        <v>0</v>
      </c>
      <c r="S251" s="149">
        <v>0</v>
      </c>
      <c r="T251" s="150">
        <f>S251*H251</f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51" t="s">
        <v>126</v>
      </c>
      <c r="AT251" s="151" t="s">
        <v>121</v>
      </c>
      <c r="AU251" s="151" t="s">
        <v>83</v>
      </c>
      <c r="AY251" s="17" t="s">
        <v>118</v>
      </c>
      <c r="BE251" s="152">
        <f>IF(N251="základní",J251,0)</f>
        <v>0</v>
      </c>
      <c r="BF251" s="152">
        <f>IF(N251="snížená",J251,0)</f>
        <v>0</v>
      </c>
      <c r="BG251" s="152">
        <f>IF(N251="zákl. přenesená",J251,0)</f>
        <v>0</v>
      </c>
      <c r="BH251" s="152">
        <f>IF(N251="sníž. přenesená",J251,0)</f>
        <v>0</v>
      </c>
      <c r="BI251" s="152">
        <f>IF(N251="nulová",J251,0)</f>
        <v>0</v>
      </c>
      <c r="BJ251" s="17" t="s">
        <v>81</v>
      </c>
      <c r="BK251" s="152">
        <f>ROUND(I251*H251,2)</f>
        <v>0</v>
      </c>
      <c r="BL251" s="17" t="s">
        <v>126</v>
      </c>
      <c r="BM251" s="151" t="s">
        <v>455</v>
      </c>
    </row>
    <row r="252" spans="1:47" s="2" customFormat="1" ht="12">
      <c r="A252" s="29"/>
      <c r="B252" s="30"/>
      <c r="C252" s="29"/>
      <c r="D252" s="153" t="s">
        <v>128</v>
      </c>
      <c r="E252" s="29"/>
      <c r="F252" s="154" t="s">
        <v>454</v>
      </c>
      <c r="G252" s="29"/>
      <c r="H252" s="29"/>
      <c r="I252" s="29"/>
      <c r="J252" s="29"/>
      <c r="K252" s="29"/>
      <c r="L252" s="30"/>
      <c r="M252" s="155"/>
      <c r="N252" s="156"/>
      <c r="O252" s="55"/>
      <c r="P252" s="55"/>
      <c r="Q252" s="55"/>
      <c r="R252" s="55"/>
      <c r="S252" s="55"/>
      <c r="T252" s="56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T252" s="17" t="s">
        <v>128</v>
      </c>
      <c r="AU252" s="17" t="s">
        <v>83</v>
      </c>
    </row>
    <row r="253" spans="2:51" s="13" customFormat="1" ht="12">
      <c r="B253" s="157"/>
      <c r="D253" s="153" t="s">
        <v>130</v>
      </c>
      <c r="E253" s="158" t="s">
        <v>1</v>
      </c>
      <c r="F253" s="159" t="s">
        <v>454</v>
      </c>
      <c r="H253" s="158" t="s">
        <v>1</v>
      </c>
      <c r="L253" s="157"/>
      <c r="M253" s="160"/>
      <c r="N253" s="161"/>
      <c r="O253" s="161"/>
      <c r="P253" s="161"/>
      <c r="Q253" s="161"/>
      <c r="R253" s="161"/>
      <c r="S253" s="161"/>
      <c r="T253" s="162"/>
      <c r="AT253" s="158" t="s">
        <v>130</v>
      </c>
      <c r="AU253" s="158" t="s">
        <v>83</v>
      </c>
      <c r="AV253" s="13" t="s">
        <v>81</v>
      </c>
      <c r="AW253" s="13" t="s">
        <v>29</v>
      </c>
      <c r="AX253" s="13" t="s">
        <v>75</v>
      </c>
      <c r="AY253" s="158" t="s">
        <v>118</v>
      </c>
    </row>
    <row r="254" spans="2:51" s="14" customFormat="1" ht="12">
      <c r="B254" s="163"/>
      <c r="D254" s="153" t="s">
        <v>130</v>
      </c>
      <c r="E254" s="164" t="s">
        <v>1</v>
      </c>
      <c r="F254" s="165" t="s">
        <v>156</v>
      </c>
      <c r="H254" s="166">
        <v>8</v>
      </c>
      <c r="L254" s="163"/>
      <c r="M254" s="167"/>
      <c r="N254" s="168"/>
      <c r="O254" s="168"/>
      <c r="P254" s="168"/>
      <c r="Q254" s="168"/>
      <c r="R254" s="168"/>
      <c r="S254" s="168"/>
      <c r="T254" s="169"/>
      <c r="AT254" s="164" t="s">
        <v>130</v>
      </c>
      <c r="AU254" s="164" t="s">
        <v>83</v>
      </c>
      <c r="AV254" s="14" t="s">
        <v>83</v>
      </c>
      <c r="AW254" s="14" t="s">
        <v>29</v>
      </c>
      <c r="AX254" s="14" t="s">
        <v>75</v>
      </c>
      <c r="AY254" s="164" t="s">
        <v>118</v>
      </c>
    </row>
    <row r="255" spans="2:51" s="15" customFormat="1" ht="12">
      <c r="B255" s="170"/>
      <c r="D255" s="153" t="s">
        <v>130</v>
      </c>
      <c r="E255" s="171" t="s">
        <v>1</v>
      </c>
      <c r="F255" s="172" t="s">
        <v>131</v>
      </c>
      <c r="H255" s="173">
        <v>8</v>
      </c>
      <c r="L255" s="170"/>
      <c r="M255" s="174"/>
      <c r="N255" s="175"/>
      <c r="O255" s="175"/>
      <c r="P255" s="175"/>
      <c r="Q255" s="175"/>
      <c r="R255" s="175"/>
      <c r="S255" s="175"/>
      <c r="T255" s="176"/>
      <c r="AT255" s="171" t="s">
        <v>130</v>
      </c>
      <c r="AU255" s="171" t="s">
        <v>83</v>
      </c>
      <c r="AV255" s="15" t="s">
        <v>126</v>
      </c>
      <c r="AW255" s="15" t="s">
        <v>29</v>
      </c>
      <c r="AX255" s="15" t="s">
        <v>81</v>
      </c>
      <c r="AY255" s="171" t="s">
        <v>118</v>
      </c>
    </row>
    <row r="256" spans="1:65" s="2" customFormat="1" ht="44.25" customHeight="1">
      <c r="A256" s="29"/>
      <c r="B256" s="140"/>
      <c r="C256" s="141" t="s">
        <v>240</v>
      </c>
      <c r="D256" s="141" t="s">
        <v>121</v>
      </c>
      <c r="E256" s="142" t="s">
        <v>456</v>
      </c>
      <c r="F256" s="143" t="s">
        <v>457</v>
      </c>
      <c r="G256" s="144" t="s">
        <v>138</v>
      </c>
      <c r="H256" s="145">
        <v>279.07</v>
      </c>
      <c r="I256" s="146"/>
      <c r="J256" s="146">
        <f>ROUND(I256*H256,2)</f>
        <v>0</v>
      </c>
      <c r="K256" s="143" t="s">
        <v>1</v>
      </c>
      <c r="L256" s="30"/>
      <c r="M256" s="147" t="s">
        <v>1</v>
      </c>
      <c r="N256" s="148" t="s">
        <v>40</v>
      </c>
      <c r="O256" s="149">
        <v>0.123</v>
      </c>
      <c r="P256" s="149">
        <f>O256*H256</f>
        <v>34.32561</v>
      </c>
      <c r="Q256" s="149">
        <v>0</v>
      </c>
      <c r="R256" s="149">
        <f>Q256*H256</f>
        <v>0</v>
      </c>
      <c r="S256" s="149">
        <v>0</v>
      </c>
      <c r="T256" s="150">
        <f>S256*H256</f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51" t="s">
        <v>126</v>
      </c>
      <c r="AT256" s="151" t="s">
        <v>121</v>
      </c>
      <c r="AU256" s="151" t="s">
        <v>83</v>
      </c>
      <c r="AY256" s="17" t="s">
        <v>118</v>
      </c>
      <c r="BE256" s="152">
        <f>IF(N256="základní",J256,0)</f>
        <v>0</v>
      </c>
      <c r="BF256" s="152">
        <f>IF(N256="snížená",J256,0)</f>
        <v>0</v>
      </c>
      <c r="BG256" s="152">
        <f>IF(N256="zákl. přenesená",J256,0)</f>
        <v>0</v>
      </c>
      <c r="BH256" s="152">
        <f>IF(N256="sníž. přenesená",J256,0)</f>
        <v>0</v>
      </c>
      <c r="BI256" s="152">
        <f>IF(N256="nulová",J256,0)</f>
        <v>0</v>
      </c>
      <c r="BJ256" s="17" t="s">
        <v>81</v>
      </c>
      <c r="BK256" s="152">
        <f>ROUND(I256*H256,2)</f>
        <v>0</v>
      </c>
      <c r="BL256" s="17" t="s">
        <v>126</v>
      </c>
      <c r="BM256" s="151" t="s">
        <v>458</v>
      </c>
    </row>
    <row r="257" spans="1:47" s="2" customFormat="1" ht="29.25">
      <c r="A257" s="29"/>
      <c r="B257" s="30"/>
      <c r="C257" s="29"/>
      <c r="D257" s="153" t="s">
        <v>128</v>
      </c>
      <c r="E257" s="29"/>
      <c r="F257" s="154" t="s">
        <v>457</v>
      </c>
      <c r="G257" s="29"/>
      <c r="H257" s="29"/>
      <c r="I257" s="29"/>
      <c r="J257" s="29"/>
      <c r="K257" s="29"/>
      <c r="L257" s="30"/>
      <c r="M257" s="155"/>
      <c r="N257" s="156"/>
      <c r="O257" s="55"/>
      <c r="P257" s="55"/>
      <c r="Q257" s="55"/>
      <c r="R257" s="55"/>
      <c r="S257" s="55"/>
      <c r="T257" s="56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T257" s="17" t="s">
        <v>128</v>
      </c>
      <c r="AU257" s="17" t="s">
        <v>83</v>
      </c>
    </row>
    <row r="258" spans="2:51" s="13" customFormat="1" ht="12">
      <c r="B258" s="157"/>
      <c r="D258" s="153" t="s">
        <v>130</v>
      </c>
      <c r="E258" s="158" t="s">
        <v>1</v>
      </c>
      <c r="F258" s="159" t="s">
        <v>459</v>
      </c>
      <c r="H258" s="158" t="s">
        <v>1</v>
      </c>
      <c r="L258" s="157"/>
      <c r="M258" s="160"/>
      <c r="N258" s="161"/>
      <c r="O258" s="161"/>
      <c r="P258" s="161"/>
      <c r="Q258" s="161"/>
      <c r="R258" s="161"/>
      <c r="S258" s="161"/>
      <c r="T258" s="162"/>
      <c r="AT258" s="158" t="s">
        <v>130</v>
      </c>
      <c r="AU258" s="158" t="s">
        <v>83</v>
      </c>
      <c r="AV258" s="13" t="s">
        <v>81</v>
      </c>
      <c r="AW258" s="13" t="s">
        <v>29</v>
      </c>
      <c r="AX258" s="13" t="s">
        <v>75</v>
      </c>
      <c r="AY258" s="158" t="s">
        <v>118</v>
      </c>
    </row>
    <row r="259" spans="2:51" s="14" customFormat="1" ht="12">
      <c r="B259" s="163"/>
      <c r="D259" s="153" t="s">
        <v>130</v>
      </c>
      <c r="E259" s="164" t="s">
        <v>1</v>
      </c>
      <c r="F259" s="165" t="s">
        <v>460</v>
      </c>
      <c r="H259" s="166">
        <v>279.07</v>
      </c>
      <c r="L259" s="163"/>
      <c r="M259" s="167"/>
      <c r="N259" s="168"/>
      <c r="O259" s="168"/>
      <c r="P259" s="168"/>
      <c r="Q259" s="168"/>
      <c r="R259" s="168"/>
      <c r="S259" s="168"/>
      <c r="T259" s="169"/>
      <c r="AT259" s="164" t="s">
        <v>130</v>
      </c>
      <c r="AU259" s="164" t="s">
        <v>83</v>
      </c>
      <c r="AV259" s="14" t="s">
        <v>83</v>
      </c>
      <c r="AW259" s="14" t="s">
        <v>29</v>
      </c>
      <c r="AX259" s="14" t="s">
        <v>75</v>
      </c>
      <c r="AY259" s="164" t="s">
        <v>118</v>
      </c>
    </row>
    <row r="260" spans="2:51" s="15" customFormat="1" ht="12">
      <c r="B260" s="170"/>
      <c r="D260" s="153" t="s">
        <v>130</v>
      </c>
      <c r="E260" s="171" t="s">
        <v>1</v>
      </c>
      <c r="F260" s="172" t="s">
        <v>131</v>
      </c>
      <c r="H260" s="173">
        <v>279.07</v>
      </c>
      <c r="L260" s="170"/>
      <c r="M260" s="174"/>
      <c r="N260" s="175"/>
      <c r="O260" s="175"/>
      <c r="P260" s="175"/>
      <c r="Q260" s="175"/>
      <c r="R260" s="175"/>
      <c r="S260" s="175"/>
      <c r="T260" s="176"/>
      <c r="AT260" s="171" t="s">
        <v>130</v>
      </c>
      <c r="AU260" s="171" t="s">
        <v>83</v>
      </c>
      <c r="AV260" s="15" t="s">
        <v>126</v>
      </c>
      <c r="AW260" s="15" t="s">
        <v>29</v>
      </c>
      <c r="AX260" s="15" t="s">
        <v>81</v>
      </c>
      <c r="AY260" s="171" t="s">
        <v>118</v>
      </c>
    </row>
    <row r="261" spans="1:65" s="2" customFormat="1" ht="16.5" customHeight="1">
      <c r="A261" s="29"/>
      <c r="B261" s="140"/>
      <c r="C261" s="177" t="s">
        <v>241</v>
      </c>
      <c r="D261" s="177" t="s">
        <v>175</v>
      </c>
      <c r="E261" s="178" t="s">
        <v>461</v>
      </c>
      <c r="F261" s="179" t="s">
        <v>462</v>
      </c>
      <c r="G261" s="180" t="s">
        <v>191</v>
      </c>
      <c r="H261" s="181">
        <v>173.023</v>
      </c>
      <c r="I261" s="182"/>
      <c r="J261" s="182">
        <f>ROUND(I261*H261,2)</f>
        <v>0</v>
      </c>
      <c r="K261" s="179" t="s">
        <v>1</v>
      </c>
      <c r="L261" s="183"/>
      <c r="M261" s="184" t="s">
        <v>1</v>
      </c>
      <c r="N261" s="185" t="s">
        <v>40</v>
      </c>
      <c r="O261" s="149">
        <v>0</v>
      </c>
      <c r="P261" s="149">
        <f>O261*H261</f>
        <v>0</v>
      </c>
      <c r="Q261" s="149">
        <v>0.001</v>
      </c>
      <c r="R261" s="149">
        <f>Q261*H261</f>
        <v>0.173023</v>
      </c>
      <c r="S261" s="149">
        <v>0</v>
      </c>
      <c r="T261" s="150">
        <f>S261*H261</f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51" t="s">
        <v>156</v>
      </c>
      <c r="AT261" s="151" t="s">
        <v>175</v>
      </c>
      <c r="AU261" s="151" t="s">
        <v>83</v>
      </c>
      <c r="AY261" s="17" t="s">
        <v>118</v>
      </c>
      <c r="BE261" s="152">
        <f>IF(N261="základní",J261,0)</f>
        <v>0</v>
      </c>
      <c r="BF261" s="152">
        <f>IF(N261="snížená",J261,0)</f>
        <v>0</v>
      </c>
      <c r="BG261" s="152">
        <f>IF(N261="zákl. přenesená",J261,0)</f>
        <v>0</v>
      </c>
      <c r="BH261" s="152">
        <f>IF(N261="sníž. přenesená",J261,0)</f>
        <v>0</v>
      </c>
      <c r="BI261" s="152">
        <f>IF(N261="nulová",J261,0)</f>
        <v>0</v>
      </c>
      <c r="BJ261" s="17" t="s">
        <v>81</v>
      </c>
      <c r="BK261" s="152">
        <f>ROUND(I261*H261,2)</f>
        <v>0</v>
      </c>
      <c r="BL261" s="17" t="s">
        <v>126</v>
      </c>
      <c r="BM261" s="151" t="s">
        <v>463</v>
      </c>
    </row>
    <row r="262" spans="1:47" s="2" customFormat="1" ht="12">
      <c r="A262" s="29"/>
      <c r="B262" s="30"/>
      <c r="C262" s="29"/>
      <c r="D262" s="153" t="s">
        <v>128</v>
      </c>
      <c r="E262" s="29"/>
      <c r="F262" s="154" t="s">
        <v>462</v>
      </c>
      <c r="G262" s="29"/>
      <c r="H262" s="29"/>
      <c r="I262" s="29"/>
      <c r="J262" s="29"/>
      <c r="K262" s="29"/>
      <c r="L262" s="30"/>
      <c r="M262" s="155"/>
      <c r="N262" s="156"/>
      <c r="O262" s="55"/>
      <c r="P262" s="55"/>
      <c r="Q262" s="55"/>
      <c r="R262" s="55"/>
      <c r="S262" s="55"/>
      <c r="T262" s="56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T262" s="17" t="s">
        <v>128</v>
      </c>
      <c r="AU262" s="17" t="s">
        <v>83</v>
      </c>
    </row>
    <row r="263" spans="2:51" s="13" customFormat="1" ht="12">
      <c r="B263" s="157"/>
      <c r="D263" s="153" t="s">
        <v>130</v>
      </c>
      <c r="E263" s="158" t="s">
        <v>1</v>
      </c>
      <c r="F263" s="159" t="s">
        <v>464</v>
      </c>
      <c r="H263" s="158" t="s">
        <v>1</v>
      </c>
      <c r="L263" s="157"/>
      <c r="M263" s="160"/>
      <c r="N263" s="161"/>
      <c r="O263" s="161"/>
      <c r="P263" s="161"/>
      <c r="Q263" s="161"/>
      <c r="R263" s="161"/>
      <c r="S263" s="161"/>
      <c r="T263" s="162"/>
      <c r="AT263" s="158" t="s">
        <v>130</v>
      </c>
      <c r="AU263" s="158" t="s">
        <v>83</v>
      </c>
      <c r="AV263" s="13" t="s">
        <v>81</v>
      </c>
      <c r="AW263" s="13" t="s">
        <v>29</v>
      </c>
      <c r="AX263" s="13" t="s">
        <v>75</v>
      </c>
      <c r="AY263" s="158" t="s">
        <v>118</v>
      </c>
    </row>
    <row r="264" spans="2:51" s="14" customFormat="1" ht="12">
      <c r="B264" s="163"/>
      <c r="D264" s="153" t="s">
        <v>130</v>
      </c>
      <c r="E264" s="164" t="s">
        <v>1</v>
      </c>
      <c r="F264" s="165" t="s">
        <v>465</v>
      </c>
      <c r="H264" s="166">
        <v>173.023</v>
      </c>
      <c r="L264" s="163"/>
      <c r="M264" s="167"/>
      <c r="N264" s="168"/>
      <c r="O264" s="168"/>
      <c r="P264" s="168"/>
      <c r="Q264" s="168"/>
      <c r="R264" s="168"/>
      <c r="S264" s="168"/>
      <c r="T264" s="169"/>
      <c r="AT264" s="164" t="s">
        <v>130</v>
      </c>
      <c r="AU264" s="164" t="s">
        <v>83</v>
      </c>
      <c r="AV264" s="14" t="s">
        <v>83</v>
      </c>
      <c r="AW264" s="14" t="s">
        <v>29</v>
      </c>
      <c r="AX264" s="14" t="s">
        <v>75</v>
      </c>
      <c r="AY264" s="164" t="s">
        <v>118</v>
      </c>
    </row>
    <row r="265" spans="2:51" s="15" customFormat="1" ht="12">
      <c r="B265" s="170"/>
      <c r="D265" s="153" t="s">
        <v>130</v>
      </c>
      <c r="E265" s="171" t="s">
        <v>1</v>
      </c>
      <c r="F265" s="172" t="s">
        <v>131</v>
      </c>
      <c r="H265" s="173">
        <v>173.023</v>
      </c>
      <c r="L265" s="170"/>
      <c r="M265" s="174"/>
      <c r="N265" s="175"/>
      <c r="O265" s="175"/>
      <c r="P265" s="175"/>
      <c r="Q265" s="175"/>
      <c r="R265" s="175"/>
      <c r="S265" s="175"/>
      <c r="T265" s="176"/>
      <c r="AT265" s="171" t="s">
        <v>130</v>
      </c>
      <c r="AU265" s="171" t="s">
        <v>83</v>
      </c>
      <c r="AV265" s="15" t="s">
        <v>126</v>
      </c>
      <c r="AW265" s="15" t="s">
        <v>29</v>
      </c>
      <c r="AX265" s="15" t="s">
        <v>81</v>
      </c>
      <c r="AY265" s="171" t="s">
        <v>118</v>
      </c>
    </row>
    <row r="266" spans="1:65" s="2" customFormat="1" ht="16.5" customHeight="1">
      <c r="A266" s="29"/>
      <c r="B266" s="140"/>
      <c r="C266" s="141" t="s">
        <v>242</v>
      </c>
      <c r="D266" s="141" t="s">
        <v>121</v>
      </c>
      <c r="E266" s="142" t="s">
        <v>466</v>
      </c>
      <c r="F266" s="143" t="s">
        <v>467</v>
      </c>
      <c r="G266" s="144" t="s">
        <v>316</v>
      </c>
      <c r="H266" s="145">
        <v>16</v>
      </c>
      <c r="I266" s="146"/>
      <c r="J266" s="146">
        <f>ROUND(I266*H266,2)</f>
        <v>0</v>
      </c>
      <c r="K266" s="143" t="s">
        <v>1</v>
      </c>
      <c r="L266" s="30"/>
      <c r="M266" s="147" t="s">
        <v>1</v>
      </c>
      <c r="N266" s="148" t="s">
        <v>40</v>
      </c>
      <c r="O266" s="149">
        <v>0.252</v>
      </c>
      <c r="P266" s="149">
        <f>O266*H266</f>
        <v>4.032</v>
      </c>
      <c r="Q266" s="149">
        <v>0</v>
      </c>
      <c r="R266" s="149">
        <f>Q266*H266</f>
        <v>0</v>
      </c>
      <c r="S266" s="149">
        <v>0</v>
      </c>
      <c r="T266" s="150">
        <f>S266*H266</f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51" t="s">
        <v>126</v>
      </c>
      <c r="AT266" s="151" t="s">
        <v>121</v>
      </c>
      <c r="AU266" s="151" t="s">
        <v>83</v>
      </c>
      <c r="AY266" s="17" t="s">
        <v>118</v>
      </c>
      <c r="BE266" s="152">
        <f>IF(N266="základní",J266,0)</f>
        <v>0</v>
      </c>
      <c r="BF266" s="152">
        <f>IF(N266="snížená",J266,0)</f>
        <v>0</v>
      </c>
      <c r="BG266" s="152">
        <f>IF(N266="zákl. přenesená",J266,0)</f>
        <v>0</v>
      </c>
      <c r="BH266" s="152">
        <f>IF(N266="sníž. přenesená",J266,0)</f>
        <v>0</v>
      </c>
      <c r="BI266" s="152">
        <f>IF(N266="nulová",J266,0)</f>
        <v>0</v>
      </c>
      <c r="BJ266" s="17" t="s">
        <v>81</v>
      </c>
      <c r="BK266" s="152">
        <f>ROUND(I266*H266,2)</f>
        <v>0</v>
      </c>
      <c r="BL266" s="17" t="s">
        <v>126</v>
      </c>
      <c r="BM266" s="151" t="s">
        <v>468</v>
      </c>
    </row>
    <row r="267" spans="1:47" s="2" customFormat="1" ht="12">
      <c r="A267" s="29"/>
      <c r="B267" s="30"/>
      <c r="C267" s="29"/>
      <c r="D267" s="153" t="s">
        <v>128</v>
      </c>
      <c r="E267" s="29"/>
      <c r="F267" s="154" t="s">
        <v>467</v>
      </c>
      <c r="G267" s="29"/>
      <c r="H267" s="29"/>
      <c r="I267" s="29"/>
      <c r="J267" s="29"/>
      <c r="K267" s="29"/>
      <c r="L267" s="30"/>
      <c r="M267" s="155"/>
      <c r="N267" s="156"/>
      <c r="O267" s="55"/>
      <c r="P267" s="55"/>
      <c r="Q267" s="55"/>
      <c r="R267" s="55"/>
      <c r="S267" s="55"/>
      <c r="T267" s="56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T267" s="17" t="s">
        <v>128</v>
      </c>
      <c r="AU267" s="17" t="s">
        <v>83</v>
      </c>
    </row>
    <row r="268" spans="2:51" s="14" customFormat="1" ht="12">
      <c r="B268" s="163"/>
      <c r="D268" s="153" t="s">
        <v>130</v>
      </c>
      <c r="E268" s="164" t="s">
        <v>1</v>
      </c>
      <c r="F268" s="165" t="s">
        <v>469</v>
      </c>
      <c r="H268" s="166">
        <v>16</v>
      </c>
      <c r="L268" s="163"/>
      <c r="M268" s="167"/>
      <c r="N268" s="168"/>
      <c r="O268" s="168"/>
      <c r="P268" s="168"/>
      <c r="Q268" s="168"/>
      <c r="R268" s="168"/>
      <c r="S268" s="168"/>
      <c r="T268" s="169"/>
      <c r="AT268" s="164" t="s">
        <v>130</v>
      </c>
      <c r="AU268" s="164" t="s">
        <v>83</v>
      </c>
      <c r="AV268" s="14" t="s">
        <v>83</v>
      </c>
      <c r="AW268" s="14" t="s">
        <v>29</v>
      </c>
      <c r="AX268" s="14" t="s">
        <v>75</v>
      </c>
      <c r="AY268" s="164" t="s">
        <v>118</v>
      </c>
    </row>
    <row r="269" spans="2:51" s="15" customFormat="1" ht="12">
      <c r="B269" s="170"/>
      <c r="D269" s="153" t="s">
        <v>130</v>
      </c>
      <c r="E269" s="171" t="s">
        <v>1</v>
      </c>
      <c r="F269" s="172" t="s">
        <v>131</v>
      </c>
      <c r="H269" s="173">
        <v>16</v>
      </c>
      <c r="L269" s="170"/>
      <c r="M269" s="174"/>
      <c r="N269" s="175"/>
      <c r="O269" s="175"/>
      <c r="P269" s="175"/>
      <c r="Q269" s="175"/>
      <c r="R269" s="175"/>
      <c r="S269" s="175"/>
      <c r="T269" s="176"/>
      <c r="AT269" s="171" t="s">
        <v>130</v>
      </c>
      <c r="AU269" s="171" t="s">
        <v>83</v>
      </c>
      <c r="AV269" s="15" t="s">
        <v>126</v>
      </c>
      <c r="AW269" s="15" t="s">
        <v>29</v>
      </c>
      <c r="AX269" s="15" t="s">
        <v>81</v>
      </c>
      <c r="AY269" s="171" t="s">
        <v>118</v>
      </c>
    </row>
    <row r="270" spans="1:65" s="2" customFormat="1" ht="16.5" customHeight="1">
      <c r="A270" s="29"/>
      <c r="B270" s="140"/>
      <c r="C270" s="177" t="s">
        <v>247</v>
      </c>
      <c r="D270" s="177" t="s">
        <v>175</v>
      </c>
      <c r="E270" s="178" t="s">
        <v>470</v>
      </c>
      <c r="F270" s="179" t="s">
        <v>471</v>
      </c>
      <c r="G270" s="180" t="s">
        <v>316</v>
      </c>
      <c r="H270" s="181">
        <v>8</v>
      </c>
      <c r="I270" s="182"/>
      <c r="J270" s="182">
        <f>ROUND(I270*H270,2)</f>
        <v>0</v>
      </c>
      <c r="K270" s="179" t="s">
        <v>1</v>
      </c>
      <c r="L270" s="183"/>
      <c r="M270" s="184" t="s">
        <v>1</v>
      </c>
      <c r="N270" s="185" t="s">
        <v>40</v>
      </c>
      <c r="O270" s="149">
        <v>0</v>
      </c>
      <c r="P270" s="149">
        <f>O270*H270</f>
        <v>0</v>
      </c>
      <c r="Q270" s="149">
        <v>0.00023</v>
      </c>
      <c r="R270" s="149">
        <f>Q270*H270</f>
        <v>0.00184</v>
      </c>
      <c r="S270" s="149">
        <v>0</v>
      </c>
      <c r="T270" s="150">
        <f>S270*H270</f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51" t="s">
        <v>156</v>
      </c>
      <c r="AT270" s="151" t="s">
        <v>175</v>
      </c>
      <c r="AU270" s="151" t="s">
        <v>83</v>
      </c>
      <c r="AY270" s="17" t="s">
        <v>118</v>
      </c>
      <c r="BE270" s="152">
        <f>IF(N270="základní",J270,0)</f>
        <v>0</v>
      </c>
      <c r="BF270" s="152">
        <f>IF(N270="snížená",J270,0)</f>
        <v>0</v>
      </c>
      <c r="BG270" s="152">
        <f>IF(N270="zákl. přenesená",J270,0)</f>
        <v>0</v>
      </c>
      <c r="BH270" s="152">
        <f>IF(N270="sníž. přenesená",J270,0)</f>
        <v>0</v>
      </c>
      <c r="BI270" s="152">
        <f>IF(N270="nulová",J270,0)</f>
        <v>0</v>
      </c>
      <c r="BJ270" s="17" t="s">
        <v>81</v>
      </c>
      <c r="BK270" s="152">
        <f>ROUND(I270*H270,2)</f>
        <v>0</v>
      </c>
      <c r="BL270" s="17" t="s">
        <v>126</v>
      </c>
      <c r="BM270" s="151" t="s">
        <v>472</v>
      </c>
    </row>
    <row r="271" spans="1:47" s="2" customFormat="1" ht="12">
      <c r="A271" s="29"/>
      <c r="B271" s="30"/>
      <c r="C271" s="29"/>
      <c r="D271" s="153" t="s">
        <v>128</v>
      </c>
      <c r="E271" s="29"/>
      <c r="F271" s="154" t="s">
        <v>471</v>
      </c>
      <c r="G271" s="29"/>
      <c r="H271" s="29"/>
      <c r="I271" s="29"/>
      <c r="J271" s="29"/>
      <c r="K271" s="29"/>
      <c r="L271" s="30"/>
      <c r="M271" s="155"/>
      <c r="N271" s="156"/>
      <c r="O271" s="55"/>
      <c r="P271" s="55"/>
      <c r="Q271" s="55"/>
      <c r="R271" s="55"/>
      <c r="S271" s="55"/>
      <c r="T271" s="56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T271" s="17" t="s">
        <v>128</v>
      </c>
      <c r="AU271" s="17" t="s">
        <v>83</v>
      </c>
    </row>
    <row r="272" spans="2:51" s="14" customFormat="1" ht="12">
      <c r="B272" s="163"/>
      <c r="D272" s="153" t="s">
        <v>130</v>
      </c>
      <c r="E272" s="164" t="s">
        <v>1</v>
      </c>
      <c r="F272" s="165" t="s">
        <v>156</v>
      </c>
      <c r="H272" s="166">
        <v>8</v>
      </c>
      <c r="L272" s="163"/>
      <c r="M272" s="167"/>
      <c r="N272" s="168"/>
      <c r="O272" s="168"/>
      <c r="P272" s="168"/>
      <c r="Q272" s="168"/>
      <c r="R272" s="168"/>
      <c r="S272" s="168"/>
      <c r="T272" s="169"/>
      <c r="AT272" s="164" t="s">
        <v>130</v>
      </c>
      <c r="AU272" s="164" t="s">
        <v>83</v>
      </c>
      <c r="AV272" s="14" t="s">
        <v>83</v>
      </c>
      <c r="AW272" s="14" t="s">
        <v>29</v>
      </c>
      <c r="AX272" s="14" t="s">
        <v>75</v>
      </c>
      <c r="AY272" s="164" t="s">
        <v>118</v>
      </c>
    </row>
    <row r="273" spans="2:51" s="15" customFormat="1" ht="12">
      <c r="B273" s="170"/>
      <c r="D273" s="153" t="s">
        <v>130</v>
      </c>
      <c r="E273" s="171" t="s">
        <v>1</v>
      </c>
      <c r="F273" s="172" t="s">
        <v>131</v>
      </c>
      <c r="H273" s="173">
        <v>8</v>
      </c>
      <c r="L273" s="170"/>
      <c r="M273" s="174"/>
      <c r="N273" s="175"/>
      <c r="O273" s="175"/>
      <c r="P273" s="175"/>
      <c r="Q273" s="175"/>
      <c r="R273" s="175"/>
      <c r="S273" s="175"/>
      <c r="T273" s="176"/>
      <c r="AT273" s="171" t="s">
        <v>130</v>
      </c>
      <c r="AU273" s="171" t="s">
        <v>83</v>
      </c>
      <c r="AV273" s="15" t="s">
        <v>126</v>
      </c>
      <c r="AW273" s="15" t="s">
        <v>29</v>
      </c>
      <c r="AX273" s="15" t="s">
        <v>81</v>
      </c>
      <c r="AY273" s="171" t="s">
        <v>118</v>
      </c>
    </row>
    <row r="274" spans="1:65" s="2" customFormat="1" ht="16.5" customHeight="1">
      <c r="A274" s="29"/>
      <c r="B274" s="140"/>
      <c r="C274" s="177" t="s">
        <v>249</v>
      </c>
      <c r="D274" s="177" t="s">
        <v>175</v>
      </c>
      <c r="E274" s="178" t="s">
        <v>473</v>
      </c>
      <c r="F274" s="179" t="s">
        <v>474</v>
      </c>
      <c r="G274" s="180" t="s">
        <v>316</v>
      </c>
      <c r="H274" s="181">
        <v>8</v>
      </c>
      <c r="I274" s="182"/>
      <c r="J274" s="182">
        <f>ROUND(I274*H274,2)</f>
        <v>0</v>
      </c>
      <c r="K274" s="179" t="s">
        <v>1</v>
      </c>
      <c r="L274" s="183"/>
      <c r="M274" s="184" t="s">
        <v>1</v>
      </c>
      <c r="N274" s="185" t="s">
        <v>40</v>
      </c>
      <c r="O274" s="149">
        <v>0</v>
      </c>
      <c r="P274" s="149">
        <f>O274*H274</f>
        <v>0</v>
      </c>
      <c r="Q274" s="149">
        <v>0.00016</v>
      </c>
      <c r="R274" s="149">
        <f>Q274*H274</f>
        <v>0.00128</v>
      </c>
      <c r="S274" s="149">
        <v>0</v>
      </c>
      <c r="T274" s="150">
        <f>S274*H274</f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51" t="s">
        <v>156</v>
      </c>
      <c r="AT274" s="151" t="s">
        <v>175</v>
      </c>
      <c r="AU274" s="151" t="s">
        <v>83</v>
      </c>
      <c r="AY274" s="17" t="s">
        <v>118</v>
      </c>
      <c r="BE274" s="152">
        <f>IF(N274="základní",J274,0)</f>
        <v>0</v>
      </c>
      <c r="BF274" s="152">
        <f>IF(N274="snížená",J274,0)</f>
        <v>0</v>
      </c>
      <c r="BG274" s="152">
        <f>IF(N274="zákl. přenesená",J274,0)</f>
        <v>0</v>
      </c>
      <c r="BH274" s="152">
        <f>IF(N274="sníž. přenesená",J274,0)</f>
        <v>0</v>
      </c>
      <c r="BI274" s="152">
        <f>IF(N274="nulová",J274,0)</f>
        <v>0</v>
      </c>
      <c r="BJ274" s="17" t="s">
        <v>81</v>
      </c>
      <c r="BK274" s="152">
        <f>ROUND(I274*H274,2)</f>
        <v>0</v>
      </c>
      <c r="BL274" s="17" t="s">
        <v>126</v>
      </c>
      <c r="BM274" s="151" t="s">
        <v>475</v>
      </c>
    </row>
    <row r="275" spans="1:47" s="2" customFormat="1" ht="12">
      <c r="A275" s="29"/>
      <c r="B275" s="30"/>
      <c r="C275" s="29"/>
      <c r="D275" s="153" t="s">
        <v>128</v>
      </c>
      <c r="E275" s="29"/>
      <c r="F275" s="154" t="s">
        <v>474</v>
      </c>
      <c r="G275" s="29"/>
      <c r="H275" s="29"/>
      <c r="I275" s="29"/>
      <c r="J275" s="29"/>
      <c r="K275" s="29"/>
      <c r="L275" s="30"/>
      <c r="M275" s="155"/>
      <c r="N275" s="156"/>
      <c r="O275" s="55"/>
      <c r="P275" s="55"/>
      <c r="Q275" s="55"/>
      <c r="R275" s="55"/>
      <c r="S275" s="55"/>
      <c r="T275" s="56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T275" s="17" t="s">
        <v>128</v>
      </c>
      <c r="AU275" s="17" t="s">
        <v>83</v>
      </c>
    </row>
    <row r="276" spans="2:51" s="14" customFormat="1" ht="12">
      <c r="B276" s="163"/>
      <c r="D276" s="153" t="s">
        <v>130</v>
      </c>
      <c r="E276" s="164" t="s">
        <v>1</v>
      </c>
      <c r="F276" s="165" t="s">
        <v>156</v>
      </c>
      <c r="H276" s="166">
        <v>8</v>
      </c>
      <c r="L276" s="163"/>
      <c r="M276" s="167"/>
      <c r="N276" s="168"/>
      <c r="O276" s="168"/>
      <c r="P276" s="168"/>
      <c r="Q276" s="168"/>
      <c r="R276" s="168"/>
      <c r="S276" s="168"/>
      <c r="T276" s="169"/>
      <c r="AT276" s="164" t="s">
        <v>130</v>
      </c>
      <c r="AU276" s="164" t="s">
        <v>83</v>
      </c>
      <c r="AV276" s="14" t="s">
        <v>83</v>
      </c>
      <c r="AW276" s="14" t="s">
        <v>29</v>
      </c>
      <c r="AX276" s="14" t="s">
        <v>75</v>
      </c>
      <c r="AY276" s="164" t="s">
        <v>118</v>
      </c>
    </row>
    <row r="277" spans="2:51" s="15" customFormat="1" ht="12">
      <c r="B277" s="170"/>
      <c r="D277" s="153" t="s">
        <v>130</v>
      </c>
      <c r="E277" s="171" t="s">
        <v>1</v>
      </c>
      <c r="F277" s="172" t="s">
        <v>131</v>
      </c>
      <c r="H277" s="173">
        <v>8</v>
      </c>
      <c r="L277" s="170"/>
      <c r="M277" s="174"/>
      <c r="N277" s="175"/>
      <c r="O277" s="175"/>
      <c r="P277" s="175"/>
      <c r="Q277" s="175"/>
      <c r="R277" s="175"/>
      <c r="S277" s="175"/>
      <c r="T277" s="176"/>
      <c r="AT277" s="171" t="s">
        <v>130</v>
      </c>
      <c r="AU277" s="171" t="s">
        <v>83</v>
      </c>
      <c r="AV277" s="15" t="s">
        <v>126</v>
      </c>
      <c r="AW277" s="15" t="s">
        <v>29</v>
      </c>
      <c r="AX277" s="15" t="s">
        <v>81</v>
      </c>
      <c r="AY277" s="171" t="s">
        <v>118</v>
      </c>
    </row>
    <row r="278" spans="2:63" s="12" customFormat="1" ht="26.1" customHeight="1">
      <c r="B278" s="128"/>
      <c r="D278" s="129" t="s">
        <v>74</v>
      </c>
      <c r="E278" s="130" t="s">
        <v>87</v>
      </c>
      <c r="F278" s="130" t="s">
        <v>88</v>
      </c>
      <c r="J278" s="131">
        <f>BK278</f>
        <v>0</v>
      </c>
      <c r="L278" s="128"/>
      <c r="M278" s="132"/>
      <c r="N278" s="133"/>
      <c r="O278" s="133"/>
      <c r="P278" s="134">
        <f>SUM(P279:P302)</f>
        <v>30</v>
      </c>
      <c r="Q278" s="133"/>
      <c r="R278" s="134">
        <f>SUM(R279:R302)</f>
        <v>0</v>
      </c>
      <c r="S278" s="133"/>
      <c r="T278" s="135">
        <f>SUM(T279:T302)</f>
        <v>0</v>
      </c>
      <c r="AR278" s="129" t="s">
        <v>135</v>
      </c>
      <c r="AT278" s="136" t="s">
        <v>74</v>
      </c>
      <c r="AU278" s="136" t="s">
        <v>75</v>
      </c>
      <c r="AY278" s="129" t="s">
        <v>118</v>
      </c>
      <c r="BK278" s="137">
        <f>SUM(BK279:BK302)</f>
        <v>0</v>
      </c>
    </row>
    <row r="279" spans="1:65" s="2" customFormat="1" ht="16.5" customHeight="1">
      <c r="A279" s="29"/>
      <c r="B279" s="140"/>
      <c r="C279" s="141" t="s">
        <v>252</v>
      </c>
      <c r="D279" s="141" t="s">
        <v>121</v>
      </c>
      <c r="E279" s="142" t="s">
        <v>476</v>
      </c>
      <c r="F279" s="143" t="s">
        <v>477</v>
      </c>
      <c r="G279" s="144" t="s">
        <v>318</v>
      </c>
      <c r="H279" s="145">
        <v>1</v>
      </c>
      <c r="I279" s="146"/>
      <c r="J279" s="146">
        <f>ROUND(I279*H279,2)</f>
        <v>0</v>
      </c>
      <c r="K279" s="143" t="s">
        <v>1</v>
      </c>
      <c r="L279" s="30"/>
      <c r="M279" s="147" t="s">
        <v>1</v>
      </c>
      <c r="N279" s="148" t="s">
        <v>40</v>
      </c>
      <c r="O279" s="149">
        <v>0</v>
      </c>
      <c r="P279" s="149">
        <f>O279*H279</f>
        <v>0</v>
      </c>
      <c r="Q279" s="149">
        <v>0</v>
      </c>
      <c r="R279" s="149">
        <f>Q279*H279</f>
        <v>0</v>
      </c>
      <c r="S279" s="149">
        <v>0</v>
      </c>
      <c r="T279" s="150">
        <f>S279*H279</f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51" t="s">
        <v>126</v>
      </c>
      <c r="AT279" s="151" t="s">
        <v>121</v>
      </c>
      <c r="AU279" s="151" t="s">
        <v>81</v>
      </c>
      <c r="AY279" s="17" t="s">
        <v>118</v>
      </c>
      <c r="BE279" s="152">
        <f>IF(N279="základní",J279,0)</f>
        <v>0</v>
      </c>
      <c r="BF279" s="152">
        <f>IF(N279="snížená",J279,0)</f>
        <v>0</v>
      </c>
      <c r="BG279" s="152">
        <f>IF(N279="zákl. přenesená",J279,0)</f>
        <v>0</v>
      </c>
      <c r="BH279" s="152">
        <f>IF(N279="sníž. přenesená",J279,0)</f>
        <v>0</v>
      </c>
      <c r="BI279" s="152">
        <f>IF(N279="nulová",J279,0)</f>
        <v>0</v>
      </c>
      <c r="BJ279" s="17" t="s">
        <v>81</v>
      </c>
      <c r="BK279" s="152">
        <f>ROUND(I279*H279,2)</f>
        <v>0</v>
      </c>
      <c r="BL279" s="17" t="s">
        <v>126</v>
      </c>
      <c r="BM279" s="151" t="s">
        <v>478</v>
      </c>
    </row>
    <row r="280" spans="1:47" s="2" customFormat="1" ht="12">
      <c r="A280" s="29"/>
      <c r="B280" s="30"/>
      <c r="C280" s="29"/>
      <c r="D280" s="153" t="s">
        <v>128</v>
      </c>
      <c r="E280" s="29"/>
      <c r="F280" s="154" t="s">
        <v>477</v>
      </c>
      <c r="G280" s="29"/>
      <c r="H280" s="29"/>
      <c r="I280" s="29"/>
      <c r="J280" s="29"/>
      <c r="K280" s="29"/>
      <c r="L280" s="30"/>
      <c r="M280" s="155"/>
      <c r="N280" s="156"/>
      <c r="O280" s="55"/>
      <c r="P280" s="55"/>
      <c r="Q280" s="55"/>
      <c r="R280" s="55"/>
      <c r="S280" s="55"/>
      <c r="T280" s="56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T280" s="17" t="s">
        <v>128</v>
      </c>
      <c r="AU280" s="17" t="s">
        <v>81</v>
      </c>
    </row>
    <row r="281" spans="2:51" s="14" customFormat="1" ht="12">
      <c r="B281" s="163"/>
      <c r="D281" s="153" t="s">
        <v>130</v>
      </c>
      <c r="E281" s="164" t="s">
        <v>1</v>
      </c>
      <c r="F281" s="165" t="s">
        <v>81</v>
      </c>
      <c r="H281" s="166">
        <v>1</v>
      </c>
      <c r="L281" s="163"/>
      <c r="M281" s="167"/>
      <c r="N281" s="168"/>
      <c r="O281" s="168"/>
      <c r="P281" s="168"/>
      <c r="Q281" s="168"/>
      <c r="R281" s="168"/>
      <c r="S281" s="168"/>
      <c r="T281" s="169"/>
      <c r="AT281" s="164" t="s">
        <v>130</v>
      </c>
      <c r="AU281" s="164" t="s">
        <v>81</v>
      </c>
      <c r="AV281" s="14" t="s">
        <v>83</v>
      </c>
      <c r="AW281" s="14" t="s">
        <v>29</v>
      </c>
      <c r="AX281" s="14" t="s">
        <v>75</v>
      </c>
      <c r="AY281" s="164" t="s">
        <v>118</v>
      </c>
    </row>
    <row r="282" spans="2:51" s="15" customFormat="1" ht="12">
      <c r="B282" s="170"/>
      <c r="D282" s="153" t="s">
        <v>130</v>
      </c>
      <c r="E282" s="171" t="s">
        <v>1</v>
      </c>
      <c r="F282" s="172" t="s">
        <v>131</v>
      </c>
      <c r="H282" s="173">
        <v>1</v>
      </c>
      <c r="L282" s="170"/>
      <c r="M282" s="174"/>
      <c r="N282" s="175"/>
      <c r="O282" s="175"/>
      <c r="P282" s="175"/>
      <c r="Q282" s="175"/>
      <c r="R282" s="175"/>
      <c r="S282" s="175"/>
      <c r="T282" s="176"/>
      <c r="AT282" s="171" t="s">
        <v>130</v>
      </c>
      <c r="AU282" s="171" t="s">
        <v>81</v>
      </c>
      <c r="AV282" s="15" t="s">
        <v>126</v>
      </c>
      <c r="AW282" s="15" t="s">
        <v>29</v>
      </c>
      <c r="AX282" s="15" t="s">
        <v>81</v>
      </c>
      <c r="AY282" s="171" t="s">
        <v>118</v>
      </c>
    </row>
    <row r="283" spans="1:65" s="2" customFormat="1" ht="16.5" customHeight="1">
      <c r="A283" s="29"/>
      <c r="B283" s="140"/>
      <c r="C283" s="141" t="s">
        <v>258</v>
      </c>
      <c r="D283" s="141" t="s">
        <v>121</v>
      </c>
      <c r="E283" s="142" t="s">
        <v>479</v>
      </c>
      <c r="F283" s="143" t="s">
        <v>480</v>
      </c>
      <c r="G283" s="144" t="s">
        <v>318</v>
      </c>
      <c r="H283" s="145">
        <v>1</v>
      </c>
      <c r="I283" s="146"/>
      <c r="J283" s="146">
        <f>ROUND(I283*H283,2)</f>
        <v>0</v>
      </c>
      <c r="K283" s="143" t="s">
        <v>1</v>
      </c>
      <c r="L283" s="30"/>
      <c r="M283" s="147" t="s">
        <v>1</v>
      </c>
      <c r="N283" s="148" t="s">
        <v>40</v>
      </c>
      <c r="O283" s="149">
        <v>0</v>
      </c>
      <c r="P283" s="149">
        <f>O283*H283</f>
        <v>0</v>
      </c>
      <c r="Q283" s="149">
        <v>0</v>
      </c>
      <c r="R283" s="149">
        <f>Q283*H283</f>
        <v>0</v>
      </c>
      <c r="S283" s="149">
        <v>0</v>
      </c>
      <c r="T283" s="150">
        <f>S283*H283</f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51" t="s">
        <v>126</v>
      </c>
      <c r="AT283" s="151" t="s">
        <v>121</v>
      </c>
      <c r="AU283" s="151" t="s">
        <v>81</v>
      </c>
      <c r="AY283" s="17" t="s">
        <v>118</v>
      </c>
      <c r="BE283" s="152">
        <f>IF(N283="základní",J283,0)</f>
        <v>0</v>
      </c>
      <c r="BF283" s="152">
        <f>IF(N283="snížená",J283,0)</f>
        <v>0</v>
      </c>
      <c r="BG283" s="152">
        <f>IF(N283="zákl. přenesená",J283,0)</f>
        <v>0</v>
      </c>
      <c r="BH283" s="152">
        <f>IF(N283="sníž. přenesená",J283,0)</f>
        <v>0</v>
      </c>
      <c r="BI283" s="152">
        <f>IF(N283="nulová",J283,0)</f>
        <v>0</v>
      </c>
      <c r="BJ283" s="17" t="s">
        <v>81</v>
      </c>
      <c r="BK283" s="152">
        <f>ROUND(I283*H283,2)</f>
        <v>0</v>
      </c>
      <c r="BL283" s="17" t="s">
        <v>126</v>
      </c>
      <c r="BM283" s="151" t="s">
        <v>481</v>
      </c>
    </row>
    <row r="284" spans="1:47" s="2" customFormat="1" ht="12">
      <c r="A284" s="29"/>
      <c r="B284" s="30"/>
      <c r="C284" s="29"/>
      <c r="D284" s="153" t="s">
        <v>128</v>
      </c>
      <c r="E284" s="29"/>
      <c r="F284" s="154" t="s">
        <v>480</v>
      </c>
      <c r="G284" s="29"/>
      <c r="H284" s="29"/>
      <c r="I284" s="29"/>
      <c r="J284" s="29"/>
      <c r="K284" s="29"/>
      <c r="L284" s="30"/>
      <c r="M284" s="155"/>
      <c r="N284" s="156"/>
      <c r="O284" s="55"/>
      <c r="P284" s="55"/>
      <c r="Q284" s="55"/>
      <c r="R284" s="55"/>
      <c r="S284" s="55"/>
      <c r="T284" s="56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T284" s="17" t="s">
        <v>128</v>
      </c>
      <c r="AU284" s="17" t="s">
        <v>81</v>
      </c>
    </row>
    <row r="285" spans="2:51" s="13" customFormat="1" ht="22.5">
      <c r="B285" s="157"/>
      <c r="D285" s="153" t="s">
        <v>130</v>
      </c>
      <c r="E285" s="158" t="s">
        <v>1</v>
      </c>
      <c r="F285" s="159" t="s">
        <v>482</v>
      </c>
      <c r="H285" s="158" t="s">
        <v>1</v>
      </c>
      <c r="L285" s="157"/>
      <c r="M285" s="160"/>
      <c r="N285" s="161"/>
      <c r="O285" s="161"/>
      <c r="P285" s="161"/>
      <c r="Q285" s="161"/>
      <c r="R285" s="161"/>
      <c r="S285" s="161"/>
      <c r="T285" s="162"/>
      <c r="AT285" s="158" t="s">
        <v>130</v>
      </c>
      <c r="AU285" s="158" t="s">
        <v>81</v>
      </c>
      <c r="AV285" s="13" t="s">
        <v>81</v>
      </c>
      <c r="AW285" s="13" t="s">
        <v>29</v>
      </c>
      <c r="AX285" s="13" t="s">
        <v>75</v>
      </c>
      <c r="AY285" s="158" t="s">
        <v>118</v>
      </c>
    </row>
    <row r="286" spans="2:51" s="14" customFormat="1" ht="12">
      <c r="B286" s="163"/>
      <c r="D286" s="153" t="s">
        <v>130</v>
      </c>
      <c r="E286" s="164" t="s">
        <v>1</v>
      </c>
      <c r="F286" s="165" t="s">
        <v>81</v>
      </c>
      <c r="H286" s="166">
        <v>1</v>
      </c>
      <c r="L286" s="163"/>
      <c r="M286" s="167"/>
      <c r="N286" s="168"/>
      <c r="O286" s="168"/>
      <c r="P286" s="168"/>
      <c r="Q286" s="168"/>
      <c r="R286" s="168"/>
      <c r="S286" s="168"/>
      <c r="T286" s="169"/>
      <c r="AT286" s="164" t="s">
        <v>130</v>
      </c>
      <c r="AU286" s="164" t="s">
        <v>81</v>
      </c>
      <c r="AV286" s="14" t="s">
        <v>83</v>
      </c>
      <c r="AW286" s="14" t="s">
        <v>29</v>
      </c>
      <c r="AX286" s="14" t="s">
        <v>75</v>
      </c>
      <c r="AY286" s="164" t="s">
        <v>118</v>
      </c>
    </row>
    <row r="287" spans="2:51" s="15" customFormat="1" ht="12">
      <c r="B287" s="170"/>
      <c r="D287" s="153" t="s">
        <v>130</v>
      </c>
      <c r="E287" s="171" t="s">
        <v>1</v>
      </c>
      <c r="F287" s="172" t="s">
        <v>131</v>
      </c>
      <c r="H287" s="173">
        <v>1</v>
      </c>
      <c r="L287" s="170"/>
      <c r="M287" s="174"/>
      <c r="N287" s="175"/>
      <c r="O287" s="175"/>
      <c r="P287" s="175"/>
      <c r="Q287" s="175"/>
      <c r="R287" s="175"/>
      <c r="S287" s="175"/>
      <c r="T287" s="176"/>
      <c r="AT287" s="171" t="s">
        <v>130</v>
      </c>
      <c r="AU287" s="171" t="s">
        <v>81</v>
      </c>
      <c r="AV287" s="15" t="s">
        <v>126</v>
      </c>
      <c r="AW287" s="15" t="s">
        <v>29</v>
      </c>
      <c r="AX287" s="15" t="s">
        <v>81</v>
      </c>
      <c r="AY287" s="171" t="s">
        <v>118</v>
      </c>
    </row>
    <row r="288" spans="1:65" s="2" customFormat="1" ht="16.5" customHeight="1">
      <c r="A288" s="29"/>
      <c r="B288" s="140"/>
      <c r="C288" s="141" t="s">
        <v>259</v>
      </c>
      <c r="D288" s="141" t="s">
        <v>121</v>
      </c>
      <c r="E288" s="142" t="s">
        <v>483</v>
      </c>
      <c r="F288" s="143" t="s">
        <v>484</v>
      </c>
      <c r="G288" s="144" t="s">
        <v>318</v>
      </c>
      <c r="H288" s="145">
        <v>1</v>
      </c>
      <c r="I288" s="146"/>
      <c r="J288" s="146">
        <f>ROUND(I288*H288,2)</f>
        <v>0</v>
      </c>
      <c r="K288" s="143" t="s">
        <v>1</v>
      </c>
      <c r="L288" s="30"/>
      <c r="M288" s="147" t="s">
        <v>1</v>
      </c>
      <c r="N288" s="148" t="s">
        <v>40</v>
      </c>
      <c r="O288" s="149">
        <v>0</v>
      </c>
      <c r="P288" s="149">
        <f>O288*H288</f>
        <v>0</v>
      </c>
      <c r="Q288" s="149">
        <v>0</v>
      </c>
      <c r="R288" s="149">
        <f>Q288*H288</f>
        <v>0</v>
      </c>
      <c r="S288" s="149">
        <v>0</v>
      </c>
      <c r="T288" s="150">
        <f>S288*H288</f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51" t="s">
        <v>126</v>
      </c>
      <c r="AT288" s="151" t="s">
        <v>121</v>
      </c>
      <c r="AU288" s="151" t="s">
        <v>81</v>
      </c>
      <c r="AY288" s="17" t="s">
        <v>118</v>
      </c>
      <c r="BE288" s="152">
        <f>IF(N288="základní",J288,0)</f>
        <v>0</v>
      </c>
      <c r="BF288" s="152">
        <f>IF(N288="snížená",J288,0)</f>
        <v>0</v>
      </c>
      <c r="BG288" s="152">
        <f>IF(N288="zákl. přenesená",J288,0)</f>
        <v>0</v>
      </c>
      <c r="BH288" s="152">
        <f>IF(N288="sníž. přenesená",J288,0)</f>
        <v>0</v>
      </c>
      <c r="BI288" s="152">
        <f>IF(N288="nulová",J288,0)</f>
        <v>0</v>
      </c>
      <c r="BJ288" s="17" t="s">
        <v>81</v>
      </c>
      <c r="BK288" s="152">
        <f>ROUND(I288*H288,2)</f>
        <v>0</v>
      </c>
      <c r="BL288" s="17" t="s">
        <v>126</v>
      </c>
      <c r="BM288" s="151" t="s">
        <v>485</v>
      </c>
    </row>
    <row r="289" spans="1:47" s="2" customFormat="1" ht="12">
      <c r="A289" s="29"/>
      <c r="B289" s="30"/>
      <c r="C289" s="29"/>
      <c r="D289" s="153" t="s">
        <v>128</v>
      </c>
      <c r="E289" s="29"/>
      <c r="F289" s="154" t="s">
        <v>484</v>
      </c>
      <c r="G289" s="29"/>
      <c r="H289" s="29"/>
      <c r="I289" s="29"/>
      <c r="J289" s="29"/>
      <c r="K289" s="29"/>
      <c r="L289" s="30"/>
      <c r="M289" s="155"/>
      <c r="N289" s="156"/>
      <c r="O289" s="55"/>
      <c r="P289" s="55"/>
      <c r="Q289" s="55"/>
      <c r="R289" s="55"/>
      <c r="S289" s="55"/>
      <c r="T289" s="56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T289" s="17" t="s">
        <v>128</v>
      </c>
      <c r="AU289" s="17" t="s">
        <v>81</v>
      </c>
    </row>
    <row r="290" spans="2:51" s="13" customFormat="1" ht="22.5">
      <c r="B290" s="157"/>
      <c r="D290" s="153" t="s">
        <v>130</v>
      </c>
      <c r="E290" s="158" t="s">
        <v>1</v>
      </c>
      <c r="F290" s="159" t="s">
        <v>486</v>
      </c>
      <c r="H290" s="158" t="s">
        <v>1</v>
      </c>
      <c r="L290" s="157"/>
      <c r="M290" s="160"/>
      <c r="N290" s="161"/>
      <c r="O290" s="161"/>
      <c r="P290" s="161"/>
      <c r="Q290" s="161"/>
      <c r="R290" s="161"/>
      <c r="S290" s="161"/>
      <c r="T290" s="162"/>
      <c r="AT290" s="158" t="s">
        <v>130</v>
      </c>
      <c r="AU290" s="158" t="s">
        <v>81</v>
      </c>
      <c r="AV290" s="13" t="s">
        <v>81</v>
      </c>
      <c r="AW290" s="13" t="s">
        <v>29</v>
      </c>
      <c r="AX290" s="13" t="s">
        <v>75</v>
      </c>
      <c r="AY290" s="158" t="s">
        <v>118</v>
      </c>
    </row>
    <row r="291" spans="2:51" s="14" customFormat="1" ht="12">
      <c r="B291" s="163"/>
      <c r="D291" s="153" t="s">
        <v>130</v>
      </c>
      <c r="E291" s="164" t="s">
        <v>1</v>
      </c>
      <c r="F291" s="165" t="s">
        <v>81</v>
      </c>
      <c r="H291" s="166">
        <v>1</v>
      </c>
      <c r="L291" s="163"/>
      <c r="M291" s="167"/>
      <c r="N291" s="168"/>
      <c r="O291" s="168"/>
      <c r="P291" s="168"/>
      <c r="Q291" s="168"/>
      <c r="R291" s="168"/>
      <c r="S291" s="168"/>
      <c r="T291" s="169"/>
      <c r="AT291" s="164" t="s">
        <v>130</v>
      </c>
      <c r="AU291" s="164" t="s">
        <v>81</v>
      </c>
      <c r="AV291" s="14" t="s">
        <v>83</v>
      </c>
      <c r="AW291" s="14" t="s">
        <v>29</v>
      </c>
      <c r="AX291" s="14" t="s">
        <v>75</v>
      </c>
      <c r="AY291" s="164" t="s">
        <v>118</v>
      </c>
    </row>
    <row r="292" spans="2:51" s="15" customFormat="1" ht="12">
      <c r="B292" s="170"/>
      <c r="D292" s="153" t="s">
        <v>130</v>
      </c>
      <c r="E292" s="171" t="s">
        <v>1</v>
      </c>
      <c r="F292" s="172" t="s">
        <v>131</v>
      </c>
      <c r="H292" s="173">
        <v>1</v>
      </c>
      <c r="L292" s="170"/>
      <c r="M292" s="174"/>
      <c r="N292" s="175"/>
      <c r="O292" s="175"/>
      <c r="P292" s="175"/>
      <c r="Q292" s="175"/>
      <c r="R292" s="175"/>
      <c r="S292" s="175"/>
      <c r="T292" s="176"/>
      <c r="AT292" s="171" t="s">
        <v>130</v>
      </c>
      <c r="AU292" s="171" t="s">
        <v>81</v>
      </c>
      <c r="AV292" s="15" t="s">
        <v>126</v>
      </c>
      <c r="AW292" s="15" t="s">
        <v>29</v>
      </c>
      <c r="AX292" s="15" t="s">
        <v>81</v>
      </c>
      <c r="AY292" s="171" t="s">
        <v>118</v>
      </c>
    </row>
    <row r="293" spans="1:65" s="2" customFormat="1" ht="16.5" customHeight="1">
      <c r="A293" s="29"/>
      <c r="B293" s="140"/>
      <c r="C293" s="141" t="s">
        <v>260</v>
      </c>
      <c r="D293" s="141" t="s">
        <v>121</v>
      </c>
      <c r="E293" s="142" t="s">
        <v>487</v>
      </c>
      <c r="F293" s="143" t="s">
        <v>488</v>
      </c>
      <c r="G293" s="144" t="s">
        <v>318</v>
      </c>
      <c r="H293" s="145">
        <v>1</v>
      </c>
      <c r="I293" s="146"/>
      <c r="J293" s="146">
        <f>ROUND(I293*H293,2)</f>
        <v>0</v>
      </c>
      <c r="K293" s="143" t="s">
        <v>1</v>
      </c>
      <c r="L293" s="30"/>
      <c r="M293" s="147" t="s">
        <v>1</v>
      </c>
      <c r="N293" s="148" t="s">
        <v>40</v>
      </c>
      <c r="O293" s="149">
        <v>0</v>
      </c>
      <c r="P293" s="149">
        <f>O293*H293</f>
        <v>0</v>
      </c>
      <c r="Q293" s="149">
        <v>0</v>
      </c>
      <c r="R293" s="149">
        <f>Q293*H293</f>
        <v>0</v>
      </c>
      <c r="S293" s="149">
        <v>0</v>
      </c>
      <c r="T293" s="150">
        <f>S293*H293</f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51" t="s">
        <v>126</v>
      </c>
      <c r="AT293" s="151" t="s">
        <v>121</v>
      </c>
      <c r="AU293" s="151" t="s">
        <v>81</v>
      </c>
      <c r="AY293" s="17" t="s">
        <v>118</v>
      </c>
      <c r="BE293" s="152">
        <f>IF(N293="základní",J293,0)</f>
        <v>0</v>
      </c>
      <c r="BF293" s="152">
        <f>IF(N293="snížená",J293,0)</f>
        <v>0</v>
      </c>
      <c r="BG293" s="152">
        <f>IF(N293="zákl. přenesená",J293,0)</f>
        <v>0</v>
      </c>
      <c r="BH293" s="152">
        <f>IF(N293="sníž. přenesená",J293,0)</f>
        <v>0</v>
      </c>
      <c r="BI293" s="152">
        <f>IF(N293="nulová",J293,0)</f>
        <v>0</v>
      </c>
      <c r="BJ293" s="17" t="s">
        <v>81</v>
      </c>
      <c r="BK293" s="152">
        <f>ROUND(I293*H293,2)</f>
        <v>0</v>
      </c>
      <c r="BL293" s="17" t="s">
        <v>126</v>
      </c>
      <c r="BM293" s="151" t="s">
        <v>489</v>
      </c>
    </row>
    <row r="294" spans="1:47" s="2" customFormat="1" ht="12">
      <c r="A294" s="29"/>
      <c r="B294" s="30"/>
      <c r="C294" s="29"/>
      <c r="D294" s="153" t="s">
        <v>128</v>
      </c>
      <c r="E294" s="29"/>
      <c r="F294" s="154" t="s">
        <v>488</v>
      </c>
      <c r="G294" s="29"/>
      <c r="H294" s="29"/>
      <c r="I294" s="29"/>
      <c r="J294" s="29"/>
      <c r="K294" s="29"/>
      <c r="L294" s="30"/>
      <c r="M294" s="155"/>
      <c r="N294" s="156"/>
      <c r="O294" s="55"/>
      <c r="P294" s="55"/>
      <c r="Q294" s="55"/>
      <c r="R294" s="55"/>
      <c r="S294" s="55"/>
      <c r="T294" s="56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T294" s="17" t="s">
        <v>128</v>
      </c>
      <c r="AU294" s="17" t="s">
        <v>81</v>
      </c>
    </row>
    <row r="295" spans="2:51" s="13" customFormat="1" ht="12">
      <c r="B295" s="157"/>
      <c r="D295" s="153" t="s">
        <v>130</v>
      </c>
      <c r="E295" s="158" t="s">
        <v>1</v>
      </c>
      <c r="F295" s="159" t="s">
        <v>488</v>
      </c>
      <c r="H295" s="158" t="s">
        <v>1</v>
      </c>
      <c r="L295" s="157"/>
      <c r="M295" s="160"/>
      <c r="N295" s="161"/>
      <c r="O295" s="161"/>
      <c r="P295" s="161"/>
      <c r="Q295" s="161"/>
      <c r="R295" s="161"/>
      <c r="S295" s="161"/>
      <c r="T295" s="162"/>
      <c r="AT295" s="158" t="s">
        <v>130</v>
      </c>
      <c r="AU295" s="158" t="s">
        <v>81</v>
      </c>
      <c r="AV295" s="13" t="s">
        <v>81</v>
      </c>
      <c r="AW295" s="13" t="s">
        <v>29</v>
      </c>
      <c r="AX295" s="13" t="s">
        <v>75</v>
      </c>
      <c r="AY295" s="158" t="s">
        <v>118</v>
      </c>
    </row>
    <row r="296" spans="2:51" s="14" customFormat="1" ht="12">
      <c r="B296" s="163"/>
      <c r="D296" s="153" t="s">
        <v>130</v>
      </c>
      <c r="E296" s="164" t="s">
        <v>1</v>
      </c>
      <c r="F296" s="165" t="s">
        <v>81</v>
      </c>
      <c r="H296" s="166">
        <v>1</v>
      </c>
      <c r="L296" s="163"/>
      <c r="M296" s="167"/>
      <c r="N296" s="168"/>
      <c r="O296" s="168"/>
      <c r="P296" s="168"/>
      <c r="Q296" s="168"/>
      <c r="R296" s="168"/>
      <c r="S296" s="168"/>
      <c r="T296" s="169"/>
      <c r="AT296" s="164" t="s">
        <v>130</v>
      </c>
      <c r="AU296" s="164" t="s">
        <v>81</v>
      </c>
      <c r="AV296" s="14" t="s">
        <v>83</v>
      </c>
      <c r="AW296" s="14" t="s">
        <v>29</v>
      </c>
      <c r="AX296" s="14" t="s">
        <v>75</v>
      </c>
      <c r="AY296" s="164" t="s">
        <v>118</v>
      </c>
    </row>
    <row r="297" spans="2:51" s="15" customFormat="1" ht="12">
      <c r="B297" s="170"/>
      <c r="D297" s="153" t="s">
        <v>130</v>
      </c>
      <c r="E297" s="171" t="s">
        <v>1</v>
      </c>
      <c r="F297" s="172" t="s">
        <v>131</v>
      </c>
      <c r="H297" s="173">
        <v>1</v>
      </c>
      <c r="L297" s="170"/>
      <c r="M297" s="174"/>
      <c r="N297" s="175"/>
      <c r="O297" s="175"/>
      <c r="P297" s="175"/>
      <c r="Q297" s="175"/>
      <c r="R297" s="175"/>
      <c r="S297" s="175"/>
      <c r="T297" s="176"/>
      <c r="AT297" s="171" t="s">
        <v>130</v>
      </c>
      <c r="AU297" s="171" t="s">
        <v>81</v>
      </c>
      <c r="AV297" s="15" t="s">
        <v>126</v>
      </c>
      <c r="AW297" s="15" t="s">
        <v>29</v>
      </c>
      <c r="AX297" s="15" t="s">
        <v>81</v>
      </c>
      <c r="AY297" s="171" t="s">
        <v>118</v>
      </c>
    </row>
    <row r="298" spans="1:65" s="2" customFormat="1" ht="16.5" customHeight="1">
      <c r="A298" s="29"/>
      <c r="B298" s="140"/>
      <c r="C298" s="141" t="s">
        <v>263</v>
      </c>
      <c r="D298" s="141" t="s">
        <v>121</v>
      </c>
      <c r="E298" s="142" t="s">
        <v>490</v>
      </c>
      <c r="F298" s="143" t="s">
        <v>491</v>
      </c>
      <c r="G298" s="144" t="s">
        <v>492</v>
      </c>
      <c r="H298" s="145">
        <v>30</v>
      </c>
      <c r="I298" s="146"/>
      <c r="J298" s="146">
        <f>ROUND(I298*H298,2)</f>
        <v>0</v>
      </c>
      <c r="K298" s="143" t="s">
        <v>1</v>
      </c>
      <c r="L298" s="30"/>
      <c r="M298" s="147" t="s">
        <v>1</v>
      </c>
      <c r="N298" s="148" t="s">
        <v>40</v>
      </c>
      <c r="O298" s="149">
        <v>1</v>
      </c>
      <c r="P298" s="149">
        <f>O298*H298</f>
        <v>30</v>
      </c>
      <c r="Q298" s="149">
        <v>0</v>
      </c>
      <c r="R298" s="149">
        <f>Q298*H298</f>
        <v>0</v>
      </c>
      <c r="S298" s="149">
        <v>0</v>
      </c>
      <c r="T298" s="150">
        <f>S298*H298</f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51" t="s">
        <v>126</v>
      </c>
      <c r="AT298" s="151" t="s">
        <v>121</v>
      </c>
      <c r="AU298" s="151" t="s">
        <v>81</v>
      </c>
      <c r="AY298" s="17" t="s">
        <v>118</v>
      </c>
      <c r="BE298" s="152">
        <f>IF(N298="základní",J298,0)</f>
        <v>0</v>
      </c>
      <c r="BF298" s="152">
        <f>IF(N298="snížená",J298,0)</f>
        <v>0</v>
      </c>
      <c r="BG298" s="152">
        <f>IF(N298="zákl. přenesená",J298,0)</f>
        <v>0</v>
      </c>
      <c r="BH298" s="152">
        <f>IF(N298="sníž. přenesená",J298,0)</f>
        <v>0</v>
      </c>
      <c r="BI298" s="152">
        <f>IF(N298="nulová",J298,0)</f>
        <v>0</v>
      </c>
      <c r="BJ298" s="17" t="s">
        <v>81</v>
      </c>
      <c r="BK298" s="152">
        <f>ROUND(I298*H298,2)</f>
        <v>0</v>
      </c>
      <c r="BL298" s="17" t="s">
        <v>126</v>
      </c>
      <c r="BM298" s="151" t="s">
        <v>493</v>
      </c>
    </row>
    <row r="299" spans="1:47" s="2" customFormat="1" ht="12">
      <c r="A299" s="29"/>
      <c r="B299" s="30"/>
      <c r="C299" s="29"/>
      <c r="D299" s="153" t="s">
        <v>128</v>
      </c>
      <c r="E299" s="29"/>
      <c r="F299" s="154" t="s">
        <v>491</v>
      </c>
      <c r="G299" s="29"/>
      <c r="H299" s="29"/>
      <c r="I299" s="29"/>
      <c r="J299" s="29"/>
      <c r="K299" s="29"/>
      <c r="L299" s="30"/>
      <c r="M299" s="155"/>
      <c r="N299" s="156"/>
      <c r="O299" s="55"/>
      <c r="P299" s="55"/>
      <c r="Q299" s="55"/>
      <c r="R299" s="55"/>
      <c r="S299" s="55"/>
      <c r="T299" s="56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T299" s="17" t="s">
        <v>128</v>
      </c>
      <c r="AU299" s="17" t="s">
        <v>81</v>
      </c>
    </row>
    <row r="300" spans="2:51" s="13" customFormat="1" ht="12">
      <c r="B300" s="157"/>
      <c r="D300" s="153" t="s">
        <v>130</v>
      </c>
      <c r="E300" s="158" t="s">
        <v>1</v>
      </c>
      <c r="F300" s="159" t="s">
        <v>491</v>
      </c>
      <c r="H300" s="158" t="s">
        <v>1</v>
      </c>
      <c r="L300" s="157"/>
      <c r="M300" s="160"/>
      <c r="N300" s="161"/>
      <c r="O300" s="161"/>
      <c r="P300" s="161"/>
      <c r="Q300" s="161"/>
      <c r="R300" s="161"/>
      <c r="S300" s="161"/>
      <c r="T300" s="162"/>
      <c r="AT300" s="158" t="s">
        <v>130</v>
      </c>
      <c r="AU300" s="158" t="s">
        <v>81</v>
      </c>
      <c r="AV300" s="13" t="s">
        <v>81</v>
      </c>
      <c r="AW300" s="13" t="s">
        <v>29</v>
      </c>
      <c r="AX300" s="13" t="s">
        <v>75</v>
      </c>
      <c r="AY300" s="158" t="s">
        <v>118</v>
      </c>
    </row>
    <row r="301" spans="2:51" s="14" customFormat="1" ht="12">
      <c r="B301" s="163"/>
      <c r="D301" s="153" t="s">
        <v>130</v>
      </c>
      <c r="E301" s="164" t="s">
        <v>1</v>
      </c>
      <c r="F301" s="165" t="s">
        <v>249</v>
      </c>
      <c r="H301" s="166">
        <v>30</v>
      </c>
      <c r="L301" s="163"/>
      <c r="M301" s="167"/>
      <c r="N301" s="168"/>
      <c r="O301" s="168"/>
      <c r="P301" s="168"/>
      <c r="Q301" s="168"/>
      <c r="R301" s="168"/>
      <c r="S301" s="168"/>
      <c r="T301" s="169"/>
      <c r="AT301" s="164" t="s">
        <v>130</v>
      </c>
      <c r="AU301" s="164" t="s">
        <v>81</v>
      </c>
      <c r="AV301" s="14" t="s">
        <v>83</v>
      </c>
      <c r="AW301" s="14" t="s">
        <v>29</v>
      </c>
      <c r="AX301" s="14" t="s">
        <v>75</v>
      </c>
      <c r="AY301" s="164" t="s">
        <v>118</v>
      </c>
    </row>
    <row r="302" spans="2:51" s="15" customFormat="1" ht="12">
      <c r="B302" s="170"/>
      <c r="D302" s="153" t="s">
        <v>130</v>
      </c>
      <c r="E302" s="171" t="s">
        <v>1</v>
      </c>
      <c r="F302" s="172" t="s">
        <v>131</v>
      </c>
      <c r="H302" s="173">
        <v>30</v>
      </c>
      <c r="L302" s="170"/>
      <c r="M302" s="186"/>
      <c r="N302" s="187"/>
      <c r="O302" s="187"/>
      <c r="P302" s="187"/>
      <c r="Q302" s="187"/>
      <c r="R302" s="187"/>
      <c r="S302" s="187"/>
      <c r="T302" s="188"/>
      <c r="AT302" s="171" t="s">
        <v>130</v>
      </c>
      <c r="AU302" s="171" t="s">
        <v>81</v>
      </c>
      <c r="AV302" s="15" t="s">
        <v>126</v>
      </c>
      <c r="AW302" s="15" t="s">
        <v>29</v>
      </c>
      <c r="AX302" s="15" t="s">
        <v>81</v>
      </c>
      <c r="AY302" s="171" t="s">
        <v>118</v>
      </c>
    </row>
    <row r="303" spans="1:31" s="2" customFormat="1" ht="6.95" customHeight="1">
      <c r="A303" s="29"/>
      <c r="B303" s="44"/>
      <c r="C303" s="45"/>
      <c r="D303" s="45"/>
      <c r="E303" s="45"/>
      <c r="F303" s="45"/>
      <c r="G303" s="45"/>
      <c r="H303" s="45"/>
      <c r="I303" s="45"/>
      <c r="J303" s="45"/>
      <c r="K303" s="45"/>
      <c r="L303" s="30"/>
      <c r="M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</row>
  </sheetData>
  <autoFilter ref="C123:K302"/>
  <mergeCells count="8">
    <mergeCell ref="E114:H114"/>
    <mergeCell ref="E116:H116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64"/>
  <sheetViews>
    <sheetView workbookViewId="0" topLeftCell="A133">
      <selection activeCell="I150" sqref="I150"/>
    </sheetView>
  </sheetViews>
  <sheetFormatPr defaultColWidth="10.7109375" defaultRowHeight="12"/>
  <cols>
    <col min="1" max="1" width="8.140625" style="193" customWidth="1"/>
    <col min="2" max="2" width="1.7109375" style="193" customWidth="1"/>
    <col min="3" max="4" width="4.140625" style="193" customWidth="1"/>
    <col min="5" max="5" width="17.140625" style="193" customWidth="1"/>
    <col min="6" max="6" width="50.7109375" style="193" customWidth="1"/>
    <col min="7" max="7" width="7.00390625" style="193" customWidth="1"/>
    <col min="8" max="8" width="11.421875" style="193" customWidth="1"/>
    <col min="9" max="11" width="20.140625" style="193" customWidth="1"/>
    <col min="12" max="12" width="9.140625" style="193" customWidth="1"/>
    <col min="13" max="13" width="10.7109375" style="193" hidden="1" customWidth="1"/>
    <col min="14" max="14" width="10.7109375" style="193" customWidth="1"/>
    <col min="15" max="20" width="14.140625" style="193" hidden="1" customWidth="1"/>
    <col min="21" max="21" width="16.140625" style="193" hidden="1" customWidth="1"/>
    <col min="22" max="22" width="12.140625" style="193" customWidth="1"/>
    <col min="23" max="23" width="16.140625" style="193" customWidth="1"/>
    <col min="24" max="24" width="12.140625" style="193" customWidth="1"/>
    <col min="25" max="25" width="15.00390625" style="193" customWidth="1"/>
    <col min="26" max="26" width="11.00390625" style="193" customWidth="1"/>
    <col min="27" max="27" width="15.00390625" style="193" customWidth="1"/>
    <col min="28" max="28" width="16.140625" style="193" customWidth="1"/>
    <col min="29" max="29" width="11.00390625" style="193" customWidth="1"/>
    <col min="30" max="30" width="15.00390625" style="193" customWidth="1"/>
    <col min="31" max="31" width="16.140625" style="193" customWidth="1"/>
    <col min="32" max="16384" width="10.7109375" style="193" customWidth="1"/>
  </cols>
  <sheetData>
    <row r="1" ht="12">
      <c r="A1" s="90"/>
    </row>
    <row r="2" spans="12:46" ht="12"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89</v>
      </c>
    </row>
    <row r="3" spans="2:46" ht="1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ht="18">
      <c r="B4" s="20"/>
      <c r="D4" s="21" t="s">
        <v>90</v>
      </c>
      <c r="L4" s="20"/>
      <c r="M4" s="91" t="s">
        <v>10</v>
      </c>
      <c r="AT4" s="17" t="s">
        <v>3</v>
      </c>
    </row>
    <row r="5" spans="2:12" ht="12">
      <c r="B5" s="20"/>
      <c r="L5" s="20"/>
    </row>
    <row r="6" spans="2:12" ht="12.75">
      <c r="B6" s="20"/>
      <c r="D6" s="200" t="s">
        <v>14</v>
      </c>
      <c r="L6" s="20"/>
    </row>
    <row r="7" spans="2:12" ht="12.75">
      <c r="B7" s="20"/>
      <c r="E7" s="238" t="str">
        <f>'[1]Rekapitulace stavby'!K6</f>
        <v>Turnov - rekonstrukce ulice Průmyslová</v>
      </c>
      <c r="F7" s="239"/>
      <c r="G7" s="239"/>
      <c r="H7" s="239"/>
      <c r="L7" s="20"/>
    </row>
    <row r="8" spans="1:31" s="2" customFormat="1" ht="12.75">
      <c r="A8" s="201"/>
      <c r="B8" s="30"/>
      <c r="C8" s="201"/>
      <c r="D8" s="200" t="s">
        <v>91</v>
      </c>
      <c r="E8" s="201"/>
      <c r="F8" s="201"/>
      <c r="G8" s="201"/>
      <c r="H8" s="201"/>
      <c r="I8" s="201"/>
      <c r="J8" s="201"/>
      <c r="K8" s="201"/>
      <c r="L8" s="39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</row>
    <row r="9" spans="1:31" s="2" customFormat="1" ht="12">
      <c r="A9" s="201"/>
      <c r="B9" s="30"/>
      <c r="C9" s="201"/>
      <c r="D9" s="201"/>
      <c r="E9" s="209" t="s">
        <v>558</v>
      </c>
      <c r="F9" s="240"/>
      <c r="G9" s="240"/>
      <c r="H9" s="240"/>
      <c r="I9" s="201"/>
      <c r="J9" s="201"/>
      <c r="K9" s="201"/>
      <c r="L9" s="39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</row>
    <row r="10" spans="1:31" s="2" customFormat="1" ht="12">
      <c r="A10" s="201"/>
      <c r="B10" s="30"/>
      <c r="C10" s="201"/>
      <c r="D10" s="201"/>
      <c r="E10" s="201"/>
      <c r="F10" s="201"/>
      <c r="G10" s="201"/>
      <c r="H10" s="201"/>
      <c r="I10" s="201"/>
      <c r="J10" s="201"/>
      <c r="K10" s="201"/>
      <c r="L10" s="39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</row>
    <row r="11" spans="1:31" s="2" customFormat="1" ht="12.75">
      <c r="A11" s="201"/>
      <c r="B11" s="30"/>
      <c r="C11" s="201"/>
      <c r="D11" s="200" t="s">
        <v>15</v>
      </c>
      <c r="E11" s="201"/>
      <c r="F11" s="196" t="s">
        <v>1</v>
      </c>
      <c r="G11" s="201"/>
      <c r="H11" s="201"/>
      <c r="I11" s="200" t="s">
        <v>16</v>
      </c>
      <c r="J11" s="196" t="s">
        <v>1</v>
      </c>
      <c r="K11" s="201"/>
      <c r="L11" s="39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</row>
    <row r="12" spans="1:31" s="2" customFormat="1" ht="12.75">
      <c r="A12" s="201"/>
      <c r="B12" s="30"/>
      <c r="C12" s="201"/>
      <c r="D12" s="200" t="s">
        <v>17</v>
      </c>
      <c r="E12" s="201"/>
      <c r="F12" s="196" t="s">
        <v>18</v>
      </c>
      <c r="G12" s="201"/>
      <c r="H12" s="201"/>
      <c r="I12" s="200" t="s">
        <v>19</v>
      </c>
      <c r="J12" s="195" t="str">
        <f>'[1]Rekapitulace stavby'!AN8</f>
        <v>20. 7. 2021</v>
      </c>
      <c r="K12" s="201"/>
      <c r="L12" s="39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</row>
    <row r="13" spans="1:31" s="2" customFormat="1" ht="12">
      <c r="A13" s="201"/>
      <c r="B13" s="30"/>
      <c r="C13" s="201"/>
      <c r="D13" s="201"/>
      <c r="E13" s="201"/>
      <c r="F13" s="201"/>
      <c r="G13" s="201"/>
      <c r="H13" s="201"/>
      <c r="I13" s="201"/>
      <c r="J13" s="201"/>
      <c r="K13" s="201"/>
      <c r="L13" s="39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</row>
    <row r="14" spans="1:31" s="2" customFormat="1" ht="12.75">
      <c r="A14" s="201"/>
      <c r="B14" s="30"/>
      <c r="C14" s="201"/>
      <c r="D14" s="200" t="s">
        <v>21</v>
      </c>
      <c r="E14" s="201"/>
      <c r="F14" s="201"/>
      <c r="G14" s="201"/>
      <c r="H14" s="201"/>
      <c r="I14" s="200" t="s">
        <v>22</v>
      </c>
      <c r="J14" s="196" t="s">
        <v>1</v>
      </c>
      <c r="K14" s="201"/>
      <c r="L14" s="39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</row>
    <row r="15" spans="1:31" s="2" customFormat="1" ht="12.75">
      <c r="A15" s="201"/>
      <c r="B15" s="30"/>
      <c r="C15" s="201"/>
      <c r="D15" s="201"/>
      <c r="E15" s="196" t="s">
        <v>23</v>
      </c>
      <c r="F15" s="201"/>
      <c r="G15" s="201"/>
      <c r="H15" s="201"/>
      <c r="I15" s="200" t="s">
        <v>24</v>
      </c>
      <c r="J15" s="196" t="s">
        <v>1</v>
      </c>
      <c r="K15" s="201"/>
      <c r="L15" s="39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</row>
    <row r="16" spans="1:31" s="2" customFormat="1" ht="12">
      <c r="A16" s="201"/>
      <c r="B16" s="30"/>
      <c r="C16" s="201"/>
      <c r="D16" s="201"/>
      <c r="E16" s="201"/>
      <c r="F16" s="201"/>
      <c r="G16" s="201"/>
      <c r="H16" s="201"/>
      <c r="I16" s="201"/>
      <c r="J16" s="201"/>
      <c r="K16" s="201"/>
      <c r="L16" s="39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</row>
    <row r="17" spans="1:31" s="2" customFormat="1" ht="12.75">
      <c r="A17" s="201"/>
      <c r="B17" s="30"/>
      <c r="C17" s="201"/>
      <c r="D17" s="200" t="s">
        <v>25</v>
      </c>
      <c r="E17" s="201"/>
      <c r="F17" s="201"/>
      <c r="G17" s="201"/>
      <c r="H17" s="201"/>
      <c r="I17" s="200" t="s">
        <v>22</v>
      </c>
      <c r="J17" s="196" t="s">
        <v>1</v>
      </c>
      <c r="K17" s="201"/>
      <c r="L17" s="39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</row>
    <row r="18" spans="1:31" s="2" customFormat="1" ht="12.75">
      <c r="A18" s="201"/>
      <c r="B18" s="30"/>
      <c r="C18" s="201"/>
      <c r="D18" s="201"/>
      <c r="E18" s="196" t="s">
        <v>23</v>
      </c>
      <c r="F18" s="201"/>
      <c r="G18" s="201"/>
      <c r="H18" s="201"/>
      <c r="I18" s="200" t="s">
        <v>24</v>
      </c>
      <c r="J18" s="196" t="s">
        <v>1</v>
      </c>
      <c r="K18" s="201"/>
      <c r="L18" s="39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</row>
    <row r="19" spans="1:31" s="2" customFormat="1" ht="12">
      <c r="A19" s="201"/>
      <c r="B19" s="30"/>
      <c r="C19" s="201"/>
      <c r="D19" s="201"/>
      <c r="E19" s="201"/>
      <c r="F19" s="201"/>
      <c r="G19" s="201"/>
      <c r="H19" s="201"/>
      <c r="I19" s="201"/>
      <c r="J19" s="201"/>
      <c r="K19" s="201"/>
      <c r="L19" s="39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</row>
    <row r="20" spans="1:31" s="2" customFormat="1" ht="12.75">
      <c r="A20" s="201"/>
      <c r="B20" s="30"/>
      <c r="C20" s="201"/>
      <c r="D20" s="200" t="s">
        <v>26</v>
      </c>
      <c r="E20" s="201"/>
      <c r="F20" s="201"/>
      <c r="G20" s="201"/>
      <c r="H20" s="201"/>
      <c r="I20" s="200" t="s">
        <v>22</v>
      </c>
      <c r="J20" s="196" t="s">
        <v>27</v>
      </c>
      <c r="K20" s="201"/>
      <c r="L20" s="39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</row>
    <row r="21" spans="1:31" s="2" customFormat="1" ht="12.75">
      <c r="A21" s="201"/>
      <c r="B21" s="30"/>
      <c r="C21" s="201"/>
      <c r="D21" s="201"/>
      <c r="E21" s="196" t="s">
        <v>28</v>
      </c>
      <c r="F21" s="201"/>
      <c r="G21" s="201"/>
      <c r="H21" s="201"/>
      <c r="I21" s="200" t="s">
        <v>24</v>
      </c>
      <c r="J21" s="196" t="s">
        <v>1</v>
      </c>
      <c r="K21" s="201"/>
      <c r="L21" s="39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</row>
    <row r="22" spans="1:31" s="2" customFormat="1" ht="12">
      <c r="A22" s="201"/>
      <c r="B22" s="30"/>
      <c r="C22" s="201"/>
      <c r="D22" s="201"/>
      <c r="E22" s="201"/>
      <c r="F22" s="201"/>
      <c r="G22" s="201"/>
      <c r="H22" s="201"/>
      <c r="I22" s="201"/>
      <c r="J22" s="201"/>
      <c r="K22" s="201"/>
      <c r="L22" s="39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</row>
    <row r="23" spans="1:31" s="2" customFormat="1" ht="12.75">
      <c r="A23" s="201"/>
      <c r="B23" s="30"/>
      <c r="C23" s="201"/>
      <c r="D23" s="200" t="s">
        <v>30</v>
      </c>
      <c r="E23" s="201"/>
      <c r="F23" s="201"/>
      <c r="G23" s="201"/>
      <c r="H23" s="201"/>
      <c r="I23" s="200" t="s">
        <v>22</v>
      </c>
      <c r="J23" s="196"/>
      <c r="K23" s="201"/>
      <c r="L23" s="39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</row>
    <row r="24" spans="1:31" s="2" customFormat="1" ht="12.75">
      <c r="A24" s="201"/>
      <c r="B24" s="30"/>
      <c r="C24" s="201"/>
      <c r="D24" s="201"/>
      <c r="E24" s="196"/>
      <c r="F24" s="201"/>
      <c r="G24" s="201"/>
      <c r="H24" s="201"/>
      <c r="I24" s="200" t="s">
        <v>24</v>
      </c>
      <c r="J24" s="196"/>
      <c r="K24" s="201"/>
      <c r="L24" s="39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</row>
    <row r="25" spans="1:31" s="2" customFormat="1" ht="12">
      <c r="A25" s="201"/>
      <c r="B25" s="30"/>
      <c r="C25" s="201"/>
      <c r="D25" s="201"/>
      <c r="E25" s="201"/>
      <c r="F25" s="201"/>
      <c r="G25" s="201"/>
      <c r="H25" s="201"/>
      <c r="I25" s="201"/>
      <c r="J25" s="201"/>
      <c r="K25" s="201"/>
      <c r="L25" s="39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</row>
    <row r="26" spans="1:31" s="2" customFormat="1" ht="12.75">
      <c r="A26" s="201"/>
      <c r="B26" s="30"/>
      <c r="C26" s="201"/>
      <c r="D26" s="200" t="s">
        <v>34</v>
      </c>
      <c r="E26" s="201"/>
      <c r="F26" s="201"/>
      <c r="G26" s="201"/>
      <c r="H26" s="201"/>
      <c r="I26" s="201"/>
      <c r="J26" s="201"/>
      <c r="K26" s="201"/>
      <c r="L26" s="39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</row>
    <row r="27" spans="1:31" s="8" customFormat="1" ht="12.75">
      <c r="A27" s="92"/>
      <c r="B27" s="93"/>
      <c r="C27" s="92"/>
      <c r="D27" s="92"/>
      <c r="E27" s="234" t="s">
        <v>1</v>
      </c>
      <c r="F27" s="234"/>
      <c r="G27" s="234"/>
      <c r="H27" s="23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12">
      <c r="A28" s="201"/>
      <c r="B28" s="30"/>
      <c r="C28" s="201"/>
      <c r="D28" s="201"/>
      <c r="E28" s="201"/>
      <c r="F28" s="201"/>
      <c r="G28" s="201"/>
      <c r="H28" s="201"/>
      <c r="I28" s="201"/>
      <c r="J28" s="201"/>
      <c r="K28" s="201"/>
      <c r="L28" s="39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</row>
    <row r="29" spans="1:31" s="2" customFormat="1" ht="12">
      <c r="A29" s="201"/>
      <c r="B29" s="30"/>
      <c r="C29" s="201"/>
      <c r="D29" s="63"/>
      <c r="E29" s="63"/>
      <c r="F29" s="63"/>
      <c r="G29" s="63"/>
      <c r="H29" s="63"/>
      <c r="I29" s="63"/>
      <c r="J29" s="63"/>
      <c r="K29" s="63"/>
      <c r="L29" s="39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</row>
    <row r="30" spans="1:31" s="2" customFormat="1" ht="15.75">
      <c r="A30" s="201"/>
      <c r="B30" s="30"/>
      <c r="C30" s="201"/>
      <c r="D30" s="95" t="s">
        <v>35</v>
      </c>
      <c r="E30" s="201"/>
      <c r="F30" s="201"/>
      <c r="G30" s="201"/>
      <c r="H30" s="201"/>
      <c r="I30" s="201"/>
      <c r="J30" s="194">
        <f>ROUND(J117,2)</f>
        <v>0</v>
      </c>
      <c r="K30" s="201"/>
      <c r="L30" s="39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</row>
    <row r="31" spans="1:31" s="2" customFormat="1" ht="12">
      <c r="A31" s="201"/>
      <c r="B31" s="30"/>
      <c r="C31" s="201"/>
      <c r="D31" s="63"/>
      <c r="E31" s="63"/>
      <c r="F31" s="63"/>
      <c r="G31" s="63"/>
      <c r="H31" s="63"/>
      <c r="I31" s="63"/>
      <c r="J31" s="63"/>
      <c r="K31" s="63"/>
      <c r="L31" s="39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</row>
    <row r="32" spans="1:31" s="2" customFormat="1" ht="12.75">
      <c r="A32" s="201"/>
      <c r="B32" s="30"/>
      <c r="C32" s="201"/>
      <c r="D32" s="201"/>
      <c r="E32" s="201"/>
      <c r="F32" s="199" t="s">
        <v>37</v>
      </c>
      <c r="G32" s="201"/>
      <c r="H32" s="201"/>
      <c r="I32" s="199" t="s">
        <v>36</v>
      </c>
      <c r="J32" s="199" t="s">
        <v>38</v>
      </c>
      <c r="K32" s="201"/>
      <c r="L32" s="39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</row>
    <row r="33" spans="1:31" s="2" customFormat="1" ht="12.75">
      <c r="A33" s="201"/>
      <c r="B33" s="30"/>
      <c r="C33" s="201"/>
      <c r="D33" s="96" t="s">
        <v>39</v>
      </c>
      <c r="E33" s="200" t="s">
        <v>40</v>
      </c>
      <c r="F33" s="97">
        <f>ROUND((SUM(BE117:BE163)),2)</f>
        <v>0</v>
      </c>
      <c r="G33" s="201"/>
      <c r="H33" s="201"/>
      <c r="I33" s="98">
        <v>0.21</v>
      </c>
      <c r="J33" s="97">
        <f>ROUND(((SUM(BE117:BE163))*I33),2)</f>
        <v>0</v>
      </c>
      <c r="K33" s="201"/>
      <c r="L33" s="39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</row>
    <row r="34" spans="1:31" s="2" customFormat="1" ht="12.75">
      <c r="A34" s="201"/>
      <c r="B34" s="30"/>
      <c r="C34" s="201"/>
      <c r="D34" s="201"/>
      <c r="E34" s="200" t="s">
        <v>41</v>
      </c>
      <c r="F34" s="97">
        <f>ROUND((SUM(BF117:BF163)),2)</f>
        <v>0</v>
      </c>
      <c r="G34" s="201"/>
      <c r="H34" s="201"/>
      <c r="I34" s="98">
        <v>0.15</v>
      </c>
      <c r="J34" s="97">
        <f>ROUND(((SUM(BF117:BF163))*I34),2)</f>
        <v>0</v>
      </c>
      <c r="K34" s="201"/>
      <c r="L34" s="39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</row>
    <row r="35" spans="1:31" s="2" customFormat="1" ht="12.75">
      <c r="A35" s="201"/>
      <c r="B35" s="30"/>
      <c r="C35" s="201"/>
      <c r="D35" s="201"/>
      <c r="E35" s="200" t="s">
        <v>42</v>
      </c>
      <c r="F35" s="97">
        <f>ROUND((SUM(BG117:BG163)),2)</f>
        <v>0</v>
      </c>
      <c r="G35" s="201"/>
      <c r="H35" s="201"/>
      <c r="I35" s="98">
        <v>0.21</v>
      </c>
      <c r="J35" s="97">
        <f>0</f>
        <v>0</v>
      </c>
      <c r="K35" s="201"/>
      <c r="L35" s="39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</row>
    <row r="36" spans="1:31" s="2" customFormat="1" ht="12.75">
      <c r="A36" s="201"/>
      <c r="B36" s="30"/>
      <c r="C36" s="201"/>
      <c r="D36" s="201"/>
      <c r="E36" s="200" t="s">
        <v>43</v>
      </c>
      <c r="F36" s="97">
        <f>ROUND((SUM(BH117:BH163)),2)</f>
        <v>0</v>
      </c>
      <c r="G36" s="201"/>
      <c r="H36" s="201"/>
      <c r="I36" s="98">
        <v>0.15</v>
      </c>
      <c r="J36" s="97">
        <f>0</f>
        <v>0</v>
      </c>
      <c r="K36" s="201"/>
      <c r="L36" s="39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</row>
    <row r="37" spans="1:31" s="2" customFormat="1" ht="12.75">
      <c r="A37" s="201"/>
      <c r="B37" s="30"/>
      <c r="C37" s="201"/>
      <c r="D37" s="201"/>
      <c r="E37" s="200" t="s">
        <v>44</v>
      </c>
      <c r="F37" s="97">
        <f>ROUND((SUM(BI117:BI163)),2)</f>
        <v>0</v>
      </c>
      <c r="G37" s="201"/>
      <c r="H37" s="201"/>
      <c r="I37" s="98">
        <v>0</v>
      </c>
      <c r="J37" s="97">
        <f>0</f>
        <v>0</v>
      </c>
      <c r="K37" s="201"/>
      <c r="L37" s="39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</row>
    <row r="38" spans="1:31" s="2" customFormat="1" ht="12">
      <c r="A38" s="201"/>
      <c r="B38" s="30"/>
      <c r="C38" s="201"/>
      <c r="D38" s="201"/>
      <c r="E38" s="201"/>
      <c r="F38" s="201"/>
      <c r="G38" s="201"/>
      <c r="H38" s="201"/>
      <c r="I38" s="201"/>
      <c r="J38" s="201"/>
      <c r="K38" s="201"/>
      <c r="L38" s="39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</row>
    <row r="39" spans="1:31" s="2" customFormat="1" ht="15.75">
      <c r="A39" s="201"/>
      <c r="B39" s="30"/>
      <c r="C39" s="99"/>
      <c r="D39" s="100" t="s">
        <v>45</v>
      </c>
      <c r="E39" s="57"/>
      <c r="F39" s="57"/>
      <c r="G39" s="101" t="s">
        <v>46</v>
      </c>
      <c r="H39" s="102" t="s">
        <v>47</v>
      </c>
      <c r="I39" s="57"/>
      <c r="J39" s="103">
        <f>SUM(J30:J37)</f>
        <v>0</v>
      </c>
      <c r="K39" s="104"/>
      <c r="L39" s="39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</row>
    <row r="40" spans="1:31" s="2" customFormat="1" ht="12">
      <c r="A40" s="201"/>
      <c r="B40" s="30"/>
      <c r="C40" s="201"/>
      <c r="D40" s="201"/>
      <c r="E40" s="201"/>
      <c r="F40" s="201"/>
      <c r="G40" s="201"/>
      <c r="H40" s="201"/>
      <c r="I40" s="201"/>
      <c r="J40" s="201"/>
      <c r="K40" s="201"/>
      <c r="L40" s="39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</row>
    <row r="41" spans="2:12" ht="12">
      <c r="B41" s="20"/>
      <c r="L41" s="20"/>
    </row>
    <row r="42" spans="2:12" ht="12">
      <c r="B42" s="20"/>
      <c r="L42" s="20"/>
    </row>
    <row r="43" spans="2:12" ht="12">
      <c r="B43" s="20"/>
      <c r="L43" s="20"/>
    </row>
    <row r="44" spans="2:12" ht="12">
      <c r="B44" s="20"/>
      <c r="L44" s="20"/>
    </row>
    <row r="45" spans="2:12" ht="12">
      <c r="B45" s="20"/>
      <c r="L45" s="20"/>
    </row>
    <row r="46" spans="2:12" ht="12">
      <c r="B46" s="20"/>
      <c r="L46" s="20"/>
    </row>
    <row r="47" spans="2:12" ht="12">
      <c r="B47" s="20"/>
      <c r="L47" s="20"/>
    </row>
    <row r="48" spans="2:12" ht="12">
      <c r="B48" s="20"/>
      <c r="L48" s="20"/>
    </row>
    <row r="49" spans="2:12" ht="12">
      <c r="B49" s="20"/>
      <c r="L49" s="20"/>
    </row>
    <row r="50" spans="2:12" s="2" customFormat="1" ht="12.75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201"/>
      <c r="B61" s="30"/>
      <c r="C61" s="201"/>
      <c r="D61" s="42" t="s">
        <v>50</v>
      </c>
      <c r="E61" s="198"/>
      <c r="F61" s="105" t="s">
        <v>51</v>
      </c>
      <c r="G61" s="42" t="s">
        <v>50</v>
      </c>
      <c r="H61" s="198"/>
      <c r="I61" s="198"/>
      <c r="J61" s="106" t="s">
        <v>51</v>
      </c>
      <c r="K61" s="198"/>
      <c r="L61" s="39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201"/>
      <c r="B65" s="30"/>
      <c r="C65" s="201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201"/>
      <c r="B76" s="30"/>
      <c r="C76" s="201"/>
      <c r="D76" s="42" t="s">
        <v>50</v>
      </c>
      <c r="E76" s="198"/>
      <c r="F76" s="105" t="s">
        <v>51</v>
      </c>
      <c r="G76" s="42" t="s">
        <v>50</v>
      </c>
      <c r="H76" s="198"/>
      <c r="I76" s="198"/>
      <c r="J76" s="106" t="s">
        <v>51</v>
      </c>
      <c r="K76" s="198"/>
      <c r="L76" s="39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</row>
    <row r="77" spans="1:31" s="2" customFormat="1" ht="12">
      <c r="A77" s="201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</row>
    <row r="81" spans="1:31" s="2" customFormat="1" ht="12">
      <c r="A81" s="201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</row>
    <row r="82" spans="1:31" s="2" customFormat="1" ht="18">
      <c r="A82" s="201"/>
      <c r="B82" s="30"/>
      <c r="C82" s="21" t="s">
        <v>92</v>
      </c>
      <c r="D82" s="201"/>
      <c r="E82" s="201"/>
      <c r="F82" s="201"/>
      <c r="G82" s="201"/>
      <c r="H82" s="201"/>
      <c r="I82" s="201"/>
      <c r="J82" s="201"/>
      <c r="K82" s="201"/>
      <c r="L82" s="39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</row>
    <row r="83" spans="1:31" s="2" customFormat="1" ht="12">
      <c r="A83" s="201"/>
      <c r="B83" s="30"/>
      <c r="C83" s="201"/>
      <c r="D83" s="201"/>
      <c r="E83" s="201"/>
      <c r="F83" s="201"/>
      <c r="G83" s="201"/>
      <c r="H83" s="201"/>
      <c r="I83" s="201"/>
      <c r="J83" s="201"/>
      <c r="K83" s="201"/>
      <c r="L83" s="39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</row>
    <row r="84" spans="1:31" s="2" customFormat="1" ht="12.75">
      <c r="A84" s="201"/>
      <c r="B84" s="30"/>
      <c r="C84" s="200" t="s">
        <v>14</v>
      </c>
      <c r="D84" s="201"/>
      <c r="E84" s="201"/>
      <c r="F84" s="201"/>
      <c r="G84" s="201"/>
      <c r="H84" s="201"/>
      <c r="I84" s="201"/>
      <c r="J84" s="201"/>
      <c r="K84" s="201"/>
      <c r="L84" s="39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</row>
    <row r="85" spans="1:31" s="2" customFormat="1" ht="12.75">
      <c r="A85" s="201"/>
      <c r="B85" s="30"/>
      <c r="C85" s="201"/>
      <c r="D85" s="201"/>
      <c r="E85" s="238" t="str">
        <f>E7</f>
        <v>Turnov - rekonstrukce ulice Průmyslová</v>
      </c>
      <c r="F85" s="239"/>
      <c r="G85" s="239"/>
      <c r="H85" s="239"/>
      <c r="I85" s="201"/>
      <c r="J85" s="201"/>
      <c r="K85" s="201"/>
      <c r="L85" s="39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</row>
    <row r="86" spans="1:31" s="2" customFormat="1" ht="12.75">
      <c r="A86" s="201"/>
      <c r="B86" s="30"/>
      <c r="C86" s="200" t="s">
        <v>91</v>
      </c>
      <c r="D86" s="201"/>
      <c r="E86" s="201"/>
      <c r="F86" s="201"/>
      <c r="G86" s="201"/>
      <c r="H86" s="201"/>
      <c r="I86" s="201"/>
      <c r="J86" s="201"/>
      <c r="K86" s="201"/>
      <c r="L86" s="39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</row>
    <row r="87" spans="1:31" s="2" customFormat="1" ht="12">
      <c r="A87" s="201"/>
      <c r="B87" s="30"/>
      <c r="C87" s="201"/>
      <c r="D87" s="201"/>
      <c r="E87" s="209" t="str">
        <f>E9</f>
        <v>VRN - Vedlejší rozpočtové náklady_pro Chodník a VO</v>
      </c>
      <c r="F87" s="240"/>
      <c r="G87" s="240"/>
      <c r="H87" s="240"/>
      <c r="I87" s="201"/>
      <c r="J87" s="201"/>
      <c r="K87" s="201"/>
      <c r="L87" s="39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</row>
    <row r="88" spans="1:31" s="2" customFormat="1" ht="12">
      <c r="A88" s="201"/>
      <c r="B88" s="30"/>
      <c r="C88" s="201"/>
      <c r="D88" s="201"/>
      <c r="E88" s="201"/>
      <c r="F88" s="201"/>
      <c r="G88" s="201"/>
      <c r="H88" s="201"/>
      <c r="I88" s="201"/>
      <c r="J88" s="201"/>
      <c r="K88" s="201"/>
      <c r="L88" s="39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</row>
    <row r="89" spans="1:31" s="2" customFormat="1" ht="12.75">
      <c r="A89" s="201"/>
      <c r="B89" s="30"/>
      <c r="C89" s="200" t="s">
        <v>17</v>
      </c>
      <c r="D89" s="201"/>
      <c r="E89" s="201"/>
      <c r="F89" s="196" t="str">
        <f>F12</f>
        <v>Turnov</v>
      </c>
      <c r="G89" s="201"/>
      <c r="H89" s="201"/>
      <c r="I89" s="200" t="s">
        <v>19</v>
      </c>
      <c r="J89" s="195" t="str">
        <f>IF(J12="","",J12)</f>
        <v>20. 7. 2021</v>
      </c>
      <c r="K89" s="201"/>
      <c r="L89" s="39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</row>
    <row r="90" spans="1:31" s="2" customFormat="1" ht="12">
      <c r="A90" s="201"/>
      <c r="B90" s="30"/>
      <c r="C90" s="201"/>
      <c r="D90" s="201"/>
      <c r="E90" s="201"/>
      <c r="F90" s="201"/>
      <c r="G90" s="201"/>
      <c r="H90" s="201"/>
      <c r="I90" s="201"/>
      <c r="J90" s="201"/>
      <c r="K90" s="201"/>
      <c r="L90" s="39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</row>
    <row r="91" spans="1:31" s="2" customFormat="1" ht="12.75">
      <c r="A91" s="201"/>
      <c r="B91" s="30"/>
      <c r="C91" s="200" t="s">
        <v>21</v>
      </c>
      <c r="D91" s="201"/>
      <c r="E91" s="201"/>
      <c r="F91" s="196" t="str">
        <f>E15</f>
        <v xml:space="preserve"> </v>
      </c>
      <c r="G91" s="201"/>
      <c r="H91" s="201"/>
      <c r="I91" s="200" t="s">
        <v>26</v>
      </c>
      <c r="J91" s="197" t="str">
        <f>E21</f>
        <v>IPOKA, s.r.o.</v>
      </c>
      <c r="K91" s="201"/>
      <c r="L91" s="39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</row>
    <row r="92" spans="1:31" s="2" customFormat="1" ht="12.75">
      <c r="A92" s="201"/>
      <c r="B92" s="30"/>
      <c r="C92" s="200" t="s">
        <v>25</v>
      </c>
      <c r="D92" s="201"/>
      <c r="E92" s="201"/>
      <c r="F92" s="196" t="str">
        <f>IF(E18="","",E18)</f>
        <v xml:space="preserve"> </v>
      </c>
      <c r="G92" s="201"/>
      <c r="H92" s="201"/>
      <c r="I92" s="200" t="s">
        <v>30</v>
      </c>
      <c r="J92" s="197">
        <f>E24</f>
        <v>0</v>
      </c>
      <c r="K92" s="201"/>
      <c r="L92" s="39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</row>
    <row r="93" spans="1:31" s="2" customFormat="1" ht="12">
      <c r="A93" s="201"/>
      <c r="B93" s="30"/>
      <c r="C93" s="201"/>
      <c r="D93" s="201"/>
      <c r="E93" s="201"/>
      <c r="F93" s="201"/>
      <c r="G93" s="201"/>
      <c r="H93" s="201"/>
      <c r="I93" s="201"/>
      <c r="J93" s="201"/>
      <c r="K93" s="201"/>
      <c r="L93" s="39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</row>
    <row r="94" spans="1:31" s="2" customFormat="1" ht="12">
      <c r="A94" s="201"/>
      <c r="B94" s="30"/>
      <c r="C94" s="107" t="s">
        <v>93</v>
      </c>
      <c r="D94" s="99"/>
      <c r="E94" s="99"/>
      <c r="F94" s="99"/>
      <c r="G94" s="99"/>
      <c r="H94" s="99"/>
      <c r="I94" s="99"/>
      <c r="J94" s="108" t="s">
        <v>94</v>
      </c>
      <c r="K94" s="99"/>
      <c r="L94" s="39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</row>
    <row r="95" spans="1:31" s="2" customFormat="1" ht="12">
      <c r="A95" s="201"/>
      <c r="B95" s="30"/>
      <c r="C95" s="201"/>
      <c r="D95" s="201"/>
      <c r="E95" s="201"/>
      <c r="F95" s="201"/>
      <c r="G95" s="201"/>
      <c r="H95" s="201"/>
      <c r="I95" s="201"/>
      <c r="J95" s="201"/>
      <c r="K95" s="201"/>
      <c r="L95" s="39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</row>
    <row r="96" spans="1:47" s="2" customFormat="1" ht="15.75">
      <c r="A96" s="201"/>
      <c r="B96" s="30"/>
      <c r="C96" s="109" t="s">
        <v>95</v>
      </c>
      <c r="D96" s="201"/>
      <c r="E96" s="201"/>
      <c r="F96" s="201"/>
      <c r="G96" s="201"/>
      <c r="H96" s="201"/>
      <c r="I96" s="201"/>
      <c r="J96" s="194">
        <f>J117</f>
        <v>0</v>
      </c>
      <c r="K96" s="201"/>
      <c r="L96" s="39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U96" s="17" t="s">
        <v>96</v>
      </c>
    </row>
    <row r="97" spans="2:12" s="9" customFormat="1" ht="15">
      <c r="B97" s="110"/>
      <c r="D97" s="111" t="s">
        <v>334</v>
      </c>
      <c r="E97" s="112"/>
      <c r="F97" s="112"/>
      <c r="G97" s="112"/>
      <c r="H97" s="112"/>
      <c r="I97" s="112"/>
      <c r="J97" s="113">
        <f>J118</f>
        <v>0</v>
      </c>
      <c r="L97" s="110"/>
    </row>
    <row r="98" spans="1:31" s="2" customFormat="1" ht="12">
      <c r="A98" s="201"/>
      <c r="B98" s="30"/>
      <c r="C98" s="201"/>
      <c r="D98" s="201"/>
      <c r="E98" s="201"/>
      <c r="F98" s="201"/>
      <c r="G98" s="201"/>
      <c r="H98" s="201"/>
      <c r="I98" s="201"/>
      <c r="J98" s="201"/>
      <c r="K98" s="201"/>
      <c r="L98" s="39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</row>
    <row r="99" spans="1:31" s="2" customFormat="1" ht="12">
      <c r="A99" s="201"/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39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</row>
    <row r="103" spans="1:31" s="2" customFormat="1" ht="12">
      <c r="A103" s="201"/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39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</row>
    <row r="104" spans="1:31" s="2" customFormat="1" ht="18">
      <c r="A104" s="201"/>
      <c r="B104" s="30"/>
      <c r="C104" s="21" t="s">
        <v>103</v>
      </c>
      <c r="D104" s="201"/>
      <c r="E104" s="201"/>
      <c r="F104" s="201"/>
      <c r="G104" s="201"/>
      <c r="H104" s="201"/>
      <c r="I104" s="201"/>
      <c r="J104" s="201"/>
      <c r="K104" s="201"/>
      <c r="L104" s="39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</row>
    <row r="105" spans="1:31" s="2" customFormat="1" ht="12">
      <c r="A105" s="201"/>
      <c r="B105" s="30"/>
      <c r="C105" s="201"/>
      <c r="D105" s="201"/>
      <c r="E105" s="201"/>
      <c r="F105" s="201"/>
      <c r="G105" s="201"/>
      <c r="H105" s="201"/>
      <c r="I105" s="201"/>
      <c r="J105" s="201"/>
      <c r="K105" s="201"/>
      <c r="L105" s="39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</row>
    <row r="106" spans="1:31" s="2" customFormat="1" ht="12.75">
      <c r="A106" s="201"/>
      <c r="B106" s="30"/>
      <c r="C106" s="200" t="s">
        <v>14</v>
      </c>
      <c r="D106" s="201"/>
      <c r="E106" s="201"/>
      <c r="F106" s="201"/>
      <c r="G106" s="201"/>
      <c r="H106" s="201"/>
      <c r="I106" s="201"/>
      <c r="J106" s="201"/>
      <c r="K106" s="201"/>
      <c r="L106" s="39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</row>
    <row r="107" spans="1:31" s="2" customFormat="1" ht="12.75">
      <c r="A107" s="201"/>
      <c r="B107" s="30"/>
      <c r="C107" s="201"/>
      <c r="D107" s="201"/>
      <c r="E107" s="238" t="str">
        <f>E7</f>
        <v>Turnov - rekonstrukce ulice Průmyslová</v>
      </c>
      <c r="F107" s="239"/>
      <c r="G107" s="239"/>
      <c r="H107" s="239"/>
      <c r="I107" s="201"/>
      <c r="J107" s="201"/>
      <c r="K107" s="201"/>
      <c r="L107" s="39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</row>
    <row r="108" spans="1:31" s="2" customFormat="1" ht="12.75">
      <c r="A108" s="201"/>
      <c r="B108" s="30"/>
      <c r="C108" s="200" t="s">
        <v>91</v>
      </c>
      <c r="D108" s="201"/>
      <c r="E108" s="201"/>
      <c r="F108" s="201"/>
      <c r="G108" s="201"/>
      <c r="H108" s="201"/>
      <c r="I108" s="201"/>
      <c r="J108" s="201"/>
      <c r="K108" s="201"/>
      <c r="L108" s="39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</row>
    <row r="109" spans="1:31" s="2" customFormat="1" ht="12">
      <c r="A109" s="201"/>
      <c r="B109" s="30"/>
      <c r="C109" s="201"/>
      <c r="D109" s="201"/>
      <c r="E109" s="209" t="str">
        <f>E9</f>
        <v>VRN - Vedlejší rozpočtové náklady_pro Chodník a VO</v>
      </c>
      <c r="F109" s="240"/>
      <c r="G109" s="240"/>
      <c r="H109" s="240"/>
      <c r="I109" s="201"/>
      <c r="J109" s="201"/>
      <c r="K109" s="201"/>
      <c r="L109" s="39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</row>
    <row r="110" spans="1:31" s="2" customFormat="1" ht="12">
      <c r="A110" s="201"/>
      <c r="B110" s="30"/>
      <c r="C110" s="201"/>
      <c r="D110" s="201"/>
      <c r="E110" s="201"/>
      <c r="F110" s="201"/>
      <c r="G110" s="201"/>
      <c r="H110" s="201"/>
      <c r="I110" s="201"/>
      <c r="J110" s="201"/>
      <c r="K110" s="201"/>
      <c r="L110" s="39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</row>
    <row r="111" spans="1:31" s="2" customFormat="1" ht="12.75">
      <c r="A111" s="201"/>
      <c r="B111" s="30"/>
      <c r="C111" s="200" t="s">
        <v>17</v>
      </c>
      <c r="D111" s="201"/>
      <c r="E111" s="201"/>
      <c r="F111" s="196" t="str">
        <f>F12</f>
        <v>Turnov</v>
      </c>
      <c r="G111" s="201"/>
      <c r="H111" s="201"/>
      <c r="I111" s="200" t="s">
        <v>19</v>
      </c>
      <c r="J111" s="195" t="str">
        <f>IF(J12="","",J12)</f>
        <v>20. 7. 2021</v>
      </c>
      <c r="K111" s="201"/>
      <c r="L111" s="39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</row>
    <row r="112" spans="1:31" s="2" customFormat="1" ht="12">
      <c r="A112" s="201"/>
      <c r="B112" s="30"/>
      <c r="C112" s="201"/>
      <c r="D112" s="201"/>
      <c r="E112" s="201"/>
      <c r="F112" s="201"/>
      <c r="G112" s="201"/>
      <c r="H112" s="201"/>
      <c r="I112" s="201"/>
      <c r="J112" s="201"/>
      <c r="K112" s="201"/>
      <c r="L112" s="39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</row>
    <row r="113" spans="1:31" s="2" customFormat="1" ht="15.2" customHeight="1">
      <c r="A113" s="201"/>
      <c r="B113" s="30"/>
      <c r="C113" s="200" t="s">
        <v>21</v>
      </c>
      <c r="D113" s="201"/>
      <c r="E113" s="201"/>
      <c r="F113" s="196" t="str">
        <f>E15</f>
        <v xml:space="preserve"> </v>
      </c>
      <c r="G113" s="201"/>
      <c r="H113" s="201"/>
      <c r="I113" s="200" t="s">
        <v>26</v>
      </c>
      <c r="J113" s="197" t="str">
        <f>E21</f>
        <v>IPOKA, s.r.o.</v>
      </c>
      <c r="K113" s="201"/>
      <c r="L113" s="39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</row>
    <row r="114" spans="1:31" s="2" customFormat="1" ht="15.2" customHeight="1">
      <c r="A114" s="201"/>
      <c r="B114" s="30"/>
      <c r="C114" s="200" t="s">
        <v>25</v>
      </c>
      <c r="D114" s="201"/>
      <c r="E114" s="201"/>
      <c r="F114" s="196" t="str">
        <f>IF(E18="","",E18)</f>
        <v xml:space="preserve"> </v>
      </c>
      <c r="G114" s="201"/>
      <c r="H114" s="201"/>
      <c r="I114" s="200" t="s">
        <v>30</v>
      </c>
      <c r="J114" s="197">
        <f>E24</f>
        <v>0</v>
      </c>
      <c r="K114" s="201"/>
      <c r="L114" s="39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</row>
    <row r="115" spans="1:31" s="2" customFormat="1" ht="10.35" customHeight="1">
      <c r="A115" s="201"/>
      <c r="B115" s="30"/>
      <c r="C115" s="201"/>
      <c r="D115" s="201"/>
      <c r="E115" s="201"/>
      <c r="F115" s="201"/>
      <c r="G115" s="201"/>
      <c r="H115" s="201"/>
      <c r="I115" s="201"/>
      <c r="J115" s="201"/>
      <c r="K115" s="201"/>
      <c r="L115" s="39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</row>
    <row r="116" spans="1:31" s="11" customFormat="1" ht="29.25" customHeight="1">
      <c r="A116" s="118"/>
      <c r="B116" s="119"/>
      <c r="C116" s="120" t="s">
        <v>104</v>
      </c>
      <c r="D116" s="121" t="s">
        <v>60</v>
      </c>
      <c r="E116" s="121" t="s">
        <v>56</v>
      </c>
      <c r="F116" s="121" t="s">
        <v>57</v>
      </c>
      <c r="G116" s="121" t="s">
        <v>105</v>
      </c>
      <c r="H116" s="121" t="s">
        <v>106</v>
      </c>
      <c r="I116" s="121" t="s">
        <v>107</v>
      </c>
      <c r="J116" s="121" t="s">
        <v>94</v>
      </c>
      <c r="K116" s="122" t="s">
        <v>108</v>
      </c>
      <c r="L116" s="123"/>
      <c r="M116" s="59" t="s">
        <v>1</v>
      </c>
      <c r="N116" s="60" t="s">
        <v>39</v>
      </c>
      <c r="O116" s="60" t="s">
        <v>109</v>
      </c>
      <c r="P116" s="60" t="s">
        <v>110</v>
      </c>
      <c r="Q116" s="60" t="s">
        <v>111</v>
      </c>
      <c r="R116" s="60" t="s">
        <v>112</v>
      </c>
      <c r="S116" s="60" t="s">
        <v>113</v>
      </c>
      <c r="T116" s="61" t="s">
        <v>114</v>
      </c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</row>
    <row r="117" spans="1:63" s="2" customFormat="1" ht="22.7" customHeight="1">
      <c r="A117" s="201"/>
      <c r="B117" s="30"/>
      <c r="C117" s="66" t="s">
        <v>115</v>
      </c>
      <c r="D117" s="201"/>
      <c r="E117" s="201"/>
      <c r="F117" s="201"/>
      <c r="G117" s="201"/>
      <c r="H117" s="201"/>
      <c r="I117" s="201"/>
      <c r="J117" s="124">
        <f>BK117</f>
        <v>0</v>
      </c>
      <c r="K117" s="201"/>
      <c r="L117" s="30"/>
      <c r="M117" s="62"/>
      <c r="N117" s="53"/>
      <c r="O117" s="63"/>
      <c r="P117" s="125">
        <f>P118</f>
        <v>0</v>
      </c>
      <c r="Q117" s="63"/>
      <c r="R117" s="125">
        <f>R118</f>
        <v>0</v>
      </c>
      <c r="S117" s="63"/>
      <c r="T117" s="126">
        <f>T118</f>
        <v>0</v>
      </c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T117" s="17" t="s">
        <v>74</v>
      </c>
      <c r="AU117" s="17" t="s">
        <v>96</v>
      </c>
      <c r="BK117" s="127">
        <f>BK118</f>
        <v>0</v>
      </c>
    </row>
    <row r="118" spans="2:63" s="12" customFormat="1" ht="26.1" customHeight="1">
      <c r="B118" s="128"/>
      <c r="D118" s="129" t="s">
        <v>74</v>
      </c>
      <c r="E118" s="130" t="s">
        <v>87</v>
      </c>
      <c r="F118" s="130" t="s">
        <v>88</v>
      </c>
      <c r="J118" s="131">
        <f>BK118</f>
        <v>0</v>
      </c>
      <c r="L118" s="128"/>
      <c r="M118" s="132"/>
      <c r="N118" s="133"/>
      <c r="O118" s="133"/>
      <c r="P118" s="134">
        <f>SUM(P119:P163)</f>
        <v>0</v>
      </c>
      <c r="Q118" s="133"/>
      <c r="R118" s="134">
        <f>SUM(R119:R163)</f>
        <v>0</v>
      </c>
      <c r="S118" s="133"/>
      <c r="T118" s="135">
        <f>SUM(T119:T163)</f>
        <v>0</v>
      </c>
      <c r="AR118" s="129" t="s">
        <v>135</v>
      </c>
      <c r="AT118" s="136" t="s">
        <v>74</v>
      </c>
      <c r="AU118" s="136" t="s">
        <v>75</v>
      </c>
      <c r="AY118" s="129" t="s">
        <v>118</v>
      </c>
      <c r="BK118" s="137">
        <f>SUM(BK119:BK163)</f>
        <v>0</v>
      </c>
    </row>
    <row r="119" spans="1:65" s="2" customFormat="1" ht="16.5" customHeight="1">
      <c r="A119" s="201"/>
      <c r="B119" s="140"/>
      <c r="C119" s="141" t="s">
        <v>81</v>
      </c>
      <c r="D119" s="141" t="s">
        <v>121</v>
      </c>
      <c r="E119" s="142" t="s">
        <v>494</v>
      </c>
      <c r="F119" s="143" t="s">
        <v>495</v>
      </c>
      <c r="G119" s="144" t="s">
        <v>318</v>
      </c>
      <c r="H119" s="145">
        <v>1</v>
      </c>
      <c r="I119" s="146"/>
      <c r="J119" s="146">
        <f aca="true" t="shared" si="0" ref="J119:J136">SUM(H119*I119)</f>
        <v>0</v>
      </c>
      <c r="K119" s="143"/>
      <c r="L119" s="30"/>
      <c r="M119" s="147" t="s">
        <v>1</v>
      </c>
      <c r="N119" s="148" t="s">
        <v>40</v>
      </c>
      <c r="O119" s="149">
        <v>0</v>
      </c>
      <c r="P119" s="149">
        <f>O119*H119</f>
        <v>0</v>
      </c>
      <c r="Q119" s="149">
        <v>0</v>
      </c>
      <c r="R119" s="149">
        <f>Q119*H119</f>
        <v>0</v>
      </c>
      <c r="S119" s="149">
        <v>0</v>
      </c>
      <c r="T119" s="150">
        <f>S119*H119</f>
        <v>0</v>
      </c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R119" s="151" t="s">
        <v>496</v>
      </c>
      <c r="AT119" s="151" t="s">
        <v>121</v>
      </c>
      <c r="AU119" s="151" t="s">
        <v>81</v>
      </c>
      <c r="AY119" s="17" t="s">
        <v>118</v>
      </c>
      <c r="BE119" s="152">
        <f>IF(N119="základní",J119,0)</f>
        <v>0</v>
      </c>
      <c r="BF119" s="152">
        <f>IF(N119="snížená",J119,0)</f>
        <v>0</v>
      </c>
      <c r="BG119" s="152">
        <f>IF(N119="zákl. přenesená",J119,0)</f>
        <v>0</v>
      </c>
      <c r="BH119" s="152">
        <f>IF(N119="sníž. přenesená",J119,0)</f>
        <v>0</v>
      </c>
      <c r="BI119" s="152">
        <f>IF(N119="nulová",J119,0)</f>
        <v>0</v>
      </c>
      <c r="BJ119" s="17" t="s">
        <v>81</v>
      </c>
      <c r="BK119" s="152">
        <f>ROUND(I119*H119,2)</f>
        <v>0</v>
      </c>
      <c r="BL119" s="17" t="s">
        <v>496</v>
      </c>
      <c r="BM119" s="151" t="s">
        <v>497</v>
      </c>
    </row>
    <row r="120" spans="1:47" s="2" customFormat="1" ht="12">
      <c r="A120" s="201"/>
      <c r="B120" s="30"/>
      <c r="C120" s="201"/>
      <c r="D120" s="153" t="s">
        <v>128</v>
      </c>
      <c r="E120" s="201"/>
      <c r="F120" s="154" t="s">
        <v>495</v>
      </c>
      <c r="G120" s="201"/>
      <c r="H120" s="201"/>
      <c r="I120" s="201"/>
      <c r="J120" s="146"/>
      <c r="K120" s="201"/>
      <c r="L120" s="30"/>
      <c r="M120" s="155"/>
      <c r="N120" s="156"/>
      <c r="O120" s="55"/>
      <c r="P120" s="55"/>
      <c r="Q120" s="55"/>
      <c r="R120" s="55"/>
      <c r="S120" s="55"/>
      <c r="T120" s="56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T120" s="17" t="s">
        <v>128</v>
      </c>
      <c r="AU120" s="17" t="s">
        <v>81</v>
      </c>
    </row>
    <row r="121" spans="1:65" s="2" customFormat="1" ht="16.5" customHeight="1">
      <c r="A121" s="201"/>
      <c r="B121" s="140"/>
      <c r="C121" s="141" t="s">
        <v>83</v>
      </c>
      <c r="D121" s="141" t="s">
        <v>121</v>
      </c>
      <c r="E121" s="142" t="s">
        <v>498</v>
      </c>
      <c r="F121" s="143" t="s">
        <v>499</v>
      </c>
      <c r="G121" s="144" t="s">
        <v>318</v>
      </c>
      <c r="H121" s="145">
        <v>1</v>
      </c>
      <c r="I121" s="146"/>
      <c r="J121" s="146">
        <f t="shared" si="0"/>
        <v>0</v>
      </c>
      <c r="K121" s="143" t="s">
        <v>1</v>
      </c>
      <c r="L121" s="30"/>
      <c r="M121" s="147" t="s">
        <v>1</v>
      </c>
      <c r="N121" s="148" t="s">
        <v>40</v>
      </c>
      <c r="O121" s="149">
        <v>0</v>
      </c>
      <c r="P121" s="149">
        <f>O121*H121</f>
        <v>0</v>
      </c>
      <c r="Q121" s="149">
        <v>0</v>
      </c>
      <c r="R121" s="149">
        <f>Q121*H121</f>
        <v>0</v>
      </c>
      <c r="S121" s="149">
        <v>0</v>
      </c>
      <c r="T121" s="150">
        <f>S121*H121</f>
        <v>0</v>
      </c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R121" s="151" t="s">
        <v>126</v>
      </c>
      <c r="AT121" s="151" t="s">
        <v>121</v>
      </c>
      <c r="AU121" s="151" t="s">
        <v>81</v>
      </c>
      <c r="AY121" s="17" t="s">
        <v>118</v>
      </c>
      <c r="BE121" s="152">
        <f>IF(N121="základní",J121,0)</f>
        <v>0</v>
      </c>
      <c r="BF121" s="152">
        <f>IF(N121="snížená",J121,0)</f>
        <v>0</v>
      </c>
      <c r="BG121" s="152">
        <f>IF(N121="zákl. přenesená",J121,0)</f>
        <v>0</v>
      </c>
      <c r="BH121" s="152">
        <f>IF(N121="sníž. přenesená",J121,0)</f>
        <v>0</v>
      </c>
      <c r="BI121" s="152">
        <f>IF(N121="nulová",J121,0)</f>
        <v>0</v>
      </c>
      <c r="BJ121" s="17" t="s">
        <v>81</v>
      </c>
      <c r="BK121" s="152">
        <f>ROUND(I121*H121,2)</f>
        <v>0</v>
      </c>
      <c r="BL121" s="17" t="s">
        <v>126</v>
      </c>
      <c r="BM121" s="151" t="s">
        <v>500</v>
      </c>
    </row>
    <row r="122" spans="1:47" s="2" customFormat="1" ht="12">
      <c r="A122" s="201"/>
      <c r="B122" s="30"/>
      <c r="C122" s="201"/>
      <c r="D122" s="153" t="s">
        <v>128</v>
      </c>
      <c r="E122" s="201"/>
      <c r="F122" s="154" t="s">
        <v>499</v>
      </c>
      <c r="G122" s="201"/>
      <c r="H122" s="201"/>
      <c r="I122" s="201"/>
      <c r="J122" s="146"/>
      <c r="K122" s="201"/>
      <c r="L122" s="30"/>
      <c r="M122" s="155"/>
      <c r="N122" s="156"/>
      <c r="O122" s="55"/>
      <c r="P122" s="55"/>
      <c r="Q122" s="55"/>
      <c r="R122" s="55"/>
      <c r="S122" s="55"/>
      <c r="T122" s="56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T122" s="17" t="s">
        <v>128</v>
      </c>
      <c r="AU122" s="17" t="s">
        <v>81</v>
      </c>
    </row>
    <row r="123" spans="2:51" s="13" customFormat="1" ht="12">
      <c r="B123" s="157"/>
      <c r="D123" s="153" t="s">
        <v>130</v>
      </c>
      <c r="E123" s="158" t="s">
        <v>1</v>
      </c>
      <c r="F123" s="159" t="s">
        <v>499</v>
      </c>
      <c r="H123" s="158" t="s">
        <v>1</v>
      </c>
      <c r="J123" s="146"/>
      <c r="L123" s="157"/>
      <c r="M123" s="160"/>
      <c r="N123" s="161"/>
      <c r="O123" s="161"/>
      <c r="P123" s="161"/>
      <c r="Q123" s="161"/>
      <c r="R123" s="161"/>
      <c r="S123" s="161"/>
      <c r="T123" s="162"/>
      <c r="AT123" s="158" t="s">
        <v>130</v>
      </c>
      <c r="AU123" s="158" t="s">
        <v>81</v>
      </c>
      <c r="AV123" s="13" t="s">
        <v>81</v>
      </c>
      <c r="AW123" s="13" t="s">
        <v>29</v>
      </c>
      <c r="AX123" s="13" t="s">
        <v>75</v>
      </c>
      <c r="AY123" s="158" t="s">
        <v>118</v>
      </c>
    </row>
    <row r="124" spans="2:51" s="14" customFormat="1" ht="12">
      <c r="B124" s="163"/>
      <c r="D124" s="153" t="s">
        <v>130</v>
      </c>
      <c r="E124" s="164" t="s">
        <v>1</v>
      </c>
      <c r="F124" s="165" t="s">
        <v>81</v>
      </c>
      <c r="H124" s="166">
        <v>1</v>
      </c>
      <c r="J124" s="146"/>
      <c r="L124" s="163"/>
      <c r="M124" s="167"/>
      <c r="N124" s="168"/>
      <c r="O124" s="168"/>
      <c r="P124" s="168"/>
      <c r="Q124" s="168"/>
      <c r="R124" s="168"/>
      <c r="S124" s="168"/>
      <c r="T124" s="169"/>
      <c r="AT124" s="164" t="s">
        <v>130</v>
      </c>
      <c r="AU124" s="164" t="s">
        <v>81</v>
      </c>
      <c r="AV124" s="14" t="s">
        <v>83</v>
      </c>
      <c r="AW124" s="14" t="s">
        <v>29</v>
      </c>
      <c r="AX124" s="14" t="s">
        <v>75</v>
      </c>
      <c r="AY124" s="164" t="s">
        <v>118</v>
      </c>
    </row>
    <row r="125" spans="2:51" s="15" customFormat="1" ht="12">
      <c r="B125" s="170"/>
      <c r="D125" s="153" t="s">
        <v>130</v>
      </c>
      <c r="E125" s="171" t="s">
        <v>1</v>
      </c>
      <c r="F125" s="172" t="s">
        <v>131</v>
      </c>
      <c r="H125" s="173">
        <v>1</v>
      </c>
      <c r="J125" s="146"/>
      <c r="L125" s="170"/>
      <c r="M125" s="174"/>
      <c r="N125" s="175"/>
      <c r="O125" s="175"/>
      <c r="P125" s="175"/>
      <c r="Q125" s="175"/>
      <c r="R125" s="175"/>
      <c r="S125" s="175"/>
      <c r="T125" s="176"/>
      <c r="AT125" s="171" t="s">
        <v>130</v>
      </c>
      <c r="AU125" s="171" t="s">
        <v>81</v>
      </c>
      <c r="AV125" s="15" t="s">
        <v>126</v>
      </c>
      <c r="AW125" s="15" t="s">
        <v>29</v>
      </c>
      <c r="AX125" s="15" t="s">
        <v>81</v>
      </c>
      <c r="AY125" s="171" t="s">
        <v>118</v>
      </c>
    </row>
    <row r="126" spans="1:65" s="2" customFormat="1" ht="16.5" customHeight="1">
      <c r="A126" s="201"/>
      <c r="B126" s="140"/>
      <c r="C126" s="141" t="s">
        <v>132</v>
      </c>
      <c r="D126" s="141" t="s">
        <v>121</v>
      </c>
      <c r="E126" s="142" t="s">
        <v>501</v>
      </c>
      <c r="F126" s="143" t="s">
        <v>502</v>
      </c>
      <c r="G126" s="144" t="s">
        <v>318</v>
      </c>
      <c r="H126" s="145">
        <v>1</v>
      </c>
      <c r="I126" s="146"/>
      <c r="J126" s="146">
        <f t="shared" si="0"/>
        <v>0</v>
      </c>
      <c r="K126" s="143" t="s">
        <v>1</v>
      </c>
      <c r="L126" s="30"/>
      <c r="M126" s="147" t="s">
        <v>1</v>
      </c>
      <c r="N126" s="148" t="s">
        <v>40</v>
      </c>
      <c r="O126" s="149">
        <v>0</v>
      </c>
      <c r="P126" s="149">
        <f>O126*H126</f>
        <v>0</v>
      </c>
      <c r="Q126" s="149">
        <v>0</v>
      </c>
      <c r="R126" s="149">
        <f>Q126*H126</f>
        <v>0</v>
      </c>
      <c r="S126" s="149">
        <v>0</v>
      </c>
      <c r="T126" s="150">
        <f>S126*H126</f>
        <v>0</v>
      </c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  <c r="AR126" s="151" t="s">
        <v>126</v>
      </c>
      <c r="AT126" s="151" t="s">
        <v>121</v>
      </c>
      <c r="AU126" s="151" t="s">
        <v>81</v>
      </c>
      <c r="AY126" s="17" t="s">
        <v>118</v>
      </c>
      <c r="BE126" s="152">
        <f>IF(N126="základní",J126,0)</f>
        <v>0</v>
      </c>
      <c r="BF126" s="152">
        <f>IF(N126="snížená",J126,0)</f>
        <v>0</v>
      </c>
      <c r="BG126" s="152">
        <f>IF(N126="zákl. přenesená",J126,0)</f>
        <v>0</v>
      </c>
      <c r="BH126" s="152">
        <f>IF(N126="sníž. přenesená",J126,0)</f>
        <v>0</v>
      </c>
      <c r="BI126" s="152">
        <f>IF(N126="nulová",J126,0)</f>
        <v>0</v>
      </c>
      <c r="BJ126" s="17" t="s">
        <v>81</v>
      </c>
      <c r="BK126" s="152">
        <f>ROUND(I126*H126,2)</f>
        <v>0</v>
      </c>
      <c r="BL126" s="17" t="s">
        <v>126</v>
      </c>
      <c r="BM126" s="151" t="s">
        <v>503</v>
      </c>
    </row>
    <row r="127" spans="1:47" s="2" customFormat="1" ht="12">
      <c r="A127" s="201"/>
      <c r="B127" s="30"/>
      <c r="C127" s="201"/>
      <c r="D127" s="153" t="s">
        <v>128</v>
      </c>
      <c r="E127" s="201"/>
      <c r="F127" s="154" t="s">
        <v>502</v>
      </c>
      <c r="G127" s="201"/>
      <c r="H127" s="201"/>
      <c r="I127" s="201"/>
      <c r="J127" s="146"/>
      <c r="K127" s="201"/>
      <c r="L127" s="30"/>
      <c r="M127" s="155"/>
      <c r="N127" s="156"/>
      <c r="O127" s="55"/>
      <c r="P127" s="55"/>
      <c r="Q127" s="55"/>
      <c r="R127" s="55"/>
      <c r="S127" s="55"/>
      <c r="T127" s="56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  <c r="AT127" s="17" t="s">
        <v>128</v>
      </c>
      <c r="AU127" s="17" t="s">
        <v>81</v>
      </c>
    </row>
    <row r="128" spans="2:51" s="13" customFormat="1" ht="12">
      <c r="B128" s="157"/>
      <c r="D128" s="153" t="s">
        <v>130</v>
      </c>
      <c r="E128" s="158" t="s">
        <v>1</v>
      </c>
      <c r="F128" s="159" t="s">
        <v>502</v>
      </c>
      <c r="H128" s="158" t="s">
        <v>1</v>
      </c>
      <c r="J128" s="146"/>
      <c r="L128" s="157"/>
      <c r="M128" s="160"/>
      <c r="N128" s="161"/>
      <c r="O128" s="161"/>
      <c r="P128" s="161"/>
      <c r="Q128" s="161"/>
      <c r="R128" s="161"/>
      <c r="S128" s="161"/>
      <c r="T128" s="162"/>
      <c r="AT128" s="158" t="s">
        <v>130</v>
      </c>
      <c r="AU128" s="158" t="s">
        <v>81</v>
      </c>
      <c r="AV128" s="13" t="s">
        <v>81</v>
      </c>
      <c r="AW128" s="13" t="s">
        <v>29</v>
      </c>
      <c r="AX128" s="13" t="s">
        <v>75</v>
      </c>
      <c r="AY128" s="158" t="s">
        <v>118</v>
      </c>
    </row>
    <row r="129" spans="2:51" s="14" customFormat="1" ht="12">
      <c r="B129" s="163"/>
      <c r="D129" s="153" t="s">
        <v>130</v>
      </c>
      <c r="E129" s="164" t="s">
        <v>1</v>
      </c>
      <c r="F129" s="165" t="s">
        <v>81</v>
      </c>
      <c r="H129" s="166">
        <v>1</v>
      </c>
      <c r="J129" s="146"/>
      <c r="L129" s="163"/>
      <c r="M129" s="167"/>
      <c r="N129" s="168"/>
      <c r="O129" s="168"/>
      <c r="P129" s="168"/>
      <c r="Q129" s="168"/>
      <c r="R129" s="168"/>
      <c r="S129" s="168"/>
      <c r="T129" s="169"/>
      <c r="AT129" s="164" t="s">
        <v>130</v>
      </c>
      <c r="AU129" s="164" t="s">
        <v>81</v>
      </c>
      <c r="AV129" s="14" t="s">
        <v>83</v>
      </c>
      <c r="AW129" s="14" t="s">
        <v>29</v>
      </c>
      <c r="AX129" s="14" t="s">
        <v>75</v>
      </c>
      <c r="AY129" s="164" t="s">
        <v>118</v>
      </c>
    </row>
    <row r="130" spans="2:51" s="15" customFormat="1" ht="12">
      <c r="B130" s="170"/>
      <c r="D130" s="153" t="s">
        <v>130</v>
      </c>
      <c r="E130" s="171" t="s">
        <v>1</v>
      </c>
      <c r="F130" s="172" t="s">
        <v>131</v>
      </c>
      <c r="H130" s="173">
        <v>1</v>
      </c>
      <c r="J130" s="146"/>
      <c r="L130" s="170"/>
      <c r="M130" s="174"/>
      <c r="N130" s="175"/>
      <c r="O130" s="175"/>
      <c r="P130" s="175"/>
      <c r="Q130" s="175"/>
      <c r="R130" s="175"/>
      <c r="S130" s="175"/>
      <c r="T130" s="176"/>
      <c r="AT130" s="171" t="s">
        <v>130</v>
      </c>
      <c r="AU130" s="171" t="s">
        <v>81</v>
      </c>
      <c r="AV130" s="15" t="s">
        <v>126</v>
      </c>
      <c r="AW130" s="15" t="s">
        <v>29</v>
      </c>
      <c r="AX130" s="15" t="s">
        <v>81</v>
      </c>
      <c r="AY130" s="171" t="s">
        <v>118</v>
      </c>
    </row>
    <row r="131" spans="1:65" s="2" customFormat="1" ht="21.75" customHeight="1">
      <c r="A131" s="201"/>
      <c r="B131" s="140"/>
      <c r="C131" s="141" t="s">
        <v>126</v>
      </c>
      <c r="D131" s="141" t="s">
        <v>121</v>
      </c>
      <c r="E131" s="142" t="s">
        <v>504</v>
      </c>
      <c r="F131" s="143" t="s">
        <v>505</v>
      </c>
      <c r="G131" s="144" t="s">
        <v>318</v>
      </c>
      <c r="H131" s="145">
        <v>1</v>
      </c>
      <c r="I131" s="146"/>
      <c r="J131" s="146">
        <f t="shared" si="0"/>
        <v>0</v>
      </c>
      <c r="K131" s="143" t="s">
        <v>1</v>
      </c>
      <c r="L131" s="30"/>
      <c r="M131" s="147" t="s">
        <v>1</v>
      </c>
      <c r="N131" s="148" t="s">
        <v>40</v>
      </c>
      <c r="O131" s="149">
        <v>0</v>
      </c>
      <c r="P131" s="149">
        <f>O131*H131</f>
        <v>0</v>
      </c>
      <c r="Q131" s="149">
        <v>0</v>
      </c>
      <c r="R131" s="149">
        <f>Q131*H131</f>
        <v>0</v>
      </c>
      <c r="S131" s="149">
        <v>0</v>
      </c>
      <c r="T131" s="150">
        <f>S131*H131</f>
        <v>0</v>
      </c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R131" s="151" t="s">
        <v>126</v>
      </c>
      <c r="AT131" s="151" t="s">
        <v>121</v>
      </c>
      <c r="AU131" s="151" t="s">
        <v>81</v>
      </c>
      <c r="AY131" s="17" t="s">
        <v>118</v>
      </c>
      <c r="BE131" s="152">
        <f>IF(N131="základní",J131,0)</f>
        <v>0</v>
      </c>
      <c r="BF131" s="152">
        <f>IF(N131="snížená",J131,0)</f>
        <v>0</v>
      </c>
      <c r="BG131" s="152">
        <f>IF(N131="zákl. přenesená",J131,0)</f>
        <v>0</v>
      </c>
      <c r="BH131" s="152">
        <f>IF(N131="sníž. přenesená",J131,0)</f>
        <v>0</v>
      </c>
      <c r="BI131" s="152">
        <f>IF(N131="nulová",J131,0)</f>
        <v>0</v>
      </c>
      <c r="BJ131" s="17" t="s">
        <v>81</v>
      </c>
      <c r="BK131" s="152">
        <f>ROUND(I131*H131,2)</f>
        <v>0</v>
      </c>
      <c r="BL131" s="17" t="s">
        <v>126</v>
      </c>
      <c r="BM131" s="151" t="s">
        <v>506</v>
      </c>
    </row>
    <row r="132" spans="1:47" s="2" customFormat="1" ht="19.5">
      <c r="A132" s="201"/>
      <c r="B132" s="30"/>
      <c r="C132" s="201"/>
      <c r="D132" s="153" t="s">
        <v>128</v>
      </c>
      <c r="E132" s="201"/>
      <c r="F132" s="154" t="s">
        <v>505</v>
      </c>
      <c r="G132" s="201"/>
      <c r="H132" s="201"/>
      <c r="I132" s="201"/>
      <c r="J132" s="146"/>
      <c r="K132" s="201"/>
      <c r="L132" s="30"/>
      <c r="M132" s="155"/>
      <c r="N132" s="156"/>
      <c r="O132" s="55"/>
      <c r="P132" s="55"/>
      <c r="Q132" s="55"/>
      <c r="R132" s="55"/>
      <c r="S132" s="55"/>
      <c r="T132" s="56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T132" s="17" t="s">
        <v>128</v>
      </c>
      <c r="AU132" s="17" t="s">
        <v>81</v>
      </c>
    </row>
    <row r="133" spans="2:51" s="13" customFormat="1" ht="12">
      <c r="B133" s="157"/>
      <c r="D133" s="153" t="s">
        <v>130</v>
      </c>
      <c r="E133" s="158" t="s">
        <v>1</v>
      </c>
      <c r="F133" s="159" t="s">
        <v>507</v>
      </c>
      <c r="H133" s="158" t="s">
        <v>1</v>
      </c>
      <c r="J133" s="146"/>
      <c r="L133" s="157"/>
      <c r="M133" s="160"/>
      <c r="N133" s="161"/>
      <c r="O133" s="161"/>
      <c r="P133" s="161"/>
      <c r="Q133" s="161"/>
      <c r="R133" s="161"/>
      <c r="S133" s="161"/>
      <c r="T133" s="162"/>
      <c r="AT133" s="158" t="s">
        <v>130</v>
      </c>
      <c r="AU133" s="158" t="s">
        <v>81</v>
      </c>
      <c r="AV133" s="13" t="s">
        <v>81</v>
      </c>
      <c r="AW133" s="13" t="s">
        <v>29</v>
      </c>
      <c r="AX133" s="13" t="s">
        <v>75</v>
      </c>
      <c r="AY133" s="158" t="s">
        <v>118</v>
      </c>
    </row>
    <row r="134" spans="2:51" s="14" customFormat="1" ht="12">
      <c r="B134" s="163"/>
      <c r="D134" s="153" t="s">
        <v>130</v>
      </c>
      <c r="E134" s="164" t="s">
        <v>1</v>
      </c>
      <c r="F134" s="165" t="s">
        <v>81</v>
      </c>
      <c r="H134" s="166">
        <v>1</v>
      </c>
      <c r="J134" s="146"/>
      <c r="L134" s="163"/>
      <c r="M134" s="167"/>
      <c r="N134" s="168"/>
      <c r="O134" s="168"/>
      <c r="P134" s="168"/>
      <c r="Q134" s="168"/>
      <c r="R134" s="168"/>
      <c r="S134" s="168"/>
      <c r="T134" s="169"/>
      <c r="AT134" s="164" t="s">
        <v>130</v>
      </c>
      <c r="AU134" s="164" t="s">
        <v>81</v>
      </c>
      <c r="AV134" s="14" t="s">
        <v>83</v>
      </c>
      <c r="AW134" s="14" t="s">
        <v>29</v>
      </c>
      <c r="AX134" s="14" t="s">
        <v>75</v>
      </c>
      <c r="AY134" s="164" t="s">
        <v>118</v>
      </c>
    </row>
    <row r="135" spans="2:51" s="15" customFormat="1" ht="12">
      <c r="B135" s="170"/>
      <c r="D135" s="153" t="s">
        <v>130</v>
      </c>
      <c r="E135" s="171" t="s">
        <v>1</v>
      </c>
      <c r="F135" s="172" t="s">
        <v>131</v>
      </c>
      <c r="H135" s="173">
        <v>1</v>
      </c>
      <c r="J135" s="146"/>
      <c r="L135" s="170"/>
      <c r="M135" s="174"/>
      <c r="N135" s="175"/>
      <c r="O135" s="175"/>
      <c r="P135" s="175"/>
      <c r="Q135" s="175"/>
      <c r="R135" s="175"/>
      <c r="S135" s="175"/>
      <c r="T135" s="176"/>
      <c r="AT135" s="171" t="s">
        <v>130</v>
      </c>
      <c r="AU135" s="171" t="s">
        <v>81</v>
      </c>
      <c r="AV135" s="15" t="s">
        <v>126</v>
      </c>
      <c r="AW135" s="15" t="s">
        <v>29</v>
      </c>
      <c r="AX135" s="15" t="s">
        <v>81</v>
      </c>
      <c r="AY135" s="171" t="s">
        <v>118</v>
      </c>
    </row>
    <row r="136" spans="1:65" s="2" customFormat="1" ht="16.5" customHeight="1">
      <c r="A136" s="201"/>
      <c r="B136" s="140"/>
      <c r="C136" s="141" t="s">
        <v>135</v>
      </c>
      <c r="D136" s="141" t="s">
        <v>121</v>
      </c>
      <c r="E136" s="142" t="s">
        <v>508</v>
      </c>
      <c r="F136" s="143" t="s">
        <v>509</v>
      </c>
      <c r="G136" s="144" t="s">
        <v>318</v>
      </c>
      <c r="H136" s="145">
        <v>1</v>
      </c>
      <c r="I136" s="146"/>
      <c r="J136" s="146">
        <f t="shared" si="0"/>
        <v>0</v>
      </c>
      <c r="K136" s="143" t="s">
        <v>1</v>
      </c>
      <c r="L136" s="30"/>
      <c r="M136" s="147" t="s">
        <v>1</v>
      </c>
      <c r="N136" s="148" t="s">
        <v>40</v>
      </c>
      <c r="O136" s="149">
        <v>0</v>
      </c>
      <c r="P136" s="149">
        <f>O136*H136</f>
        <v>0</v>
      </c>
      <c r="Q136" s="149">
        <v>0</v>
      </c>
      <c r="R136" s="149">
        <f>Q136*H136</f>
        <v>0</v>
      </c>
      <c r="S136" s="149">
        <v>0</v>
      </c>
      <c r="T136" s="150">
        <f>S136*H136</f>
        <v>0</v>
      </c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R136" s="151" t="s">
        <v>126</v>
      </c>
      <c r="AT136" s="151" t="s">
        <v>121</v>
      </c>
      <c r="AU136" s="151" t="s">
        <v>81</v>
      </c>
      <c r="AY136" s="17" t="s">
        <v>118</v>
      </c>
      <c r="BE136" s="152">
        <f>IF(N136="základní",J136,0)</f>
        <v>0</v>
      </c>
      <c r="BF136" s="152">
        <f>IF(N136="snížená",J136,0)</f>
        <v>0</v>
      </c>
      <c r="BG136" s="152">
        <f>IF(N136="zákl. přenesená",J136,0)</f>
        <v>0</v>
      </c>
      <c r="BH136" s="152">
        <f>IF(N136="sníž. přenesená",J136,0)</f>
        <v>0</v>
      </c>
      <c r="BI136" s="152">
        <f>IF(N136="nulová",J136,0)</f>
        <v>0</v>
      </c>
      <c r="BJ136" s="17" t="s">
        <v>81</v>
      </c>
      <c r="BK136" s="152">
        <f>ROUND(I136*H136,2)</f>
        <v>0</v>
      </c>
      <c r="BL136" s="17" t="s">
        <v>126</v>
      </c>
      <c r="BM136" s="151" t="s">
        <v>510</v>
      </c>
    </row>
    <row r="137" spans="1:47" s="2" customFormat="1" ht="12">
      <c r="A137" s="201"/>
      <c r="B137" s="30"/>
      <c r="C137" s="201"/>
      <c r="D137" s="153" t="s">
        <v>128</v>
      </c>
      <c r="E137" s="201"/>
      <c r="F137" s="154" t="s">
        <v>509</v>
      </c>
      <c r="G137" s="201"/>
      <c r="H137" s="201"/>
      <c r="I137" s="201"/>
      <c r="J137" s="146"/>
      <c r="K137" s="201"/>
      <c r="L137" s="30"/>
      <c r="M137" s="155"/>
      <c r="N137" s="156"/>
      <c r="O137" s="55"/>
      <c r="P137" s="55"/>
      <c r="Q137" s="55"/>
      <c r="R137" s="55"/>
      <c r="S137" s="55"/>
      <c r="T137" s="56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T137" s="17" t="s">
        <v>128</v>
      </c>
      <c r="AU137" s="17" t="s">
        <v>81</v>
      </c>
    </row>
    <row r="138" spans="2:51" s="13" customFormat="1" ht="12">
      <c r="B138" s="157"/>
      <c r="D138" s="153" t="s">
        <v>130</v>
      </c>
      <c r="E138" s="158" t="s">
        <v>1</v>
      </c>
      <c r="F138" s="159" t="s">
        <v>509</v>
      </c>
      <c r="H138" s="158" t="s">
        <v>1</v>
      </c>
      <c r="J138" s="146"/>
      <c r="L138" s="157"/>
      <c r="M138" s="160"/>
      <c r="N138" s="161"/>
      <c r="O138" s="161"/>
      <c r="P138" s="161"/>
      <c r="Q138" s="161"/>
      <c r="R138" s="161"/>
      <c r="S138" s="161"/>
      <c r="T138" s="162"/>
      <c r="AT138" s="158" t="s">
        <v>130</v>
      </c>
      <c r="AU138" s="158" t="s">
        <v>81</v>
      </c>
      <c r="AV138" s="13" t="s">
        <v>81</v>
      </c>
      <c r="AW138" s="13" t="s">
        <v>29</v>
      </c>
      <c r="AX138" s="13" t="s">
        <v>75</v>
      </c>
      <c r="AY138" s="158" t="s">
        <v>118</v>
      </c>
    </row>
    <row r="139" spans="2:51" s="14" customFormat="1" ht="12">
      <c r="B139" s="163"/>
      <c r="D139" s="153" t="s">
        <v>130</v>
      </c>
      <c r="E139" s="164" t="s">
        <v>1</v>
      </c>
      <c r="F139" s="165" t="s">
        <v>81</v>
      </c>
      <c r="H139" s="166">
        <v>1</v>
      </c>
      <c r="J139" s="146"/>
      <c r="L139" s="163"/>
      <c r="M139" s="167"/>
      <c r="N139" s="168"/>
      <c r="O139" s="168"/>
      <c r="P139" s="168"/>
      <c r="Q139" s="168"/>
      <c r="R139" s="168"/>
      <c r="S139" s="168"/>
      <c r="T139" s="169"/>
      <c r="AT139" s="164" t="s">
        <v>130</v>
      </c>
      <c r="AU139" s="164" t="s">
        <v>81</v>
      </c>
      <c r="AV139" s="14" t="s">
        <v>83</v>
      </c>
      <c r="AW139" s="14" t="s">
        <v>29</v>
      </c>
      <c r="AX139" s="14" t="s">
        <v>75</v>
      </c>
      <c r="AY139" s="164" t="s">
        <v>118</v>
      </c>
    </row>
    <row r="140" spans="2:51" s="15" customFormat="1" ht="12">
      <c r="B140" s="170"/>
      <c r="D140" s="153" t="s">
        <v>130</v>
      </c>
      <c r="E140" s="171" t="s">
        <v>1</v>
      </c>
      <c r="F140" s="172" t="s">
        <v>131</v>
      </c>
      <c r="H140" s="173">
        <v>1</v>
      </c>
      <c r="J140" s="146"/>
      <c r="L140" s="170"/>
      <c r="M140" s="174"/>
      <c r="N140" s="175"/>
      <c r="O140" s="175"/>
      <c r="P140" s="175"/>
      <c r="Q140" s="175"/>
      <c r="R140" s="175"/>
      <c r="S140" s="175"/>
      <c r="T140" s="176"/>
      <c r="AT140" s="171" t="s">
        <v>130</v>
      </c>
      <c r="AU140" s="171" t="s">
        <v>81</v>
      </c>
      <c r="AV140" s="15" t="s">
        <v>126</v>
      </c>
      <c r="AW140" s="15" t="s">
        <v>29</v>
      </c>
      <c r="AX140" s="15" t="s">
        <v>81</v>
      </c>
      <c r="AY140" s="171" t="s">
        <v>118</v>
      </c>
    </row>
    <row r="141" spans="1:65" s="2" customFormat="1" ht="21.75" customHeight="1">
      <c r="A141" s="201"/>
      <c r="B141" s="140"/>
      <c r="C141" s="141" t="s">
        <v>141</v>
      </c>
      <c r="D141" s="141" t="s">
        <v>121</v>
      </c>
      <c r="E141" s="142" t="s">
        <v>511</v>
      </c>
      <c r="F141" s="143" t="s">
        <v>512</v>
      </c>
      <c r="G141" s="144" t="s">
        <v>318</v>
      </c>
      <c r="H141" s="145">
        <v>1</v>
      </c>
      <c r="I141" s="146"/>
      <c r="J141" s="146">
        <f>SUM(H141*I141)</f>
        <v>0</v>
      </c>
      <c r="K141" s="143" t="s">
        <v>1</v>
      </c>
      <c r="L141" s="30"/>
      <c r="M141" s="147" t="s">
        <v>1</v>
      </c>
      <c r="N141" s="148" t="s">
        <v>40</v>
      </c>
      <c r="O141" s="149">
        <v>0</v>
      </c>
      <c r="P141" s="149">
        <f>O141*H141</f>
        <v>0</v>
      </c>
      <c r="Q141" s="149">
        <v>0</v>
      </c>
      <c r="R141" s="149">
        <f>Q141*H141</f>
        <v>0</v>
      </c>
      <c r="S141" s="149">
        <v>0</v>
      </c>
      <c r="T141" s="150">
        <f>S141*H141</f>
        <v>0</v>
      </c>
      <c r="U141" s="201"/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1"/>
      <c r="AR141" s="151" t="s">
        <v>126</v>
      </c>
      <c r="AT141" s="151" t="s">
        <v>121</v>
      </c>
      <c r="AU141" s="151" t="s">
        <v>81</v>
      </c>
      <c r="AY141" s="17" t="s">
        <v>118</v>
      </c>
      <c r="BE141" s="152">
        <f>IF(N141="základní",J141,0)</f>
        <v>0</v>
      </c>
      <c r="BF141" s="152">
        <f>IF(N141="snížená",J141,0)</f>
        <v>0</v>
      </c>
      <c r="BG141" s="152">
        <f>IF(N141="zákl. přenesená",J141,0)</f>
        <v>0</v>
      </c>
      <c r="BH141" s="152">
        <f>IF(N141="sníž. přenesená",J141,0)</f>
        <v>0</v>
      </c>
      <c r="BI141" s="152">
        <f>IF(N141="nulová",J141,0)</f>
        <v>0</v>
      </c>
      <c r="BJ141" s="17" t="s">
        <v>81</v>
      </c>
      <c r="BK141" s="152">
        <f>ROUND(I141*H141,2)</f>
        <v>0</v>
      </c>
      <c r="BL141" s="17" t="s">
        <v>126</v>
      </c>
      <c r="BM141" s="151" t="s">
        <v>513</v>
      </c>
    </row>
    <row r="142" spans="1:47" s="2" customFormat="1" ht="19.5">
      <c r="A142" s="201"/>
      <c r="B142" s="30"/>
      <c r="C142" s="201"/>
      <c r="D142" s="153" t="s">
        <v>128</v>
      </c>
      <c r="E142" s="201"/>
      <c r="F142" s="154" t="s">
        <v>512</v>
      </c>
      <c r="G142" s="201"/>
      <c r="H142" s="201"/>
      <c r="I142" s="201"/>
      <c r="J142" s="146">
        <f aca="true" t="shared" si="1" ref="J142:J162">SUM(H142*I142)</f>
        <v>0</v>
      </c>
      <c r="K142" s="201"/>
      <c r="L142" s="30"/>
      <c r="M142" s="155"/>
      <c r="N142" s="156"/>
      <c r="O142" s="55"/>
      <c r="P142" s="55"/>
      <c r="Q142" s="55"/>
      <c r="R142" s="55"/>
      <c r="S142" s="55"/>
      <c r="T142" s="56"/>
      <c r="U142" s="201"/>
      <c r="V142" s="201"/>
      <c r="W142" s="201"/>
      <c r="X142" s="201"/>
      <c r="Y142" s="201"/>
      <c r="Z142" s="201"/>
      <c r="AA142" s="201"/>
      <c r="AB142" s="201"/>
      <c r="AC142" s="201"/>
      <c r="AD142" s="201"/>
      <c r="AE142" s="201"/>
      <c r="AT142" s="17" t="s">
        <v>128</v>
      </c>
      <c r="AU142" s="17" t="s">
        <v>81</v>
      </c>
    </row>
    <row r="143" spans="1:65" s="2" customFormat="1" ht="16.5" customHeight="1">
      <c r="A143" s="201"/>
      <c r="B143" s="140"/>
      <c r="C143" s="141" t="s">
        <v>147</v>
      </c>
      <c r="D143" s="141" t="s">
        <v>121</v>
      </c>
      <c r="E143" s="142" t="s">
        <v>514</v>
      </c>
      <c r="F143" s="143" t="s">
        <v>515</v>
      </c>
      <c r="G143" s="144" t="s">
        <v>318</v>
      </c>
      <c r="H143" s="145">
        <v>1</v>
      </c>
      <c r="I143" s="146"/>
      <c r="J143" s="146">
        <f t="shared" si="1"/>
        <v>0</v>
      </c>
      <c r="K143" s="143" t="s">
        <v>1</v>
      </c>
      <c r="L143" s="30"/>
      <c r="M143" s="147" t="s">
        <v>1</v>
      </c>
      <c r="N143" s="148" t="s">
        <v>40</v>
      </c>
      <c r="O143" s="149">
        <v>0</v>
      </c>
      <c r="P143" s="149">
        <f>O143*H143</f>
        <v>0</v>
      </c>
      <c r="Q143" s="149">
        <v>0</v>
      </c>
      <c r="R143" s="149">
        <f>Q143*H143</f>
        <v>0</v>
      </c>
      <c r="S143" s="149">
        <v>0</v>
      </c>
      <c r="T143" s="150">
        <f>S143*H143</f>
        <v>0</v>
      </c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R143" s="151" t="s">
        <v>126</v>
      </c>
      <c r="AT143" s="151" t="s">
        <v>121</v>
      </c>
      <c r="AU143" s="151" t="s">
        <v>81</v>
      </c>
      <c r="AY143" s="17" t="s">
        <v>118</v>
      </c>
      <c r="BE143" s="152">
        <f>IF(N143="základní",J143,0)</f>
        <v>0</v>
      </c>
      <c r="BF143" s="152">
        <f>IF(N143="snížená",J143,0)</f>
        <v>0</v>
      </c>
      <c r="BG143" s="152">
        <f>IF(N143="zákl. přenesená",J143,0)</f>
        <v>0</v>
      </c>
      <c r="BH143" s="152">
        <f>IF(N143="sníž. přenesená",J143,0)</f>
        <v>0</v>
      </c>
      <c r="BI143" s="152">
        <f>IF(N143="nulová",J143,0)</f>
        <v>0</v>
      </c>
      <c r="BJ143" s="17" t="s">
        <v>81</v>
      </c>
      <c r="BK143" s="152">
        <f>ROUND(I143*H143,2)</f>
        <v>0</v>
      </c>
      <c r="BL143" s="17" t="s">
        <v>126</v>
      </c>
      <c r="BM143" s="151" t="s">
        <v>516</v>
      </c>
    </row>
    <row r="144" spans="1:47" s="2" customFormat="1" ht="12">
      <c r="A144" s="201"/>
      <c r="B144" s="30"/>
      <c r="C144" s="201"/>
      <c r="D144" s="153" t="s">
        <v>128</v>
      </c>
      <c r="E144" s="201"/>
      <c r="F144" s="154" t="s">
        <v>515</v>
      </c>
      <c r="G144" s="201"/>
      <c r="H144" s="201"/>
      <c r="I144" s="201"/>
      <c r="J144" s="146"/>
      <c r="K144" s="201"/>
      <c r="L144" s="30"/>
      <c r="M144" s="155"/>
      <c r="N144" s="156"/>
      <c r="O144" s="55"/>
      <c r="P144" s="55"/>
      <c r="Q144" s="55"/>
      <c r="R144" s="55"/>
      <c r="S144" s="55"/>
      <c r="T144" s="56"/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T144" s="17" t="s">
        <v>128</v>
      </c>
      <c r="AU144" s="17" t="s">
        <v>81</v>
      </c>
    </row>
    <row r="145" spans="2:51" s="13" customFormat="1" ht="12">
      <c r="B145" s="157"/>
      <c r="D145" s="153" t="s">
        <v>130</v>
      </c>
      <c r="E145" s="158" t="s">
        <v>1</v>
      </c>
      <c r="F145" s="159" t="s">
        <v>515</v>
      </c>
      <c r="H145" s="158" t="s">
        <v>1</v>
      </c>
      <c r="J145" s="146"/>
      <c r="L145" s="157"/>
      <c r="M145" s="160"/>
      <c r="N145" s="161"/>
      <c r="O145" s="161"/>
      <c r="P145" s="161"/>
      <c r="Q145" s="161"/>
      <c r="R145" s="161"/>
      <c r="S145" s="161"/>
      <c r="T145" s="162"/>
      <c r="AT145" s="158" t="s">
        <v>130</v>
      </c>
      <c r="AU145" s="158" t="s">
        <v>81</v>
      </c>
      <c r="AV145" s="13" t="s">
        <v>81</v>
      </c>
      <c r="AW145" s="13" t="s">
        <v>29</v>
      </c>
      <c r="AX145" s="13" t="s">
        <v>75</v>
      </c>
      <c r="AY145" s="158" t="s">
        <v>118</v>
      </c>
    </row>
    <row r="146" spans="2:51" s="14" customFormat="1" ht="12">
      <c r="B146" s="163"/>
      <c r="D146" s="153" t="s">
        <v>130</v>
      </c>
      <c r="E146" s="164" t="s">
        <v>1</v>
      </c>
      <c r="F146" s="165" t="s">
        <v>81</v>
      </c>
      <c r="H146" s="166">
        <v>1</v>
      </c>
      <c r="J146" s="146"/>
      <c r="L146" s="163"/>
      <c r="M146" s="167"/>
      <c r="N146" s="168"/>
      <c r="O146" s="168"/>
      <c r="P146" s="168"/>
      <c r="Q146" s="168"/>
      <c r="R146" s="168"/>
      <c r="S146" s="168"/>
      <c r="T146" s="169"/>
      <c r="AT146" s="164" t="s">
        <v>130</v>
      </c>
      <c r="AU146" s="164" t="s">
        <v>81</v>
      </c>
      <c r="AV146" s="14" t="s">
        <v>83</v>
      </c>
      <c r="AW146" s="14" t="s">
        <v>29</v>
      </c>
      <c r="AX146" s="14" t="s">
        <v>75</v>
      </c>
      <c r="AY146" s="164" t="s">
        <v>118</v>
      </c>
    </row>
    <row r="147" spans="2:51" s="15" customFormat="1" ht="12">
      <c r="B147" s="170"/>
      <c r="D147" s="153" t="s">
        <v>130</v>
      </c>
      <c r="E147" s="171" t="s">
        <v>1</v>
      </c>
      <c r="F147" s="172" t="s">
        <v>131</v>
      </c>
      <c r="H147" s="173">
        <v>1</v>
      </c>
      <c r="J147" s="146"/>
      <c r="L147" s="170"/>
      <c r="M147" s="174"/>
      <c r="N147" s="175"/>
      <c r="O147" s="175"/>
      <c r="P147" s="175"/>
      <c r="Q147" s="175"/>
      <c r="R147" s="175"/>
      <c r="S147" s="175"/>
      <c r="T147" s="176"/>
      <c r="AT147" s="171" t="s">
        <v>130</v>
      </c>
      <c r="AU147" s="171" t="s">
        <v>81</v>
      </c>
      <c r="AV147" s="15" t="s">
        <v>126</v>
      </c>
      <c r="AW147" s="15" t="s">
        <v>29</v>
      </c>
      <c r="AX147" s="15" t="s">
        <v>81</v>
      </c>
      <c r="AY147" s="171" t="s">
        <v>118</v>
      </c>
    </row>
    <row r="148" spans="1:65" s="2" customFormat="1" ht="16.5" customHeight="1">
      <c r="A148" s="201"/>
      <c r="B148" s="140"/>
      <c r="C148" s="141" t="s">
        <v>156</v>
      </c>
      <c r="D148" s="141" t="s">
        <v>121</v>
      </c>
      <c r="E148" s="142" t="s">
        <v>517</v>
      </c>
      <c r="F148" s="143" t="s">
        <v>518</v>
      </c>
      <c r="G148" s="144" t="s">
        <v>318</v>
      </c>
      <c r="H148" s="145">
        <v>1</v>
      </c>
      <c r="I148" s="146"/>
      <c r="J148" s="146">
        <f t="shared" si="1"/>
        <v>0</v>
      </c>
      <c r="K148" s="143" t="s">
        <v>1</v>
      </c>
      <c r="L148" s="30"/>
      <c r="M148" s="147" t="s">
        <v>1</v>
      </c>
      <c r="N148" s="148" t="s">
        <v>40</v>
      </c>
      <c r="O148" s="149">
        <v>0</v>
      </c>
      <c r="P148" s="149">
        <f>O148*H148</f>
        <v>0</v>
      </c>
      <c r="Q148" s="149">
        <v>0</v>
      </c>
      <c r="R148" s="149">
        <f>Q148*H148</f>
        <v>0</v>
      </c>
      <c r="S148" s="149">
        <v>0</v>
      </c>
      <c r="T148" s="150">
        <f>S148*H148</f>
        <v>0</v>
      </c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R148" s="151" t="s">
        <v>126</v>
      </c>
      <c r="AT148" s="151" t="s">
        <v>121</v>
      </c>
      <c r="AU148" s="151" t="s">
        <v>81</v>
      </c>
      <c r="AY148" s="17" t="s">
        <v>118</v>
      </c>
      <c r="BE148" s="152">
        <f>IF(N148="základní",J148,0)</f>
        <v>0</v>
      </c>
      <c r="BF148" s="152">
        <f>IF(N148="snížená",J148,0)</f>
        <v>0</v>
      </c>
      <c r="BG148" s="152">
        <f>IF(N148="zákl. přenesená",J148,0)</f>
        <v>0</v>
      </c>
      <c r="BH148" s="152">
        <f>IF(N148="sníž. přenesená",J148,0)</f>
        <v>0</v>
      </c>
      <c r="BI148" s="152">
        <f>IF(N148="nulová",J148,0)</f>
        <v>0</v>
      </c>
      <c r="BJ148" s="17" t="s">
        <v>81</v>
      </c>
      <c r="BK148" s="152">
        <f>ROUND(I148*H148,2)</f>
        <v>0</v>
      </c>
      <c r="BL148" s="17" t="s">
        <v>126</v>
      </c>
      <c r="BM148" s="151" t="s">
        <v>519</v>
      </c>
    </row>
    <row r="149" spans="1:47" s="2" customFormat="1" ht="12">
      <c r="A149" s="201"/>
      <c r="B149" s="30"/>
      <c r="C149" s="201"/>
      <c r="D149" s="153" t="s">
        <v>128</v>
      </c>
      <c r="E149" s="201"/>
      <c r="F149" s="154" t="s">
        <v>518</v>
      </c>
      <c r="G149" s="201"/>
      <c r="H149" s="201"/>
      <c r="I149" s="201"/>
      <c r="J149" s="146"/>
      <c r="K149" s="201"/>
      <c r="L149" s="30"/>
      <c r="M149" s="155"/>
      <c r="N149" s="156"/>
      <c r="O149" s="55"/>
      <c r="P149" s="55"/>
      <c r="Q149" s="55"/>
      <c r="R149" s="55"/>
      <c r="S149" s="55"/>
      <c r="T149" s="56"/>
      <c r="U149" s="201"/>
      <c r="V149" s="201"/>
      <c r="W149" s="201"/>
      <c r="X149" s="201"/>
      <c r="Y149" s="201"/>
      <c r="Z149" s="201"/>
      <c r="AA149" s="201"/>
      <c r="AB149" s="201"/>
      <c r="AC149" s="201"/>
      <c r="AD149" s="201"/>
      <c r="AE149" s="201"/>
      <c r="AT149" s="17" t="s">
        <v>128</v>
      </c>
      <c r="AU149" s="17" t="s">
        <v>81</v>
      </c>
    </row>
    <row r="150" spans="2:51" s="13" customFormat="1" ht="12">
      <c r="B150" s="157"/>
      <c r="D150" s="153" t="s">
        <v>130</v>
      </c>
      <c r="E150" s="158" t="s">
        <v>1</v>
      </c>
      <c r="F150" s="159" t="s">
        <v>518</v>
      </c>
      <c r="H150" s="158" t="s">
        <v>1</v>
      </c>
      <c r="J150" s="146"/>
      <c r="L150" s="157"/>
      <c r="M150" s="160"/>
      <c r="N150" s="161"/>
      <c r="O150" s="161"/>
      <c r="P150" s="161"/>
      <c r="Q150" s="161"/>
      <c r="R150" s="161"/>
      <c r="S150" s="161"/>
      <c r="T150" s="162"/>
      <c r="AT150" s="158" t="s">
        <v>130</v>
      </c>
      <c r="AU150" s="158" t="s">
        <v>81</v>
      </c>
      <c r="AV150" s="13" t="s">
        <v>81</v>
      </c>
      <c r="AW150" s="13" t="s">
        <v>29</v>
      </c>
      <c r="AX150" s="13" t="s">
        <v>75</v>
      </c>
      <c r="AY150" s="158" t="s">
        <v>118</v>
      </c>
    </row>
    <row r="151" spans="2:51" s="14" customFormat="1" ht="12">
      <c r="B151" s="163"/>
      <c r="D151" s="153" t="s">
        <v>130</v>
      </c>
      <c r="E151" s="164" t="s">
        <v>1</v>
      </c>
      <c r="F151" s="165" t="s">
        <v>81</v>
      </c>
      <c r="H151" s="166">
        <v>1</v>
      </c>
      <c r="J151" s="146"/>
      <c r="L151" s="163"/>
      <c r="M151" s="167"/>
      <c r="N151" s="168"/>
      <c r="O151" s="168"/>
      <c r="P151" s="168"/>
      <c r="Q151" s="168"/>
      <c r="R151" s="168"/>
      <c r="S151" s="168"/>
      <c r="T151" s="169"/>
      <c r="AT151" s="164" t="s">
        <v>130</v>
      </c>
      <c r="AU151" s="164" t="s">
        <v>81</v>
      </c>
      <c r="AV151" s="14" t="s">
        <v>83</v>
      </c>
      <c r="AW151" s="14" t="s">
        <v>29</v>
      </c>
      <c r="AX151" s="14" t="s">
        <v>75</v>
      </c>
      <c r="AY151" s="164" t="s">
        <v>118</v>
      </c>
    </row>
    <row r="152" spans="2:51" s="15" customFormat="1" ht="12">
      <c r="B152" s="170"/>
      <c r="D152" s="153" t="s">
        <v>130</v>
      </c>
      <c r="E152" s="171" t="s">
        <v>1</v>
      </c>
      <c r="F152" s="172" t="s">
        <v>131</v>
      </c>
      <c r="H152" s="173">
        <v>1</v>
      </c>
      <c r="J152" s="146"/>
      <c r="L152" s="170"/>
      <c r="M152" s="174"/>
      <c r="N152" s="175"/>
      <c r="O152" s="175"/>
      <c r="P152" s="175"/>
      <c r="Q152" s="175"/>
      <c r="R152" s="175"/>
      <c r="S152" s="175"/>
      <c r="T152" s="176"/>
      <c r="AT152" s="171" t="s">
        <v>130</v>
      </c>
      <c r="AU152" s="171" t="s">
        <v>81</v>
      </c>
      <c r="AV152" s="15" t="s">
        <v>126</v>
      </c>
      <c r="AW152" s="15" t="s">
        <v>29</v>
      </c>
      <c r="AX152" s="15" t="s">
        <v>81</v>
      </c>
      <c r="AY152" s="171" t="s">
        <v>118</v>
      </c>
    </row>
    <row r="153" spans="1:65" s="2" customFormat="1" ht="16.5" customHeight="1">
      <c r="A153" s="201"/>
      <c r="B153" s="140"/>
      <c r="C153" s="141" t="s">
        <v>157</v>
      </c>
      <c r="D153" s="141" t="s">
        <v>121</v>
      </c>
      <c r="E153" s="142" t="s">
        <v>520</v>
      </c>
      <c r="F153" s="143" t="s">
        <v>521</v>
      </c>
      <c r="G153" s="144" t="s">
        <v>316</v>
      </c>
      <c r="H153" s="145">
        <v>4</v>
      </c>
      <c r="I153" s="146"/>
      <c r="J153" s="146">
        <f t="shared" si="1"/>
        <v>0</v>
      </c>
      <c r="K153" s="143" t="s">
        <v>1</v>
      </c>
      <c r="L153" s="30"/>
      <c r="M153" s="147" t="s">
        <v>1</v>
      </c>
      <c r="N153" s="148" t="s">
        <v>40</v>
      </c>
      <c r="O153" s="149">
        <v>0</v>
      </c>
      <c r="P153" s="149">
        <f>O153*H153</f>
        <v>0</v>
      </c>
      <c r="Q153" s="149">
        <v>0</v>
      </c>
      <c r="R153" s="149">
        <f>Q153*H153</f>
        <v>0</v>
      </c>
      <c r="S153" s="149">
        <v>0</v>
      </c>
      <c r="T153" s="150">
        <f>S153*H153</f>
        <v>0</v>
      </c>
      <c r="U153" s="201"/>
      <c r="V153" s="201"/>
      <c r="W153" s="201"/>
      <c r="X153" s="201"/>
      <c r="Y153" s="201"/>
      <c r="Z153" s="201"/>
      <c r="AA153" s="201"/>
      <c r="AB153" s="201"/>
      <c r="AC153" s="201"/>
      <c r="AD153" s="201"/>
      <c r="AE153" s="201"/>
      <c r="AR153" s="151" t="s">
        <v>126</v>
      </c>
      <c r="AT153" s="151" t="s">
        <v>121</v>
      </c>
      <c r="AU153" s="151" t="s">
        <v>81</v>
      </c>
      <c r="AY153" s="17" t="s">
        <v>118</v>
      </c>
      <c r="BE153" s="152">
        <f>IF(N153="základní",J153,0)</f>
        <v>0</v>
      </c>
      <c r="BF153" s="152">
        <f>IF(N153="snížená",J153,0)</f>
        <v>0</v>
      </c>
      <c r="BG153" s="152">
        <f>IF(N153="zákl. přenesená",J153,0)</f>
        <v>0</v>
      </c>
      <c r="BH153" s="152">
        <f>IF(N153="sníž. přenesená",J153,0)</f>
        <v>0</v>
      </c>
      <c r="BI153" s="152">
        <f>IF(N153="nulová",J153,0)</f>
        <v>0</v>
      </c>
      <c r="BJ153" s="17" t="s">
        <v>81</v>
      </c>
      <c r="BK153" s="152">
        <f>ROUND(I153*H153,2)</f>
        <v>0</v>
      </c>
      <c r="BL153" s="17" t="s">
        <v>126</v>
      </c>
      <c r="BM153" s="151" t="s">
        <v>522</v>
      </c>
    </row>
    <row r="154" spans="1:47" s="2" customFormat="1" ht="12">
      <c r="A154" s="201"/>
      <c r="B154" s="30"/>
      <c r="C154" s="201"/>
      <c r="D154" s="153" t="s">
        <v>128</v>
      </c>
      <c r="E154" s="201"/>
      <c r="F154" s="154" t="s">
        <v>521</v>
      </c>
      <c r="G154" s="201"/>
      <c r="H154" s="201"/>
      <c r="I154" s="201"/>
      <c r="J154" s="146"/>
      <c r="K154" s="201"/>
      <c r="L154" s="30"/>
      <c r="M154" s="155"/>
      <c r="N154" s="156"/>
      <c r="O154" s="55"/>
      <c r="P154" s="55"/>
      <c r="Q154" s="55"/>
      <c r="R154" s="55"/>
      <c r="S154" s="55"/>
      <c r="T154" s="56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T154" s="17" t="s">
        <v>128</v>
      </c>
      <c r="AU154" s="17" t="s">
        <v>81</v>
      </c>
    </row>
    <row r="155" spans="1:65" s="2" customFormat="1" ht="16.5" customHeight="1">
      <c r="A155" s="201"/>
      <c r="B155" s="140"/>
      <c r="C155" s="141" t="s">
        <v>163</v>
      </c>
      <c r="D155" s="141" t="s">
        <v>121</v>
      </c>
      <c r="E155" s="142" t="s">
        <v>523</v>
      </c>
      <c r="F155" s="143" t="s">
        <v>524</v>
      </c>
      <c r="G155" s="144" t="s">
        <v>318</v>
      </c>
      <c r="H155" s="145">
        <v>1</v>
      </c>
      <c r="I155" s="146"/>
      <c r="J155" s="146">
        <f t="shared" si="1"/>
        <v>0</v>
      </c>
      <c r="K155" s="143" t="s">
        <v>1</v>
      </c>
      <c r="L155" s="30"/>
      <c r="M155" s="147" t="s">
        <v>1</v>
      </c>
      <c r="N155" s="148" t="s">
        <v>40</v>
      </c>
      <c r="O155" s="149">
        <v>0</v>
      </c>
      <c r="P155" s="149">
        <f>O155*H155</f>
        <v>0</v>
      </c>
      <c r="Q155" s="149">
        <v>0</v>
      </c>
      <c r="R155" s="149">
        <f>Q155*H155</f>
        <v>0</v>
      </c>
      <c r="S155" s="149">
        <v>0</v>
      </c>
      <c r="T155" s="150">
        <f>S155*H155</f>
        <v>0</v>
      </c>
      <c r="U155" s="201"/>
      <c r="V155" s="201"/>
      <c r="W155" s="201"/>
      <c r="X155" s="201"/>
      <c r="Y155" s="201"/>
      <c r="Z155" s="201"/>
      <c r="AA155" s="201"/>
      <c r="AB155" s="201"/>
      <c r="AC155" s="201"/>
      <c r="AD155" s="201"/>
      <c r="AE155" s="201"/>
      <c r="AR155" s="151" t="s">
        <v>496</v>
      </c>
      <c r="AT155" s="151" t="s">
        <v>121</v>
      </c>
      <c r="AU155" s="151" t="s">
        <v>81</v>
      </c>
      <c r="AY155" s="17" t="s">
        <v>118</v>
      </c>
      <c r="BE155" s="152">
        <f>IF(N155="základní",J155,0)</f>
        <v>0</v>
      </c>
      <c r="BF155" s="152">
        <f>IF(N155="snížená",J155,0)</f>
        <v>0</v>
      </c>
      <c r="BG155" s="152">
        <f>IF(N155="zákl. přenesená",J155,0)</f>
        <v>0</v>
      </c>
      <c r="BH155" s="152">
        <f>IF(N155="sníž. přenesená",J155,0)</f>
        <v>0</v>
      </c>
      <c r="BI155" s="152">
        <f>IF(N155="nulová",J155,0)</f>
        <v>0</v>
      </c>
      <c r="BJ155" s="17" t="s">
        <v>81</v>
      </c>
      <c r="BK155" s="152">
        <f>ROUND(I155*H155,2)</f>
        <v>0</v>
      </c>
      <c r="BL155" s="17" t="s">
        <v>496</v>
      </c>
      <c r="BM155" s="151" t="s">
        <v>525</v>
      </c>
    </row>
    <row r="156" spans="1:47" s="2" customFormat="1" ht="12">
      <c r="A156" s="201"/>
      <c r="B156" s="30"/>
      <c r="C156" s="201"/>
      <c r="D156" s="153" t="s">
        <v>128</v>
      </c>
      <c r="E156" s="201"/>
      <c r="F156" s="154" t="s">
        <v>524</v>
      </c>
      <c r="G156" s="201"/>
      <c r="H156" s="201"/>
      <c r="I156" s="201"/>
      <c r="J156" s="146"/>
      <c r="K156" s="201"/>
      <c r="L156" s="30"/>
      <c r="M156" s="155"/>
      <c r="N156" s="156"/>
      <c r="O156" s="55"/>
      <c r="P156" s="55"/>
      <c r="Q156" s="55"/>
      <c r="R156" s="55"/>
      <c r="S156" s="55"/>
      <c r="T156" s="56"/>
      <c r="U156" s="201"/>
      <c r="V156" s="201"/>
      <c r="W156" s="201"/>
      <c r="X156" s="201"/>
      <c r="Y156" s="201"/>
      <c r="Z156" s="201"/>
      <c r="AA156" s="201"/>
      <c r="AB156" s="201"/>
      <c r="AC156" s="201"/>
      <c r="AD156" s="201"/>
      <c r="AE156" s="201"/>
      <c r="AT156" s="17" t="s">
        <v>128</v>
      </c>
      <c r="AU156" s="17" t="s">
        <v>81</v>
      </c>
    </row>
    <row r="157" spans="1:65" s="2" customFormat="1" ht="16.5" customHeight="1">
      <c r="A157" s="201"/>
      <c r="B157" s="140"/>
      <c r="C157" s="141" t="s">
        <v>119</v>
      </c>
      <c r="D157" s="141" t="s">
        <v>121</v>
      </c>
      <c r="E157" s="142" t="s">
        <v>526</v>
      </c>
      <c r="F157" s="143" t="s">
        <v>527</v>
      </c>
      <c r="G157" s="144" t="s">
        <v>318</v>
      </c>
      <c r="H157" s="145">
        <v>1</v>
      </c>
      <c r="I157" s="146"/>
      <c r="J157" s="146">
        <f t="shared" si="1"/>
        <v>0</v>
      </c>
      <c r="K157" s="143" t="s">
        <v>1</v>
      </c>
      <c r="L157" s="30"/>
      <c r="M157" s="147" t="s">
        <v>1</v>
      </c>
      <c r="N157" s="148" t="s">
        <v>40</v>
      </c>
      <c r="O157" s="149">
        <v>0</v>
      </c>
      <c r="P157" s="149">
        <f>O157*H157</f>
        <v>0</v>
      </c>
      <c r="Q157" s="149">
        <v>0</v>
      </c>
      <c r="R157" s="149">
        <f>Q157*H157</f>
        <v>0</v>
      </c>
      <c r="S157" s="149">
        <v>0</v>
      </c>
      <c r="T157" s="150">
        <f>S157*H157</f>
        <v>0</v>
      </c>
      <c r="U157" s="201"/>
      <c r="V157" s="201"/>
      <c r="W157" s="201"/>
      <c r="X157" s="201"/>
      <c r="Y157" s="201"/>
      <c r="Z157" s="201"/>
      <c r="AA157" s="201"/>
      <c r="AB157" s="201"/>
      <c r="AC157" s="201"/>
      <c r="AD157" s="201"/>
      <c r="AE157" s="201"/>
      <c r="AR157" s="151" t="s">
        <v>126</v>
      </c>
      <c r="AT157" s="151" t="s">
        <v>121</v>
      </c>
      <c r="AU157" s="151" t="s">
        <v>81</v>
      </c>
      <c r="AY157" s="17" t="s">
        <v>118</v>
      </c>
      <c r="BE157" s="152">
        <f>IF(N157="základní",J157,0)</f>
        <v>0</v>
      </c>
      <c r="BF157" s="152">
        <f>IF(N157="snížená",J157,0)</f>
        <v>0</v>
      </c>
      <c r="BG157" s="152">
        <f>IF(N157="zákl. přenesená",J157,0)</f>
        <v>0</v>
      </c>
      <c r="BH157" s="152">
        <f>IF(N157="sníž. přenesená",J157,0)</f>
        <v>0</v>
      </c>
      <c r="BI157" s="152">
        <f>IF(N157="nulová",J157,0)</f>
        <v>0</v>
      </c>
      <c r="BJ157" s="17" t="s">
        <v>81</v>
      </c>
      <c r="BK157" s="152">
        <f>ROUND(I157*H157,2)</f>
        <v>0</v>
      </c>
      <c r="BL157" s="17" t="s">
        <v>126</v>
      </c>
      <c r="BM157" s="151" t="s">
        <v>528</v>
      </c>
    </row>
    <row r="158" spans="1:47" s="2" customFormat="1" ht="12">
      <c r="A158" s="201"/>
      <c r="B158" s="30"/>
      <c r="C158" s="201"/>
      <c r="D158" s="153" t="s">
        <v>128</v>
      </c>
      <c r="E158" s="201"/>
      <c r="F158" s="154" t="s">
        <v>527</v>
      </c>
      <c r="G158" s="201"/>
      <c r="H158" s="201"/>
      <c r="I158" s="201"/>
      <c r="J158" s="146"/>
      <c r="K158" s="201"/>
      <c r="L158" s="30"/>
      <c r="M158" s="155"/>
      <c r="N158" s="156"/>
      <c r="O158" s="55"/>
      <c r="P158" s="55"/>
      <c r="Q158" s="55"/>
      <c r="R158" s="55"/>
      <c r="S158" s="55"/>
      <c r="T158" s="56"/>
      <c r="U158" s="201"/>
      <c r="V158" s="201"/>
      <c r="W158" s="201"/>
      <c r="X158" s="201"/>
      <c r="Y158" s="201"/>
      <c r="Z158" s="201"/>
      <c r="AA158" s="201"/>
      <c r="AB158" s="201"/>
      <c r="AC158" s="201"/>
      <c r="AD158" s="201"/>
      <c r="AE158" s="201"/>
      <c r="AT158" s="17" t="s">
        <v>128</v>
      </c>
      <c r="AU158" s="17" t="s">
        <v>81</v>
      </c>
    </row>
    <row r="159" spans="2:51" s="13" customFormat="1" ht="12">
      <c r="B159" s="157"/>
      <c r="D159" s="153" t="s">
        <v>130</v>
      </c>
      <c r="E159" s="158" t="s">
        <v>1</v>
      </c>
      <c r="F159" s="159" t="s">
        <v>529</v>
      </c>
      <c r="H159" s="158" t="s">
        <v>1</v>
      </c>
      <c r="J159" s="146"/>
      <c r="L159" s="157"/>
      <c r="M159" s="160"/>
      <c r="N159" s="161"/>
      <c r="O159" s="161"/>
      <c r="P159" s="161"/>
      <c r="Q159" s="161"/>
      <c r="R159" s="161"/>
      <c r="S159" s="161"/>
      <c r="T159" s="162"/>
      <c r="AT159" s="158" t="s">
        <v>130</v>
      </c>
      <c r="AU159" s="158" t="s">
        <v>81</v>
      </c>
      <c r="AV159" s="13" t="s">
        <v>81</v>
      </c>
      <c r="AW159" s="13" t="s">
        <v>29</v>
      </c>
      <c r="AX159" s="13" t="s">
        <v>75</v>
      </c>
      <c r="AY159" s="158" t="s">
        <v>118</v>
      </c>
    </row>
    <row r="160" spans="2:51" s="14" customFormat="1" ht="12">
      <c r="B160" s="163"/>
      <c r="D160" s="153" t="s">
        <v>130</v>
      </c>
      <c r="E160" s="164" t="s">
        <v>1</v>
      </c>
      <c r="F160" s="165" t="s">
        <v>81</v>
      </c>
      <c r="H160" s="166">
        <v>1</v>
      </c>
      <c r="J160" s="146"/>
      <c r="L160" s="163"/>
      <c r="M160" s="167"/>
      <c r="N160" s="168"/>
      <c r="O160" s="168"/>
      <c r="P160" s="168"/>
      <c r="Q160" s="168"/>
      <c r="R160" s="168"/>
      <c r="S160" s="168"/>
      <c r="T160" s="169"/>
      <c r="AT160" s="164" t="s">
        <v>130</v>
      </c>
      <c r="AU160" s="164" t="s">
        <v>81</v>
      </c>
      <c r="AV160" s="14" t="s">
        <v>83</v>
      </c>
      <c r="AW160" s="14" t="s">
        <v>29</v>
      </c>
      <c r="AX160" s="14" t="s">
        <v>75</v>
      </c>
      <c r="AY160" s="164" t="s">
        <v>118</v>
      </c>
    </row>
    <row r="161" spans="2:51" s="15" customFormat="1" ht="12">
      <c r="B161" s="170"/>
      <c r="D161" s="153" t="s">
        <v>130</v>
      </c>
      <c r="E161" s="171" t="s">
        <v>1</v>
      </c>
      <c r="F161" s="172" t="s">
        <v>131</v>
      </c>
      <c r="H161" s="173">
        <v>1</v>
      </c>
      <c r="J161" s="146"/>
      <c r="L161" s="170"/>
      <c r="M161" s="174"/>
      <c r="N161" s="175"/>
      <c r="O161" s="175"/>
      <c r="P161" s="175"/>
      <c r="Q161" s="175"/>
      <c r="R161" s="175"/>
      <c r="S161" s="175"/>
      <c r="T161" s="176"/>
      <c r="AT161" s="171" t="s">
        <v>130</v>
      </c>
      <c r="AU161" s="171" t="s">
        <v>81</v>
      </c>
      <c r="AV161" s="15" t="s">
        <v>126</v>
      </c>
      <c r="AW161" s="15" t="s">
        <v>29</v>
      </c>
      <c r="AX161" s="15" t="s">
        <v>81</v>
      </c>
      <c r="AY161" s="171" t="s">
        <v>118</v>
      </c>
    </row>
    <row r="162" spans="1:65" s="2" customFormat="1" ht="16.5" customHeight="1">
      <c r="A162" s="201"/>
      <c r="B162" s="140"/>
      <c r="C162" s="141" t="s">
        <v>174</v>
      </c>
      <c r="D162" s="141" t="s">
        <v>121</v>
      </c>
      <c r="E162" s="142" t="s">
        <v>530</v>
      </c>
      <c r="F162" s="143" t="s">
        <v>531</v>
      </c>
      <c r="G162" s="144" t="s">
        <v>318</v>
      </c>
      <c r="H162" s="145">
        <v>1</v>
      </c>
      <c r="I162" s="146"/>
      <c r="J162" s="146">
        <f t="shared" si="1"/>
        <v>0</v>
      </c>
      <c r="K162" s="143" t="s">
        <v>1</v>
      </c>
      <c r="L162" s="30"/>
      <c r="M162" s="147" t="s">
        <v>1</v>
      </c>
      <c r="N162" s="148" t="s">
        <v>40</v>
      </c>
      <c r="O162" s="149">
        <v>0</v>
      </c>
      <c r="P162" s="149">
        <f>O162*H162</f>
        <v>0</v>
      </c>
      <c r="Q162" s="149">
        <v>0</v>
      </c>
      <c r="R162" s="149">
        <f>Q162*H162</f>
        <v>0</v>
      </c>
      <c r="S162" s="149">
        <v>0</v>
      </c>
      <c r="T162" s="150">
        <f>S162*H162</f>
        <v>0</v>
      </c>
      <c r="U162" s="201"/>
      <c r="V162" s="201"/>
      <c r="W162" s="201"/>
      <c r="X162" s="201"/>
      <c r="Y162" s="201"/>
      <c r="Z162" s="201"/>
      <c r="AA162" s="201"/>
      <c r="AB162" s="201"/>
      <c r="AC162" s="201"/>
      <c r="AD162" s="201"/>
      <c r="AE162" s="201"/>
      <c r="AR162" s="151" t="s">
        <v>126</v>
      </c>
      <c r="AT162" s="151" t="s">
        <v>121</v>
      </c>
      <c r="AU162" s="151" t="s">
        <v>81</v>
      </c>
      <c r="AY162" s="17" t="s">
        <v>118</v>
      </c>
      <c r="BE162" s="152">
        <f>IF(N162="základní",J162,0)</f>
        <v>0</v>
      </c>
      <c r="BF162" s="152">
        <f>IF(N162="snížená",J162,0)</f>
        <v>0</v>
      </c>
      <c r="BG162" s="152">
        <f>IF(N162="zákl. přenesená",J162,0)</f>
        <v>0</v>
      </c>
      <c r="BH162" s="152">
        <f>IF(N162="sníž. přenesená",J162,0)</f>
        <v>0</v>
      </c>
      <c r="BI162" s="152">
        <f>IF(N162="nulová",J162,0)</f>
        <v>0</v>
      </c>
      <c r="BJ162" s="17" t="s">
        <v>81</v>
      </c>
      <c r="BK162" s="152">
        <f>ROUND(I162*H162,2)</f>
        <v>0</v>
      </c>
      <c r="BL162" s="17" t="s">
        <v>126</v>
      </c>
      <c r="BM162" s="151" t="s">
        <v>532</v>
      </c>
    </row>
    <row r="163" spans="1:47" s="2" customFormat="1" ht="12">
      <c r="A163" s="201"/>
      <c r="B163" s="30"/>
      <c r="C163" s="201"/>
      <c r="D163" s="153" t="s">
        <v>128</v>
      </c>
      <c r="E163" s="201"/>
      <c r="F163" s="154" t="s">
        <v>531</v>
      </c>
      <c r="G163" s="201"/>
      <c r="H163" s="201"/>
      <c r="I163" s="201"/>
      <c r="J163" s="201"/>
      <c r="K163" s="201"/>
      <c r="L163" s="30"/>
      <c r="M163" s="189"/>
      <c r="N163" s="190"/>
      <c r="O163" s="191"/>
      <c r="P163" s="191"/>
      <c r="Q163" s="191"/>
      <c r="R163" s="191"/>
      <c r="S163" s="191"/>
      <c r="T163" s="192"/>
      <c r="U163" s="201"/>
      <c r="V163" s="201"/>
      <c r="W163" s="201"/>
      <c r="X163" s="201"/>
      <c r="Y163" s="201"/>
      <c r="Z163" s="201"/>
      <c r="AA163" s="201"/>
      <c r="AB163" s="201"/>
      <c r="AC163" s="201"/>
      <c r="AD163" s="201"/>
      <c r="AE163" s="201"/>
      <c r="AT163" s="17" t="s">
        <v>128</v>
      </c>
      <c r="AU163" s="17" t="s">
        <v>81</v>
      </c>
    </row>
    <row r="164" spans="1:31" s="2" customFormat="1" ht="6.95" customHeight="1">
      <c r="A164" s="201"/>
      <c r="B164" s="44"/>
      <c r="C164" s="45"/>
      <c r="D164" s="45"/>
      <c r="E164" s="45"/>
      <c r="F164" s="45"/>
      <c r="G164" s="45"/>
      <c r="H164" s="45"/>
      <c r="I164" s="45"/>
      <c r="J164" s="45"/>
      <c r="K164" s="45"/>
      <c r="L164" s="30"/>
      <c r="M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  <c r="Z164" s="201"/>
      <c r="AA164" s="201"/>
      <c r="AB164" s="201"/>
      <c r="AC164" s="201"/>
      <c r="AD164" s="201"/>
      <c r="AE164" s="201"/>
    </row>
  </sheetData>
  <mergeCells count="8">
    <mergeCell ref="E107:H107"/>
    <mergeCell ref="E109:H109"/>
    <mergeCell ref="L2:V2"/>
    <mergeCell ref="E7:H7"/>
    <mergeCell ref="E9:H9"/>
    <mergeCell ref="E27:H27"/>
    <mergeCell ref="E85:H85"/>
    <mergeCell ref="E87:H8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Šprincl</dc:creator>
  <cp:keywords/>
  <dc:description/>
  <cp:lastModifiedBy>Ing. Zuzana Kapalínová</cp:lastModifiedBy>
  <dcterms:created xsi:type="dcterms:W3CDTF">2021-07-20T12:44:31Z</dcterms:created>
  <dcterms:modified xsi:type="dcterms:W3CDTF">2023-06-08T11:29:23Z</dcterms:modified>
  <cp:category/>
  <cp:version/>
  <cp:contentType/>
  <cp:contentStatus/>
</cp:coreProperties>
</file>