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7645" windowHeight="16440" activeTab="0"/>
  </bookViews>
  <sheets>
    <sheet name="Rekapitulace stavby" sheetId="1" r:id="rId1"/>
    <sheet name="B-15-014 - Víceúčelové hř..." sheetId="2" r:id="rId2"/>
    <sheet name="Pokyny pro vyplnění" sheetId="3" r:id="rId3"/>
  </sheets>
  <definedNames>
    <definedName name="_xlnm._FilterDatabase" localSheetId="1" hidden="1">'B-15-014 - Víceúčelové hř...'!$C$99:$K$280</definedName>
    <definedName name="_xlnm.Print_Area" localSheetId="1">'B-15-014 - Víceúčelové hř...'!$C$4:$J$37,'B-15-014 - Víceúčelové hř...'!$C$43:$J$83,'B-15-014 - Víceúčelové hř...'!$C$89:$K$280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'B-15-014 - Víceúčelové hř...'!$99:$99</definedName>
  </definedNames>
  <calcPr calcId="191029"/>
</workbook>
</file>

<file path=xl/sharedStrings.xml><?xml version="1.0" encoding="utf-8"?>
<sst xmlns="http://schemas.openxmlformats.org/spreadsheetml/2006/main" count="2472" uniqueCount="679">
  <si>
    <t>Export Komplet</t>
  </si>
  <si>
    <t>VZ</t>
  </si>
  <si>
    <t>2.0</t>
  </si>
  <si>
    <t>ZAMOK</t>
  </si>
  <si>
    <t>False</t>
  </si>
  <si>
    <t>{3209cfac-9aa2-4593-8808-ee2f9c00574f}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</si>
  <si>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</si>
  <si>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</si>
  <si>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</si>
  <si>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</si>
  <si>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</si>
  <si>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</si>
  <si>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</si>
  <si>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</si>
  <si>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B-15-014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</si>
  <si>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</si>
  <si>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</si>
  <si>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Víceúčelové hřiště 20x11m Turnov</t>
  </si>
  <si>
    <t>KSO:</t>
  </si>
  <si>
    <t>823 33 95</t>
  </si>
  <si>
    <t>CC-CZ:</t>
  </si>
  <si>
    <t/>
  </si>
  <si>
    <t>Místo:</t>
  </si>
  <si>
    <t>ZŠ Turnov - Mašov, U Školy 56, Mašov</t>
  </si>
  <si>
    <t>Datum:</t>
  </si>
  <si>
    <t>2. 5. 2023</t>
  </si>
  <si>
    <t>CZ-CPV:</t>
  </si>
  <si>
    <t>45000000-7</t>
  </si>
  <si>
    <t>Zadavatel:</t>
  </si>
  <si>
    <t>IČ:</t>
  </si>
  <si>
    <t>00276227</t>
  </si>
  <si>
    <t xml:space="preserve"> Město Turnov</t>
  </si>
  <si>
    <t>DIČ:</t>
  </si>
  <si>
    <t>Uchazeč:</t>
  </si>
  <si>
    <t>Vyplň údaj</t>
  </si>
  <si>
    <t>Projektant:</t>
  </si>
  <si>
    <t>25148133</t>
  </si>
  <si>
    <t>Beniksport s.r.o.</t>
  </si>
  <si>
    <t>CZ25148133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</si>
  <si>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</si>
  <si>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</si>
  <si>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</si>
  <si>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</si>
  <si>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</si>
  <si>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</si>
  <si>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</si>
  <si>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</si>
  <si>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</si>
  <si>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</si>
  <si>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</si>
  <si>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</si>
  <si>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</si>
  <si>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</si>
  <si>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</si>
  <si>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</si>
  <si>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</si>
  <si>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</si>
  <si>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</si>
  <si>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</si>
  <si>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</si>
  <si>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</si>
  <si>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</si>
  <si>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</si>
  <si>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</si>
  <si>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</si>
  <si>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</si>
  <si>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</si>
  <si>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</si>
  <si>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</si>
  <si>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</si>
  <si>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</si>
  <si>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</si>
  <si>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</si>
  <si>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</si>
  <si>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</si>
  <si>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</si>
  <si>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</si>
  <si>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</si>
  <si>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</si>
  <si>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</si>
  <si>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</si>
  <si>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</si>
  <si>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</si>
  <si>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</si>
  <si>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</si>
  <si>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</si>
  <si>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</si>
  <si>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</si>
  <si>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</si>
  <si>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</si>
  <si>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</si>
  <si>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</si>
  <si>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</si>
  <si>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</si>
  <si>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</si>
  <si>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</si>
  <si>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</si>
  <si>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</si>
  <si>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27 - Zakládání - základy</t>
  </si>
  <si>
    <t xml:space="preserve">    5 - Komunikace</t>
  </si>
  <si>
    <t xml:space="preserve">      56 - Podkladní vrstvy komunikací, letišť a ploch</t>
  </si>
  <si>
    <t xml:space="preserve">      57 - Kryty pozemních komunikací letišť a ploch z kameniva nebo živičné</t>
  </si>
  <si>
    <t xml:space="preserve">      58 - Kryty pozemních komunikací, letišť a ploch z betonu a ostatních hmot</t>
  </si>
  <si>
    <t xml:space="preserve">      59 - Kryty pozemních komunikací, letišť a ploch dlážděných (předlažby)</t>
  </si>
  <si>
    <t xml:space="preserve">    9 - Ostatní konstrukce a práce-bourání</t>
  </si>
  <si>
    <t xml:space="preserve">      91 - Doplňující konstrukce a práce pozemních komunikací, letišť a ploch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</si>
  <si>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</si>
  <si>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</si>
  <si>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</si>
  <si>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  99 -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</si>
  <si>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</si>
  <si>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</si>
  <si>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</si>
  <si>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</si>
  <si>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797 - Vybavení sportovišť</t>
  </si>
  <si>
    <t>VRN - Vedlejší rozpočtové náklady</t>
  </si>
  <si>
    <t xml:space="preserve">    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</si>
  <si>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</si>
  <si>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</si>
  <si>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</si>
  <si>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</si>
  <si>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</si>
  <si>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</si>
  <si>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</si>
  <si>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</si>
  <si>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</si>
  <si>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</si>
  <si>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</si>
  <si>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</si>
  <si>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</si>
  <si>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</si>
  <si>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</si>
  <si>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</si>
  <si>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</si>
  <si>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12</t>
  </si>
  <si>
    <t>Zemní práce - odkopávky a prokopávky</t>
  </si>
  <si>
    <t>K</t>
  </si>
  <si>
    <t>121112006</t>
  </si>
  <si>
    <t>Sejmutí ornice ručně při souvislé ploše, tl. vrstvy přes 300 do 400 mm</t>
  </si>
  <si>
    <t>m2</t>
  </si>
  <si>
    <t>CS ÚRS 2023 01</t>
  </si>
  <si>
    <t>4</t>
  </si>
  <si>
    <t>3</t>
  </si>
  <si>
    <t>389612561</t>
  </si>
  <si>
    <t>Online PSC</t>
  </si>
  <si>
    <t>https://podminky.urs.cz/item/CS_URS_2023_01/121112006</t>
  </si>
  <si>
    <t>VV</t>
  </si>
  <si>
    <t>2,5*2,5+2*2,5+3*1*2 "odkopávky na úroveň pláně pro dlažbu a vestavěné branky"</t>
  </si>
  <si>
    <t>120901121</t>
  </si>
  <si>
    <t>Bourání konstrukcí v odkopávkách a prokopávkách ručně s přemístěním suti na hromady na vzdálenost do 20 m nebo s naložením na dopravní prostředek z betonu prostého neprokládaného</t>
  </si>
  <si>
    <t>m3</t>
  </si>
  <si>
    <t>-777806541</t>
  </si>
  <si>
    <t>https://podminky.urs.cz/item/CS_URS_2023_01/120901121</t>
  </si>
  <si>
    <t>0,3*0,2*3*2 "ubourání obrubníku pro vestavěné branky"</t>
  </si>
  <si>
    <t>13</t>
  </si>
  <si>
    <t>Zemní práce - hloubené vykopávky</t>
  </si>
  <si>
    <t>133312811</t>
  </si>
  <si>
    <t>Hloubení nezapažených šachet ručně v horninách třídy těžitelnosti II skupiny 4, půdorysná plocha výkopu do 4 m2</t>
  </si>
  <si>
    <t>921570275</t>
  </si>
  <si>
    <t>https://podminky.urs.cz/item/CS_URS_2023_01/133312811</t>
  </si>
  <si>
    <t>Patky pro sloupky pr. 89 běžné</t>
  </si>
  <si>
    <t>0,3*0,3*0,95*20</t>
  </si>
  <si>
    <t>Patky pro sloupky pr. 89 s basketbalovou kcí</t>
  </si>
  <si>
    <t>0,75*0,75*1,25*4</t>
  </si>
  <si>
    <t>napojení volejbalu na hrazení</t>
  </si>
  <si>
    <t>0,52*0,71*0,95*2</t>
  </si>
  <si>
    <t>Součet</t>
  </si>
  <si>
    <t>16</t>
  </si>
  <si>
    <t>Zemní práce - přemístění výkopku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</si>
  <si>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</si>
  <si>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</si>
  <si>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2122684774</t>
  </si>
  <si>
    <t>https://podminky.urs.cz/item/CS_URS_2023_01/162251122</t>
  </si>
  <si>
    <t>5</t>
  </si>
  <si>
    <t>167151102</t>
  </si>
  <si>
    <t>Nakládání, skládání a překládání neulehlého výkopku nebo sypaniny strojně nakládání, množství do 100 m3, z horniny třídy těžitelnosti II, skupiny 4 a 5</t>
  </si>
  <si>
    <t>-1175080380</t>
  </si>
  <si>
    <t>https://podminky.urs.cz/item/CS_URS_2023_01/167151102</t>
  </si>
  <si>
    <t>4,688+5,224-19,5*0,15 "přebytečná zemina k odvozu na skládku"</t>
  </si>
  <si>
    <t>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</si>
  <si>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</si>
  <si>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</si>
  <si>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-1238642197</t>
  </si>
  <si>
    <t>https://podminky.urs.cz/item/CS_URS_2023_01/162751137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</si>
  <si>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</si>
  <si>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</si>
  <si>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</si>
  <si>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371431058</t>
  </si>
  <si>
    <t>https://podminky.urs.cz/item/CS_URS_2023_01/162751139</t>
  </si>
  <si>
    <t>6,987*20 "počítáno skládka ENVISTONE Vrchlabí 30km"</t>
  </si>
  <si>
    <t>17</t>
  </si>
  <si>
    <t>Zemní práce - konstrukce ze zemin</t>
  </si>
  <si>
    <t>8</t>
  </si>
  <si>
    <t>171251201</t>
  </si>
  <si>
    <t>Uložení sypaniny na skládky nebo meziskládky bez hutnění s upravením uložené sypaniny do předepsaného tvaru</t>
  </si>
  <si>
    <t>1112242362</t>
  </si>
  <si>
    <t>https://podminky.urs.cz/item/CS_URS_2023_01/171251201</t>
  </si>
  <si>
    <t>4,688+5,224</t>
  </si>
  <si>
    <t>9</t>
  </si>
  <si>
    <t>171201231</t>
  </si>
  <si>
    <t>Poplatek za uložení stavebního odpadu na recyklační skládce (skládkovné) zeminy a kamení zatříděného do Katalogu odpadů pod kódem 17 05 04</t>
  </si>
  <si>
    <t>t</t>
  </si>
  <si>
    <t>-1296365671</t>
  </si>
  <si>
    <t>https://podminky.urs.cz/item/CS_URS_2023_01/171201231</t>
  </si>
  <si>
    <t xml:space="preserve">6,987*1,8 </t>
  </si>
  <si>
    <t>18</t>
  </si>
  <si>
    <t>Zemní práce - povrchové úpravy terénu</t>
  </si>
  <si>
    <t>10</t>
  </si>
  <si>
    <t>181913112</t>
  </si>
  <si>
    <t>Úprava pláně vyrovnáním výškových rozdílů ručně v hornině třídy těžitelnosti II skupiny 4 se zhutněním</t>
  </si>
  <si>
    <t>-701226303</t>
  </si>
  <si>
    <t>https://podminky.urs.cz/item/CS_URS_2023_01/181913112</t>
  </si>
  <si>
    <t>2,5*2,5+2*2,5+3*1*2 "pod dlažbou a rozšířením hřiště"</t>
  </si>
  <si>
    <t>11</t>
  </si>
  <si>
    <t>181311103</t>
  </si>
  <si>
    <t>Rozprostření a urovnání ornice v rovině nebo ve svahu sklonu do 1:5 ručně při souvislé ploše, tl. vrstvy do 200 mm</t>
  </si>
  <si>
    <t>1628852972</t>
  </si>
  <si>
    <t>https://podminky.urs.cz/item/CS_URS_2023_01/181311103</t>
  </si>
  <si>
    <t>27*0,5+0,5*0,5*24 "doplnění zeminy kolem obrubníků a základů sloupků"</t>
  </si>
  <si>
    <t>180404111</t>
  </si>
  <si>
    <t>Založení hřišťového trávníku výsevem na vrstvě ornice</t>
  </si>
  <si>
    <t>-2059779511</t>
  </si>
  <si>
    <t>https://podminky.urs.cz/item/CS_URS_2023_01/180404111</t>
  </si>
  <si>
    <t>M</t>
  </si>
  <si>
    <t>00572420</t>
  </si>
  <si>
    <t>osivo směs travní parková okrasná</t>
  </si>
  <si>
    <t>kg</t>
  </si>
  <si>
    <t>1842315322</t>
  </si>
  <si>
    <t>19,5*0,03 "30 g/m2"</t>
  </si>
  <si>
    <t>14</t>
  </si>
  <si>
    <t>25111111</t>
  </si>
  <si>
    <t>ledek amonný s vápencem</t>
  </si>
  <si>
    <t>-541767319</t>
  </si>
  <si>
    <t>19,5*0,02 "20 g/m2"</t>
  </si>
  <si>
    <t>Zakládání</t>
  </si>
  <si>
    <t>27</t>
  </si>
  <si>
    <t>Zakládání - základy</t>
  </si>
  <si>
    <t>275313611</t>
  </si>
  <si>
    <t>Základy z betonu prostého patky a bloky z betonu kamenem neprokládaného tř. C 16/20</t>
  </si>
  <si>
    <t>928232794</t>
  </si>
  <si>
    <t>https://podminky.urs.cz/item/CS_URS_2023_01/275313611</t>
  </si>
  <si>
    <t>Komunikace</t>
  </si>
  <si>
    <t>56</t>
  </si>
  <si>
    <t>Podkladní vrstvy komunikací, letišť a ploch</t>
  </si>
  <si>
    <t>564751105</t>
  </si>
  <si>
    <t>Podklad nebo kryt z kameniva hrubého drceného vel. 32-63 mm s rozprostřením a zhutněním plochy jednotlivě do 100 m2, po zhutnění tl. 190 mm</t>
  </si>
  <si>
    <t>1247183525</t>
  </si>
  <si>
    <t>https://podminky.urs.cz/item/CS_URS_2023_01/564751105</t>
  </si>
  <si>
    <t>3*1*2 "rozšíření plochy"</t>
  </si>
  <si>
    <t>564831011</t>
  </si>
  <si>
    <t>Podklad ze štěrkodrti ŠD s rozprostřením a zhutněním plochy jednotlivě do 100 m2, po zhutnění tl. 100 mm</t>
  </si>
  <si>
    <t>-1235187544</t>
  </si>
  <si>
    <t>https://podminky.urs.cz/item/CS_URS_2023_01/564831011</t>
  </si>
  <si>
    <t>564731101</t>
  </si>
  <si>
    <t>Podklad nebo kryt z kameniva hrubého drceného vel. 32-63 mm s rozprostřením a zhutněním plochy jednotlivě do 100 m2, po zhutnění tl. 100 mm</t>
  </si>
  <si>
    <t>-1649792916</t>
  </si>
  <si>
    <t>https://podminky.urs.cz/item/CS_URS_2023_01/564731101</t>
  </si>
  <si>
    <t>2,5*2,5+2*2,5 "dlažba"</t>
  </si>
  <si>
    <t>19</t>
  </si>
  <si>
    <t>564811011</t>
  </si>
  <si>
    <t>Podklad ze štěrkodrti ŠD s rozprostřením a zhutněním plochy jednotlivě do 100 m2, po zhutnění tl. 50 mm</t>
  </si>
  <si>
    <t>-808695686</t>
  </si>
  <si>
    <t>https://podminky.urs.cz/item/CS_URS_2023_01/564811011</t>
  </si>
  <si>
    <t>20</t>
  </si>
  <si>
    <t>564811112</t>
  </si>
  <si>
    <t>Podklad ze štěrkodrti ŠD s rozprostřením a zhutněním plochy přes 100 m2, po zhutnění tl. 60 mm</t>
  </si>
  <si>
    <t>-648039746</t>
  </si>
  <si>
    <t>https://podminky.urs.cz/item/CS_URS_2023_01/564811112</t>
  </si>
  <si>
    <t>20*11 "doplnění kameniva 0-32 60mm pod horní hranu obrubníku"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</si>
  <si>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</si>
  <si>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</si>
  <si>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1160563295</t>
  </si>
  <si>
    <t>https://podminky.urs.cz/item/CS_URS_2023_01/566301111</t>
  </si>
  <si>
    <t>20*11 "přerovnání stávající plochy"</t>
  </si>
  <si>
    <t>57</t>
  </si>
  <si>
    <t>Kryty pozemních komunikací letišť a ploch z kameniva nebo živičné</t>
  </si>
  <si>
    <t>22</t>
  </si>
  <si>
    <t>571907113</t>
  </si>
  <si>
    <t>Posyp podkladu nebo krytu s rozprostřením a zhutněním kamenivem drceným nebo těženým, v množství přes 40 do 45 kg/m2</t>
  </si>
  <si>
    <t>1903163785</t>
  </si>
  <si>
    <t>https://podminky.urs.cz/item/CS_URS_2023_01/571907113</t>
  </si>
  <si>
    <t>20*11+3*1*2 "finální vrstva kameniva"</t>
  </si>
  <si>
    <t>23</t>
  </si>
  <si>
    <t>575191R01</t>
  </si>
  <si>
    <t>Podklad ploch pro tělovýchovu z elastické podložky tl 30mm</t>
  </si>
  <si>
    <t>-2106328153</t>
  </si>
  <si>
    <t>58</t>
  </si>
  <si>
    <t>Kryty pozemních komunikací, letišť a ploch z betonu a ostatních hmot</t>
  </si>
  <si>
    <t>24</t>
  </si>
  <si>
    <t>5891161-01</t>
  </si>
  <si>
    <t>Umělý vodopropustný polyuretanový povrch EPDM tl. 11mm</t>
  </si>
  <si>
    <t>1543973380</t>
  </si>
  <si>
    <t>25</t>
  </si>
  <si>
    <t>5891161-04</t>
  </si>
  <si>
    <t>Barevné vyznačení hřišť nástřikem různobarevných pásů</t>
  </si>
  <si>
    <t>bm</t>
  </si>
  <si>
    <t>-1499333386</t>
  </si>
  <si>
    <t>72 "volejbal"</t>
  </si>
  <si>
    <t>31 "nohejbal/minitenis</t>
  </si>
  <si>
    <t>26,5 "branková a středová čára s kruhem"</t>
  </si>
  <si>
    <t>59</t>
  </si>
  <si>
    <t>Kryty pozemních komunikací, letišť a ploch dlážděných (předlažby)</t>
  </si>
  <si>
    <t>26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</si>
  <si>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</si>
  <si>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</si>
  <si>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-2127346295</t>
  </si>
  <si>
    <t>https://podminky.urs.cz/item/CS_URS_2023_01/596811220</t>
  </si>
  <si>
    <t>2,5*2,5+2*2,5</t>
  </si>
  <si>
    <t>59246003</t>
  </si>
  <si>
    <t>dlažba plošná betonová terasová hladká 500x500x50mm</t>
  </si>
  <si>
    <t>-245711118</t>
  </si>
  <si>
    <t>(2,5*2,5+2*2,5)*1,03 "ztratné 3%"</t>
  </si>
  <si>
    <t>Ostatní konstrukce a práce-bourání</t>
  </si>
  <si>
    <t>91</t>
  </si>
  <si>
    <t>Doplňující konstrukce a práce pozemních komunikací, letišť a ploch</t>
  </si>
  <si>
    <t>28</t>
  </si>
  <si>
    <t>916331112</t>
  </si>
  <si>
    <t>Osazení zahradního obrubníku betonového s ložem tl. od 50 do 100 mm z betonu prostého tř. C 12/15 s boční opěrou z betonu prostého tř. C 12/15</t>
  </si>
  <si>
    <t>m</t>
  </si>
  <si>
    <t>1110462565</t>
  </si>
  <si>
    <t>https://podminky.urs.cz/item/CS_URS_2023_01/916331112</t>
  </si>
  <si>
    <t>4*0,3+2*2,5 "obrubník 250"</t>
  </si>
  <si>
    <t>4*1+3*2+2*1,9+2*2,5+2 "obrubník 200"</t>
  </si>
  <si>
    <t>29</t>
  </si>
  <si>
    <t>59217011</t>
  </si>
  <si>
    <t>obrubník betonový zahradní 500x50x200mm</t>
  </si>
  <si>
    <t>1299627109</t>
  </si>
  <si>
    <t>(4*1+3*2+2*1,9+2*2,5+2)*1,02+0,284 "ztratné 2%"</t>
  </si>
  <si>
    <t>30</t>
  </si>
  <si>
    <t>59217003</t>
  </si>
  <si>
    <t>obrubník betonový zahradní 500x50x250mm</t>
  </si>
  <si>
    <t>-900169109</t>
  </si>
  <si>
    <t>(4*0,3+2*2,5)*1,02+0,176 "ztratné 2%"</t>
  </si>
  <si>
    <t>94</t>
  </si>
  <si>
    <t>Lešení a stavební výtahy</t>
  </si>
  <si>
    <t>31</t>
  </si>
  <si>
    <t>941111111</t>
  </si>
  <si>
    <t>Montáž lešení řadového trubkového lehkého pracovního s podlahami s provozním zatížením tř. 3 do 200 kg/m2 šířky tř. W06 od 0,6 do 0,9 m, výšky do 10 m</t>
  </si>
  <si>
    <t>-1170393498</t>
  </si>
  <si>
    <t>https://podminky.urs.cz/item/CS_URS_2023_01/941111111</t>
  </si>
  <si>
    <t>(2*11+2*20)*2</t>
  </si>
  <si>
    <t>32</t>
  </si>
  <si>
    <t>941111811</t>
  </si>
  <si>
    <t>Demontáž lešení řadového trubkového lehkého pracovního s podlahami s provozním zatížením tř. 3 do 200 kg/m2 šířky tř. W06 od 0,6 do 0,9 m, výšky do 10 m</t>
  </si>
  <si>
    <t>846044986</t>
  </si>
  <si>
    <t>https://podminky.urs.cz/item/CS_URS_2023_01/941111811</t>
  </si>
  <si>
    <t>95</t>
  </si>
  <si>
    <t>Různé dokončovací konstrukce a práce pozemních staveb</t>
  </si>
  <si>
    <t>33</t>
  </si>
  <si>
    <t>953943124</t>
  </si>
  <si>
    <t>Osazování drobných kovových předmětů výrobků ostatních jinde neuvedených do betonu se zajištěním polohy k bednění či k výztuži před zabetonováním hmotnosti přes 15 do 30 kg/kus</t>
  </si>
  <si>
    <t>kus</t>
  </si>
  <si>
    <t>-312402838</t>
  </si>
  <si>
    <t>https://podminky.urs.cz/item/CS_URS_2023_01/953943124</t>
  </si>
  <si>
    <t>34</t>
  </si>
  <si>
    <t>797670R01</t>
  </si>
  <si>
    <t>2 x univerzální sloupek a 1 x síť pro volejbal, nohejbal</t>
  </si>
  <si>
    <t>sada</t>
  </si>
  <si>
    <t>-331281739</t>
  </si>
  <si>
    <t>35</t>
  </si>
  <si>
    <t>953943125</t>
  </si>
  <si>
    <t>Osazování drobných kovových předmětů výrobků ostatních jinde neuvedených do betonu se zajištěním polohy k bednění či k výztuži před zabetonováním hmotnosti přes 30 do 120 kg/kus</t>
  </si>
  <si>
    <t>-1517305417</t>
  </si>
  <si>
    <t>https://podminky.urs.cz/item/CS_URS_2023_01/953943125</t>
  </si>
  <si>
    <t>36</t>
  </si>
  <si>
    <t>553_S.4.00</t>
  </si>
  <si>
    <t>Sloupek z ocelové trubky 89/3,6 dl. 4,8 m, s deskou s otvory pro uchycení dřev. výplně</t>
  </si>
  <si>
    <t>1461942099</t>
  </si>
  <si>
    <t>97</t>
  </si>
  <si>
    <t>Prorážení otvorů a ostatní bourací práce</t>
  </si>
  <si>
    <t>37</t>
  </si>
  <si>
    <t>973042241</t>
  </si>
  <si>
    <t>Vysekání výklenků nebo kapes ve zdivu betonovém kapes, plochy do 0,10 m2, hl. do 150 mm</t>
  </si>
  <si>
    <t>1079894513</t>
  </si>
  <si>
    <t>https://podminky.urs.cz/item/CS_URS_2023_01/973042241</t>
  </si>
  <si>
    <t>28 "odsekání lože obrubníku pro založení sloupku oplocení"</t>
  </si>
  <si>
    <t>99</t>
  </si>
  <si>
    <t>Přesun hmot</t>
  </si>
  <si>
    <t>38</t>
  </si>
  <si>
    <t>997221571</t>
  </si>
  <si>
    <t>Vodorovná doprava vybouraných hmot bez naložení, ale se složením a s hrubým urovnáním na vzdálenost do 1 km</t>
  </si>
  <si>
    <t>-313854958</t>
  </si>
  <si>
    <t>https://podminky.urs.cz/item/CS_URS_2023_01/997221571</t>
  </si>
  <si>
    <t>39</t>
  </si>
  <si>
    <t>997221579</t>
  </si>
  <si>
    <t>Vodorovná doprava vybouraných hmot bez naložení, ale se složením a s hrubým urovnáním na vzdálenost Příplatek k ceně za každý další i započatý 1 km přes 1 km</t>
  </si>
  <si>
    <t>-1186016509</t>
  </si>
  <si>
    <t>https://podminky.urs.cz/item/CS_URS_2023_01/997221579</t>
  </si>
  <si>
    <t>0,504*29 "skládka ENVISTONE Vrchlabí 30km"</t>
  </si>
  <si>
    <t>40</t>
  </si>
  <si>
    <t>997221861</t>
  </si>
  <si>
    <t>Poplatek za uložení stavebního odpadu na recyklační skládce (skládkovné) z prostého betonu zatříděného do Katalogu odpadů pod kódem 17 01 01</t>
  </si>
  <si>
    <t>262144</t>
  </si>
  <si>
    <t>171692717</t>
  </si>
  <si>
    <t>https://podminky.urs.cz/item/CS_URS_2023_01/997221861</t>
  </si>
  <si>
    <t>41</t>
  </si>
  <si>
    <t>998222012</t>
  </si>
  <si>
    <t>Přesun hmot pro tělovýchovné plochy dopravní vzdálenost do 200 m</t>
  </si>
  <si>
    <t>1949953210</t>
  </si>
  <si>
    <t>https://podminky.urs.cz/item/CS_URS_2023_01/998222012</t>
  </si>
  <si>
    <t>PSV</t>
  </si>
  <si>
    <t>Práce a dodávky PSV</t>
  </si>
  <si>
    <t>766</t>
  </si>
  <si>
    <t>Konstrukce truhlářské</t>
  </si>
  <si>
    <t>42</t>
  </si>
  <si>
    <t>766-R010</t>
  </si>
  <si>
    <t>Dodávka a montáž vodorovných fošen 180x40 mm oplocení dl. 1900 mm vč. povrchové úpravy a spojovacího mat.</t>
  </si>
  <si>
    <t>1338051966</t>
  </si>
  <si>
    <t>7*5</t>
  </si>
  <si>
    <t>43</t>
  </si>
  <si>
    <t>766-R011</t>
  </si>
  <si>
    <t>Dodávka a montáž vodorovných fošen 180x40 mm oplocení dl. 2300 mm vč. povrchové úpravy a spojovacího mat.</t>
  </si>
  <si>
    <t>-678846299</t>
  </si>
  <si>
    <t>4*5</t>
  </si>
  <si>
    <t>44</t>
  </si>
  <si>
    <t>766-R012</t>
  </si>
  <si>
    <t>Dodávka a montáž vodorovných fošen 180x40 mm oplocení dl. 2400 mm vč. povrchové úpravy a spojovacího mat.</t>
  </si>
  <si>
    <t>-1419910904</t>
  </si>
  <si>
    <t>11*5</t>
  </si>
  <si>
    <t>45</t>
  </si>
  <si>
    <t>998766101</t>
  </si>
  <si>
    <t>Přesun hmot pro konstrukce truhlářské stanovený z hmotnosti přesunovaného materiálu vodorovná dopravní vzdálenost do 50 m v objektech výšky do 6 m</t>
  </si>
  <si>
    <t>1331909957</t>
  </si>
  <si>
    <t>https://podminky.urs.cz/item/CS_URS_2023_01/998766101</t>
  </si>
  <si>
    <t>767</t>
  </si>
  <si>
    <t>Konstrukce zámečnické</t>
  </si>
  <si>
    <t>46</t>
  </si>
  <si>
    <t>767995111</t>
  </si>
  <si>
    <t>Montáž ostatních atypických zámečnických konstrukcí hmotnosti do 5 kg</t>
  </si>
  <si>
    <t>1641241024</t>
  </si>
  <si>
    <t>https://podminky.urs.cz/item/CS_URS_2023_01/767995111</t>
  </si>
  <si>
    <t>124*1,87 "trubka"</t>
  </si>
  <si>
    <t>186*0,1 "síť"</t>
  </si>
  <si>
    <t>45+40 "vrátka"</t>
  </si>
  <si>
    <t>47</t>
  </si>
  <si>
    <t>14011014</t>
  </si>
  <si>
    <t>trubka ocelová bezešvá hladká jakost 11 353 31,8x2,6mm</t>
  </si>
  <si>
    <t>1677358623</t>
  </si>
  <si>
    <t>48</t>
  </si>
  <si>
    <t>797670R02</t>
  </si>
  <si>
    <t>záchytná síť na oplocení PE s oky 45/45/3 zelené barvy včetně šňůry pro uchycení</t>
  </si>
  <si>
    <t>1556607657</t>
  </si>
  <si>
    <t>(2*11+2*20)*3</t>
  </si>
  <si>
    <t>49</t>
  </si>
  <si>
    <t>553V2K</t>
  </si>
  <si>
    <t>Vrátka dvoukřídlá - jäkl rám + ocel. síť kompletní dodávka vč. uchycení, vložky a břevna</t>
  </si>
  <si>
    <t>588474680</t>
  </si>
  <si>
    <t>50</t>
  </si>
  <si>
    <t>553V2K.1</t>
  </si>
  <si>
    <t>-1610742079</t>
  </si>
  <si>
    <t>51</t>
  </si>
  <si>
    <t>998767101</t>
  </si>
  <si>
    <t>Přesun hmot pro zámečnické konstrukce stanovený z hmotnosti přesunovaného materiálu vodorovná dopravní vzdálenost do 50 m v objektech výšky do 6 m</t>
  </si>
  <si>
    <t>-1295984411</t>
  </si>
  <si>
    <t>https://podminky.urs.cz/item/CS_URS_2023_01/998767101</t>
  </si>
  <si>
    <t>783</t>
  </si>
  <si>
    <t>Dokončovací práce - nátěry</t>
  </si>
  <si>
    <t>52</t>
  </si>
  <si>
    <t>783314201</t>
  </si>
  <si>
    <t>Základní antikorozní nátěr zámečnických konstrukcí jednonásobný syntetický standardní</t>
  </si>
  <si>
    <t>-1987970382</t>
  </si>
  <si>
    <t>https://podminky.urs.cz/item/CS_URS_2023_01/783314201</t>
  </si>
  <si>
    <t>2*Pi*0,0445*4,8*28 "sloupek 89"</t>
  </si>
  <si>
    <t>0,2*0,98*2*28 "deska pro uchycení dřev. výplně"</t>
  </si>
  <si>
    <t>2*pi*0,016*124 "vodící trubka"</t>
  </si>
  <si>
    <t>53</t>
  </si>
  <si>
    <t>783315101</t>
  </si>
  <si>
    <t>Mezinátěr zámečnických konstrukcí jednonásobný syntetický standardní</t>
  </si>
  <si>
    <t>918062195</t>
  </si>
  <si>
    <t>https://podminky.urs.cz/item/CS_URS_2023_01/783315101</t>
  </si>
  <si>
    <t>54</t>
  </si>
  <si>
    <t>783317101</t>
  </si>
  <si>
    <t>Krycí nátěr (email) zámečnických konstrukcí jednonásobný syntetický standardní</t>
  </si>
  <si>
    <t>-231957535</t>
  </si>
  <si>
    <t>https://podminky.urs.cz/item/CS_URS_2023_01/783317101</t>
  </si>
  <si>
    <t>797</t>
  </si>
  <si>
    <t>Vybavení sportovišť</t>
  </si>
  <si>
    <t>55</t>
  </si>
  <si>
    <t>797670012</t>
  </si>
  <si>
    <t>D+M branka pro malou kopanou vč. vyvařené ocelové sítě</t>
  </si>
  <si>
    <t>-637826760</t>
  </si>
  <si>
    <t>797R002</t>
  </si>
  <si>
    <t>D+M kompletní konstrukce pro basketbal vestavěná - konstrukce, deska, obroučka, síťka</t>
  </si>
  <si>
    <t>956115799</t>
  </si>
  <si>
    <t>VRN</t>
  </si>
  <si>
    <t>Vedlejší rozpočtové náklady</t>
  </si>
  <si>
    <t>999011111</t>
  </si>
  <si>
    <t>Zařízení staveniště - Součástí zařízení staveniště je pronájem následujících zařízení po dobu výstavby: Zázemí odpovídající charakteru stavby. Dále je počítáno s vybudováním dočasných přípojek vody a elektro ze stávajícího objektu investora (případně si zajistí dodavatel svépomocí)</t>
  </si>
  <si>
    <t>1024</t>
  </si>
  <si>
    <t>1366202365</t>
  </si>
  <si>
    <t>999111112</t>
  </si>
  <si>
    <t>Úprava vjezdu na staveniště vč. ochrany stávajících kcí, stromů apod, oprava travnatých ploch užívaných stavbou</t>
  </si>
  <si>
    <t>246360332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</si>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</sst>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1028700</xdr:colOff>
      <xdr:row>35</xdr:row>
      <xdr:rowOff>57150</xdr:rowOff>
    </xdr:from>
    <xdr:to>
      <xdr:col>41</xdr:col>
      <xdr:colOff>209550</xdr:colOff>
      <xdr:row>35</xdr:row>
      <xdr:rowOff>1104900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6438900"/>
          <a:ext cx="37719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47625</xdr:colOff>
      <xdr:row>35</xdr:row>
      <xdr:rowOff>990600</xdr:rowOff>
    </xdr:from>
    <xdr:to>
      <xdr:col>39</xdr:col>
      <xdr:colOff>180975</xdr:colOff>
      <xdr:row>35</xdr:row>
      <xdr:rowOff>1543050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7372350"/>
          <a:ext cx="90487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12006" TargetMode="External" /><Relationship Id="rId2" Type="http://schemas.openxmlformats.org/officeDocument/2006/relationships/hyperlink" Target="https://podminky.urs.cz/item/CS_URS_2023_01/120901121" TargetMode="External" /><Relationship Id="rId3" Type="http://schemas.openxmlformats.org/officeDocument/2006/relationships/hyperlink" Target="https://podminky.urs.cz/item/CS_URS_2023_01/133312811" TargetMode="External" /><Relationship Id="rId4" Type="http://schemas.openxmlformats.org/officeDocument/2006/relationships/hyperlink" Target="https://podminky.urs.cz/item/CS_URS_2023_01/162251122" TargetMode="External" /><Relationship Id="rId5" Type="http://schemas.openxmlformats.org/officeDocument/2006/relationships/hyperlink" Target="https://podminky.urs.cz/item/CS_URS_2023_01/167151102" TargetMode="External" /><Relationship Id="rId6" Type="http://schemas.openxmlformats.org/officeDocument/2006/relationships/hyperlink" Target="https://podminky.urs.cz/item/CS_URS_2023_01/162751137" TargetMode="External" /><Relationship Id="rId7" Type="http://schemas.openxmlformats.org/officeDocument/2006/relationships/hyperlink" Target="https://podminky.urs.cz/item/CS_URS_2023_01/162751139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3_01/181913112" TargetMode="External" /><Relationship Id="rId11" Type="http://schemas.openxmlformats.org/officeDocument/2006/relationships/hyperlink" Target="https://podminky.urs.cz/item/CS_URS_2023_01/181311103" TargetMode="External" /><Relationship Id="rId12" Type="http://schemas.openxmlformats.org/officeDocument/2006/relationships/hyperlink" Target="https://podminky.urs.cz/item/CS_URS_2023_01/180404111" TargetMode="External" /><Relationship Id="rId13" Type="http://schemas.openxmlformats.org/officeDocument/2006/relationships/hyperlink" Target="https://podminky.urs.cz/item/CS_URS_2023_01/275313611" TargetMode="External" /><Relationship Id="rId14" Type="http://schemas.openxmlformats.org/officeDocument/2006/relationships/hyperlink" Target="https://podminky.urs.cz/item/CS_URS_2023_01/564751105" TargetMode="External" /><Relationship Id="rId15" Type="http://schemas.openxmlformats.org/officeDocument/2006/relationships/hyperlink" Target="https://podminky.urs.cz/item/CS_URS_2023_01/564831011" TargetMode="External" /><Relationship Id="rId16" Type="http://schemas.openxmlformats.org/officeDocument/2006/relationships/hyperlink" Target="https://podminky.urs.cz/item/CS_URS_2023_01/564731101" TargetMode="External" /><Relationship Id="rId17" Type="http://schemas.openxmlformats.org/officeDocument/2006/relationships/hyperlink" Target="https://podminky.urs.cz/item/CS_URS_2023_01/564811011" TargetMode="External" /><Relationship Id="rId18" Type="http://schemas.openxmlformats.org/officeDocument/2006/relationships/hyperlink" Target="https://podminky.urs.cz/item/CS_URS_2023_01/564811112" TargetMode="External" /><Relationship Id="rId19" Type="http://schemas.openxmlformats.org/officeDocument/2006/relationships/hyperlink" Target="https://podminky.urs.cz/item/CS_URS_2023_01/566301111" TargetMode="External" /><Relationship Id="rId20" Type="http://schemas.openxmlformats.org/officeDocument/2006/relationships/hyperlink" Target="https://podminky.urs.cz/item/CS_URS_2023_01/571907113" TargetMode="External" /><Relationship Id="rId21" Type="http://schemas.openxmlformats.org/officeDocument/2006/relationships/hyperlink" Target="https://podminky.urs.cz/item/CS_URS_2023_01/596811220" TargetMode="External" /><Relationship Id="rId22" Type="http://schemas.openxmlformats.org/officeDocument/2006/relationships/hyperlink" Target="https://podminky.urs.cz/item/CS_URS_2023_01/916331112" TargetMode="External" /><Relationship Id="rId23" Type="http://schemas.openxmlformats.org/officeDocument/2006/relationships/hyperlink" Target="https://podminky.urs.cz/item/CS_URS_2023_01/941111111" TargetMode="External" /><Relationship Id="rId24" Type="http://schemas.openxmlformats.org/officeDocument/2006/relationships/hyperlink" Target="https://podminky.urs.cz/item/CS_URS_2023_01/941111811" TargetMode="External" /><Relationship Id="rId25" Type="http://schemas.openxmlformats.org/officeDocument/2006/relationships/hyperlink" Target="https://podminky.urs.cz/item/CS_URS_2023_01/953943124" TargetMode="External" /><Relationship Id="rId26" Type="http://schemas.openxmlformats.org/officeDocument/2006/relationships/hyperlink" Target="https://podminky.urs.cz/item/CS_URS_2023_01/953943125" TargetMode="External" /><Relationship Id="rId27" Type="http://schemas.openxmlformats.org/officeDocument/2006/relationships/hyperlink" Target="https://podminky.urs.cz/item/CS_URS_2023_01/973042241" TargetMode="External" /><Relationship Id="rId28" Type="http://schemas.openxmlformats.org/officeDocument/2006/relationships/hyperlink" Target="https://podminky.urs.cz/item/CS_URS_2023_01/997221571" TargetMode="External" /><Relationship Id="rId29" Type="http://schemas.openxmlformats.org/officeDocument/2006/relationships/hyperlink" Target="https://podminky.urs.cz/item/CS_URS_2023_01/997221579" TargetMode="External" /><Relationship Id="rId30" Type="http://schemas.openxmlformats.org/officeDocument/2006/relationships/hyperlink" Target="https://podminky.urs.cz/item/CS_URS_2023_01/997221861" TargetMode="External" /><Relationship Id="rId31" Type="http://schemas.openxmlformats.org/officeDocument/2006/relationships/hyperlink" Target="https://podminky.urs.cz/item/CS_URS_2023_01/998222012" TargetMode="External" /><Relationship Id="rId32" Type="http://schemas.openxmlformats.org/officeDocument/2006/relationships/hyperlink" Target="https://podminky.urs.cz/item/CS_URS_2023_01/998766101" TargetMode="External" /><Relationship Id="rId33" Type="http://schemas.openxmlformats.org/officeDocument/2006/relationships/hyperlink" Target="https://podminky.urs.cz/item/CS_URS_2023_01/767995111" TargetMode="External" /><Relationship Id="rId34" Type="http://schemas.openxmlformats.org/officeDocument/2006/relationships/hyperlink" Target="https://podminky.urs.cz/item/CS_URS_2023_01/998767101" TargetMode="External" /><Relationship Id="rId35" Type="http://schemas.openxmlformats.org/officeDocument/2006/relationships/hyperlink" Target="https://podminky.urs.cz/item/CS_URS_2023_01/783314201" TargetMode="External" /><Relationship Id="rId36" Type="http://schemas.openxmlformats.org/officeDocument/2006/relationships/hyperlink" Target="https://podminky.urs.cz/item/CS_URS_2023_01/783315101" TargetMode="External" /><Relationship Id="rId37" Type="http://schemas.openxmlformats.org/officeDocument/2006/relationships/hyperlink" Target="https://podminky.urs.cz/item/CS_URS_2023_01/783317101" TargetMode="External" /><Relationship Id="rId3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R5" s="20"/>
      <c r="BE5" s="255" t="s">
        <v>15</v>
      </c>
      <c r="BS5" s="17" t="s">
        <v>6</v>
      </c>
    </row>
    <row r="6" spans="2:71" ht="36.95" customHeight="1">
      <c r="B6" s="20"/>
      <c r="D6" s="26" t="s">
        <v>16</v>
      </c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R6" s="20"/>
      <c r="BE6" s="256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56"/>
      <c r="BS7" s="17" t="s">
        <v>6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56"/>
      <c r="BS8" s="17" t="s">
        <v>6</v>
      </c>
    </row>
    <row r="9" spans="2:71" ht="29.25" customHeight="1">
      <c r="B9" s="20"/>
      <c r="D9" s="24" t="s">
        <v>26</v>
      </c>
      <c r="K9" s="29" t="s">
        <v>27</v>
      </c>
      <c r="AR9" s="20"/>
      <c r="BE9" s="256"/>
      <c r="BS9" s="17" t="s">
        <v>6</v>
      </c>
    </row>
    <row r="10" spans="2:71" ht="12" customHeight="1">
      <c r="B10" s="20"/>
      <c r="D10" s="27" t="s">
        <v>28</v>
      </c>
      <c r="AK10" s="27" t="s">
        <v>29</v>
      </c>
      <c r="AN10" s="25" t="s">
        <v>30</v>
      </c>
      <c r="AR10" s="20"/>
      <c r="BE10" s="256"/>
      <c r="BS10" s="17" t="s">
        <v>6</v>
      </c>
    </row>
    <row r="11" spans="2:71" ht="18.4" customHeight="1">
      <c r="B11" s="20"/>
      <c r="E11" s="25" t="s">
        <v>31</v>
      </c>
      <c r="AK11" s="27" t="s">
        <v>32</v>
      </c>
      <c r="AN11" s="25" t="s">
        <v>21</v>
      </c>
      <c r="AR11" s="20"/>
      <c r="BE11" s="256"/>
      <c r="BS11" s="17" t="s">
        <v>6</v>
      </c>
    </row>
    <row r="12" spans="2:71" ht="6.95" customHeight="1">
      <c r="B12" s="20"/>
      <c r="AR12" s="20"/>
      <c r="BE12" s="256"/>
      <c r="BS12" s="17" t="s">
        <v>6</v>
      </c>
    </row>
    <row r="13" spans="2:71" ht="12" customHeight="1">
      <c r="B13" s="20"/>
      <c r="D13" s="27" t="s">
        <v>33</v>
      </c>
      <c r="AK13" s="27" t="s">
        <v>29</v>
      </c>
      <c r="AN13" s="30" t="s">
        <v>34</v>
      </c>
      <c r="AR13" s="20"/>
      <c r="BE13" s="256"/>
      <c r="BS13" s="17" t="s">
        <v>6</v>
      </c>
    </row>
    <row r="14" spans="2:71" ht="12.75">
      <c r="B14" s="20"/>
      <c r="E14" s="261" t="s">
        <v>34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7" t="s">
        <v>32</v>
      </c>
      <c r="AN14" s="30" t="s">
        <v>34</v>
      </c>
      <c r="AR14" s="20"/>
      <c r="BE14" s="256"/>
      <c r="BS14" s="17" t="s">
        <v>6</v>
      </c>
    </row>
    <row r="15" spans="2:71" ht="6.95" customHeight="1">
      <c r="B15" s="20"/>
      <c r="AR15" s="20"/>
      <c r="BE15" s="256"/>
      <c r="BS15" s="17" t="s">
        <v>4</v>
      </c>
    </row>
    <row r="16" spans="2:71" ht="12" customHeight="1">
      <c r="B16" s="20"/>
      <c r="D16" s="27" t="s">
        <v>35</v>
      </c>
      <c r="AK16" s="27" t="s">
        <v>29</v>
      </c>
      <c r="AN16" s="25" t="s">
        <v>36</v>
      </c>
      <c r="AR16" s="20"/>
      <c r="BE16" s="256"/>
      <c r="BS16" s="17" t="s">
        <v>4</v>
      </c>
    </row>
    <row r="17" spans="2:71" ht="18.4" customHeight="1">
      <c r="B17" s="20"/>
      <c r="E17" s="25" t="s">
        <v>37</v>
      </c>
      <c r="AK17" s="27" t="s">
        <v>32</v>
      </c>
      <c r="AN17" s="25" t="s">
        <v>38</v>
      </c>
      <c r="AR17" s="20"/>
      <c r="BE17" s="256"/>
      <c r="BS17" s="17" t="s">
        <v>39</v>
      </c>
    </row>
    <row r="18" spans="2:71" ht="6.95" customHeight="1">
      <c r="B18" s="20"/>
      <c r="AR18" s="20"/>
      <c r="BE18" s="256"/>
      <c r="BS18" s="17" t="s">
        <v>6</v>
      </c>
    </row>
    <row r="19" spans="2:71" ht="12" customHeight="1">
      <c r="B19" s="20"/>
      <c r="D19" s="27" t="s">
        <v>40</v>
      </c>
      <c r="AK19" s="27" t="s">
        <v>29</v>
      </c>
      <c r="AN19" s="25" t="s">
        <v>36</v>
      </c>
      <c r="AR19" s="20"/>
      <c r="BE19" s="256"/>
      <c r="BS19" s="17" t="s">
        <v>6</v>
      </c>
    </row>
    <row r="20" spans="2:71" ht="18.4" customHeight="1">
      <c r="B20" s="20"/>
      <c r="E20" s="25" t="s">
        <v>37</v>
      </c>
      <c r="AK20" s="27" t="s">
        <v>32</v>
      </c>
      <c r="AN20" s="25" t="s">
        <v>38</v>
      </c>
      <c r="AR20" s="20"/>
      <c r="BE20" s="256"/>
      <c r="BS20" s="17" t="s">
        <v>4</v>
      </c>
    </row>
    <row r="21" spans="2:57" ht="6.95" customHeight="1">
      <c r="B21" s="20"/>
      <c r="AR21" s="20"/>
      <c r="BE21" s="256"/>
    </row>
    <row r="22" spans="2:57" ht="12" customHeight="1">
      <c r="B22" s="20"/>
      <c r="D22" s="27" t="s">
        <v>41</v>
      </c>
      <c r="AR22" s="20"/>
      <c r="BE22" s="256"/>
    </row>
    <row r="23" spans="2:57" ht="47.25" customHeight="1">
      <c r="B23" s="20"/>
      <c r="E23" s="263" t="s">
        <v>42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R23" s="20"/>
      <c r="BE23" s="256"/>
    </row>
    <row r="24" spans="2:57" ht="6.95" customHeight="1">
      <c r="B24" s="20"/>
      <c r="AR24" s="20"/>
      <c r="BE24" s="256"/>
    </row>
    <row r="25" spans="2:57" ht="6.95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56"/>
    </row>
    <row r="26" spans="2:57" s="1" customFormat="1" ht="25.9" customHeight="1">
      <c r="B26" s="33"/>
      <c r="D26" s="34" t="s">
        <v>43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4">
        <f>ROUND(AG54,2)</f>
        <v>0</v>
      </c>
      <c r="AL26" s="265"/>
      <c r="AM26" s="265"/>
      <c r="AN26" s="265"/>
      <c r="AO26" s="265"/>
      <c r="AR26" s="33"/>
      <c r="BE26" s="256"/>
    </row>
    <row r="27" spans="2:57" s="1" customFormat="1" ht="6.95" customHeight="1">
      <c r="B27" s="33"/>
      <c r="AR27" s="33"/>
      <c r="BE27" s="256"/>
    </row>
    <row r="28" spans="2:57" s="1" customFormat="1" ht="12.75">
      <c r="B28" s="33"/>
      <c r="L28" s="266" t="s">
        <v>44</v>
      </c>
      <c r="M28" s="266"/>
      <c r="N28" s="266"/>
      <c r="O28" s="266"/>
      <c r="P28" s="266"/>
      <c r="W28" s="266" t="s">
        <v>45</v>
      </c>
      <c r="X28" s="266"/>
      <c r="Y28" s="266"/>
      <c r="Z28" s="266"/>
      <c r="AA28" s="266"/>
      <c r="AB28" s="266"/>
      <c r="AC28" s="266"/>
      <c r="AD28" s="266"/>
      <c r="AE28" s="266"/>
      <c r="AK28" s="266" t="s">
        <v>46</v>
      </c>
      <c r="AL28" s="266"/>
      <c r="AM28" s="266"/>
      <c r="AN28" s="266"/>
      <c r="AO28" s="266"/>
      <c r="AR28" s="33"/>
      <c r="BE28" s="256"/>
    </row>
    <row r="29" spans="2:57" s="2" customFormat="1" ht="14.45" customHeight="1">
      <c r="B29" s="37"/>
      <c r="D29" s="27" t="s">
        <v>47</v>
      </c>
      <c r="F29" s="27" t="s">
        <v>48</v>
      </c>
      <c r="L29" s="269">
        <v>0.21</v>
      </c>
      <c r="M29" s="268"/>
      <c r="N29" s="268"/>
      <c r="O29" s="268"/>
      <c r="P29" s="268"/>
      <c r="W29" s="267">
        <f>ROUND(AZ54,2)</f>
        <v>0</v>
      </c>
      <c r="X29" s="268"/>
      <c r="Y29" s="268"/>
      <c r="Z29" s="268"/>
      <c r="AA29" s="268"/>
      <c r="AB29" s="268"/>
      <c r="AC29" s="268"/>
      <c r="AD29" s="268"/>
      <c r="AE29" s="268"/>
      <c r="AK29" s="267">
        <f>ROUND(AV54,2)</f>
        <v>0</v>
      </c>
      <c r="AL29" s="268"/>
      <c r="AM29" s="268"/>
      <c r="AN29" s="268"/>
      <c r="AO29" s="268"/>
      <c r="AR29" s="37"/>
      <c r="BE29" s="257"/>
    </row>
    <row r="30" spans="2:57" s="2" customFormat="1" ht="14.45" customHeight="1">
      <c r="B30" s="37"/>
      <c r="F30" s="27" t="s">
        <v>49</v>
      </c>
      <c r="L30" s="269">
        <v>0.15</v>
      </c>
      <c r="M30" s="268"/>
      <c r="N30" s="268"/>
      <c r="O30" s="268"/>
      <c r="P30" s="268"/>
      <c r="W30" s="267">
        <f>ROUND(BA54,2)</f>
        <v>0</v>
      </c>
      <c r="X30" s="268"/>
      <c r="Y30" s="268"/>
      <c r="Z30" s="268"/>
      <c r="AA30" s="268"/>
      <c r="AB30" s="268"/>
      <c r="AC30" s="268"/>
      <c r="AD30" s="268"/>
      <c r="AE30" s="268"/>
      <c r="AK30" s="267">
        <f>ROUND(AW54,2)</f>
        <v>0</v>
      </c>
      <c r="AL30" s="268"/>
      <c r="AM30" s="268"/>
      <c r="AN30" s="268"/>
      <c r="AO30" s="268"/>
      <c r="AR30" s="37"/>
      <c r="BE30" s="257"/>
    </row>
    <row r="31" spans="2:57" s="2" customFormat="1" ht="14.45" customHeight="1" hidden="1">
      <c r="B31" s="37"/>
      <c r="F31" s="27" t="s">
        <v>50</v>
      </c>
      <c r="L31" s="269">
        <v>0.21</v>
      </c>
      <c r="M31" s="268"/>
      <c r="N31" s="268"/>
      <c r="O31" s="268"/>
      <c r="P31" s="268"/>
      <c r="W31" s="267">
        <f>ROUND(BB54,2)</f>
        <v>0</v>
      </c>
      <c r="X31" s="268"/>
      <c r="Y31" s="268"/>
      <c r="Z31" s="268"/>
      <c r="AA31" s="268"/>
      <c r="AB31" s="268"/>
      <c r="AC31" s="268"/>
      <c r="AD31" s="268"/>
      <c r="AE31" s="268"/>
      <c r="AK31" s="267">
        <v>0</v>
      </c>
      <c r="AL31" s="268"/>
      <c r="AM31" s="268"/>
      <c r="AN31" s="268"/>
      <c r="AO31" s="268"/>
      <c r="AR31" s="37"/>
      <c r="BE31" s="257"/>
    </row>
    <row r="32" spans="2:57" s="2" customFormat="1" ht="14.45" customHeight="1" hidden="1">
      <c r="B32" s="37"/>
      <c r="F32" s="27" t="s">
        <v>51</v>
      </c>
      <c r="L32" s="269">
        <v>0.15</v>
      </c>
      <c r="M32" s="268"/>
      <c r="N32" s="268"/>
      <c r="O32" s="268"/>
      <c r="P32" s="268"/>
      <c r="W32" s="267">
        <f>ROUND(BC54,2)</f>
        <v>0</v>
      </c>
      <c r="X32" s="268"/>
      <c r="Y32" s="268"/>
      <c r="Z32" s="268"/>
      <c r="AA32" s="268"/>
      <c r="AB32" s="268"/>
      <c r="AC32" s="268"/>
      <c r="AD32" s="268"/>
      <c r="AE32" s="268"/>
      <c r="AK32" s="267">
        <v>0</v>
      </c>
      <c r="AL32" s="268"/>
      <c r="AM32" s="268"/>
      <c r="AN32" s="268"/>
      <c r="AO32" s="268"/>
      <c r="AR32" s="37"/>
      <c r="BE32" s="257"/>
    </row>
    <row r="33" spans="2:44" s="2" customFormat="1" ht="14.45" customHeight="1" hidden="1">
      <c r="B33" s="37"/>
      <c r="F33" s="27" t="s">
        <v>52</v>
      </c>
      <c r="L33" s="269">
        <v>0</v>
      </c>
      <c r="M33" s="268"/>
      <c r="N33" s="268"/>
      <c r="O33" s="268"/>
      <c r="P33" s="268"/>
      <c r="W33" s="267">
        <f>ROUND(BD54,2)</f>
        <v>0</v>
      </c>
      <c r="X33" s="268"/>
      <c r="Y33" s="268"/>
      <c r="Z33" s="268"/>
      <c r="AA33" s="268"/>
      <c r="AB33" s="268"/>
      <c r="AC33" s="268"/>
      <c r="AD33" s="268"/>
      <c r="AE33" s="268"/>
      <c r="AK33" s="267">
        <v>0</v>
      </c>
      <c r="AL33" s="268"/>
      <c r="AM33" s="268"/>
      <c r="AN33" s="268"/>
      <c r="AO33" s="268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54</v>
      </c>
      <c r="U35" s="40"/>
      <c r="V35" s="40"/>
      <c r="W35" s="40"/>
      <c r="X35" s="270" t="s">
        <v>55</v>
      </c>
      <c r="Y35" s="271"/>
      <c r="Z35" s="271"/>
      <c r="AA35" s="271"/>
      <c r="AB35" s="271"/>
      <c r="AC35" s="40"/>
      <c r="AD35" s="40"/>
      <c r="AE35" s="40"/>
      <c r="AF35" s="40"/>
      <c r="AG35" s="40"/>
      <c r="AH35" s="40"/>
      <c r="AI35" s="40"/>
      <c r="AJ35" s="40"/>
      <c r="AK35" s="272">
        <f>SUM(AK26:AK33)</f>
        <v>0</v>
      </c>
      <c r="AL35" s="271"/>
      <c r="AM35" s="271"/>
      <c r="AN35" s="271"/>
      <c r="AO35" s="273"/>
      <c r="AP35" s="38"/>
      <c r="AQ35" s="38"/>
      <c r="AR35" s="33"/>
    </row>
    <row r="36" spans="2:44" s="1" customFormat="1" ht="121.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1" t="s">
        <v>56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B-15-014</v>
      </c>
      <c r="AR44" s="46"/>
    </row>
    <row r="45" spans="2:44" s="4" customFormat="1" ht="36.95" customHeight="1">
      <c r="B45" s="47"/>
      <c r="C45" s="48" t="s">
        <v>16</v>
      </c>
      <c r="L45" s="274" t="str">
        <f>K6</f>
        <v>Víceúčelové hřiště 20x11m Turnov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ZŠ Turnov - Mašov, U Školy 56, Mašov</v>
      </c>
      <c r="AI47" s="27" t="s">
        <v>24</v>
      </c>
      <c r="AM47" s="276" t="str">
        <f>IF(AN8="","",AN8)</f>
        <v>2. 5. 2023</v>
      </c>
      <c r="AN47" s="276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7" t="s">
        <v>28</v>
      </c>
      <c r="L49" s="3" t="str">
        <f>IF(E11="","",E11)</f>
        <v xml:space="preserve"> Město Turnov</v>
      </c>
      <c r="AI49" s="27" t="s">
        <v>35</v>
      </c>
      <c r="AM49" s="277" t="str">
        <f>IF(E17="","",E17)</f>
        <v>Beniksport s.r.o.</v>
      </c>
      <c r="AN49" s="278"/>
      <c r="AO49" s="278"/>
      <c r="AP49" s="278"/>
      <c r="AR49" s="33"/>
      <c r="AS49" s="279" t="s">
        <v>57</v>
      </c>
      <c r="AT49" s="280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7" t="s">
        <v>33</v>
      </c>
      <c r="L50" s="3" t="str">
        <f>IF(E14="Vyplň údaj","",E14)</f>
        <v/>
      </c>
      <c r="AI50" s="27" t="s">
        <v>40</v>
      </c>
      <c r="AM50" s="277" t="str">
        <f>IF(E20="","",E20)</f>
        <v>Beniksport s.r.o.</v>
      </c>
      <c r="AN50" s="278"/>
      <c r="AO50" s="278"/>
      <c r="AP50" s="278"/>
      <c r="AR50" s="33"/>
      <c r="AS50" s="281"/>
      <c r="AT50" s="282"/>
      <c r="BD50" s="54"/>
    </row>
    <row r="51" spans="2:56" s="1" customFormat="1" ht="10.9" customHeight="1">
      <c r="B51" s="33"/>
      <c r="AR51" s="33"/>
      <c r="AS51" s="281"/>
      <c r="AT51" s="282"/>
      <c r="BD51" s="54"/>
    </row>
    <row r="52" spans="2:56" s="1" customFormat="1" ht="29.25" customHeight="1">
      <c r="B52" s="33"/>
      <c r="C52" s="283" t="s">
        <v>58</v>
      </c>
      <c r="D52" s="284"/>
      <c r="E52" s="284"/>
      <c r="F52" s="284"/>
      <c r="G52" s="284"/>
      <c r="H52" s="55"/>
      <c r="I52" s="285" t="s">
        <v>59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6" t="s">
        <v>60</v>
      </c>
      <c r="AH52" s="284"/>
      <c r="AI52" s="284"/>
      <c r="AJ52" s="284"/>
      <c r="AK52" s="284"/>
      <c r="AL52" s="284"/>
      <c r="AM52" s="284"/>
      <c r="AN52" s="285" t="s">
        <v>61</v>
      </c>
      <c r="AO52" s="284"/>
      <c r="AP52" s="284"/>
      <c r="AQ52" s="56" t="s">
        <v>62</v>
      </c>
      <c r="AR52" s="33"/>
      <c r="AS52" s="57" t="s">
        <v>63</v>
      </c>
      <c r="AT52" s="58" t="s">
        <v>64</v>
      </c>
      <c r="AU52" s="58" t="s">
        <v>65</v>
      </c>
      <c r="AV52" s="58" t="s">
        <v>66</v>
      </c>
      <c r="AW52" s="58" t="s">
        <v>67</v>
      </c>
      <c r="AX52" s="58" t="s">
        <v>68</v>
      </c>
      <c r="AY52" s="58" t="s">
        <v>69</v>
      </c>
      <c r="AZ52" s="58" t="s">
        <v>70</v>
      </c>
      <c r="BA52" s="58" t="s">
        <v>71</v>
      </c>
      <c r="BB52" s="58" t="s">
        <v>72</v>
      </c>
      <c r="BC52" s="58" t="s">
        <v>73</v>
      </c>
      <c r="BD52" s="59" t="s">
        <v>74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75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0">
        <f>ROUND(AG55,2)</f>
        <v>0</v>
      </c>
      <c r="AH54" s="290"/>
      <c r="AI54" s="290"/>
      <c r="AJ54" s="290"/>
      <c r="AK54" s="290"/>
      <c r="AL54" s="290"/>
      <c r="AM54" s="290"/>
      <c r="AN54" s="291">
        <f>SUM(AG54,AT54)</f>
        <v>0</v>
      </c>
      <c r="AO54" s="291"/>
      <c r="AP54" s="291"/>
      <c r="AQ54" s="65" t="s">
        <v>21</v>
      </c>
      <c r="AR54" s="61"/>
      <c r="AS54" s="66">
        <f>ROUND(AS55,2)</f>
        <v>0</v>
      </c>
      <c r="AT54" s="67">
        <f>ROUND(SUM(AV54:AW54),2)</f>
        <v>0</v>
      </c>
      <c r="AU54" s="68">
        <f>ROUND(AU55,5)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76</v>
      </c>
      <c r="BT54" s="70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0" s="6" customFormat="1" ht="24.75" customHeight="1">
      <c r="A55" s="71" t="s">
        <v>80</v>
      </c>
      <c r="B55" s="72"/>
      <c r="C55" s="73"/>
      <c r="D55" s="289" t="s">
        <v>14</v>
      </c>
      <c r="E55" s="289"/>
      <c r="F55" s="289"/>
      <c r="G55" s="289"/>
      <c r="H55" s="289"/>
      <c r="I55" s="74"/>
      <c r="J55" s="289" t="s">
        <v>17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'B-15-014 - Víceúčelové hř...'!J28</f>
        <v>0</v>
      </c>
      <c r="AH55" s="288"/>
      <c r="AI55" s="288"/>
      <c r="AJ55" s="288"/>
      <c r="AK55" s="288"/>
      <c r="AL55" s="288"/>
      <c r="AM55" s="288"/>
      <c r="AN55" s="287">
        <f>SUM(AG55,AT55)</f>
        <v>0</v>
      </c>
      <c r="AO55" s="288"/>
      <c r="AP55" s="288"/>
      <c r="AQ55" s="75" t="s">
        <v>81</v>
      </c>
      <c r="AR55" s="72"/>
      <c r="AS55" s="76">
        <v>0</v>
      </c>
      <c r="AT55" s="77">
        <f>ROUND(SUM(AV55:AW55),2)</f>
        <v>0</v>
      </c>
      <c r="AU55" s="78">
        <f>'B-15-014 - Víceúčelové hř...'!P100</f>
        <v>0</v>
      </c>
      <c r="AV55" s="77">
        <f>'B-15-014 - Víceúčelové hř...'!J31</f>
        <v>0</v>
      </c>
      <c r="AW55" s="77">
        <f>'B-15-014 - Víceúčelové hř...'!J32</f>
        <v>0</v>
      </c>
      <c r="AX55" s="77">
        <f>'B-15-014 - Víceúčelové hř...'!J33</f>
        <v>0</v>
      </c>
      <c r="AY55" s="77">
        <f>'B-15-014 - Víceúčelové hř...'!J34</f>
        <v>0</v>
      </c>
      <c r="AZ55" s="77">
        <f>'B-15-014 - Víceúčelové hř...'!F31</f>
        <v>0</v>
      </c>
      <c r="BA55" s="77">
        <f>'B-15-014 - Víceúčelové hř...'!F32</f>
        <v>0</v>
      </c>
      <c r="BB55" s="77">
        <f>'B-15-014 - Víceúčelové hř...'!F33</f>
        <v>0</v>
      </c>
      <c r="BC55" s="77">
        <f>'B-15-014 - Víceúčelové hř...'!F34</f>
        <v>0</v>
      </c>
      <c r="BD55" s="79">
        <f>'B-15-014 - Víceúčelové hř...'!F35</f>
        <v>0</v>
      </c>
      <c r="BT55" s="80" t="s">
        <v>82</v>
      </c>
      <c r="BU55" s="80" t="s">
        <v>83</v>
      </c>
      <c r="BV55" s="80" t="s">
        <v>78</v>
      </c>
      <c r="BW55" s="80" t="s">
        <v>5</v>
      </c>
      <c r="BX55" s="80" t="s">
        <v>79</v>
      </c>
      <c r="CL55" s="80" t="s">
        <v>19</v>
      </c>
    </row>
    <row r="56" spans="2:44" s="1" customFormat="1" ht="30" customHeight="1">
      <c r="B56" s="33"/>
      <c r="AR56" s="33"/>
    </row>
    <row r="57" spans="2:44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</row>
  </sheetData>
  <sheetProtection algorithmName="SHA-512" hashValue="dVB7jGGBJ4xuiRT2yZ2h9oWK565iMj8soBwTEt5qoV5K8D3P60hdTIAmK+MNLDcp4hSOoGH80e4ESX/AzD0mtA==" saltValue="KjjYfhbzlBritKkzh3eQj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B-15-014 - Víceúčelové hř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7" t="s">
        <v>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85</v>
      </c>
      <c r="L4" s="20"/>
      <c r="M4" s="81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33"/>
      <c r="D6" s="27" t="s">
        <v>16</v>
      </c>
      <c r="L6" s="33"/>
    </row>
    <row r="7" spans="2:12" s="1" customFormat="1" ht="16.5" customHeight="1">
      <c r="B7" s="33"/>
      <c r="E7" s="274" t="s">
        <v>17</v>
      </c>
      <c r="F7" s="292"/>
      <c r="G7" s="292"/>
      <c r="H7" s="292"/>
      <c r="L7" s="33"/>
    </row>
    <row r="8" spans="2:12" s="1" customFormat="1" ht="11.25">
      <c r="B8" s="33"/>
      <c r="L8" s="33"/>
    </row>
    <row r="9" spans="2:12" s="1" customFormat="1" ht="12" customHeight="1">
      <c r="B9" s="33"/>
      <c r="D9" s="27" t="s">
        <v>18</v>
      </c>
      <c r="F9" s="25" t="s">
        <v>19</v>
      </c>
      <c r="I9" s="27" t="s">
        <v>20</v>
      </c>
      <c r="J9" s="25" t="s">
        <v>21</v>
      </c>
      <c r="L9" s="33"/>
    </row>
    <row r="10" spans="2:12" s="1" customFormat="1" ht="12" customHeight="1">
      <c r="B10" s="33"/>
      <c r="D10" s="27" t="s">
        <v>22</v>
      </c>
      <c r="F10" s="25" t="s">
        <v>23</v>
      </c>
      <c r="I10" s="27" t="s">
        <v>24</v>
      </c>
      <c r="J10" s="50" t="str">
        <f>'Rekapitulace stavby'!AN8</f>
        <v>2. 5. 2023</v>
      </c>
      <c r="L10" s="33"/>
    </row>
    <row r="11" spans="2:12" s="1" customFormat="1" ht="21.75" customHeight="1">
      <c r="B11" s="33"/>
      <c r="D11" s="24" t="s">
        <v>26</v>
      </c>
      <c r="F11" s="29" t="s">
        <v>27</v>
      </c>
      <c r="L11" s="33"/>
    </row>
    <row r="12" spans="2:12" s="1" customFormat="1" ht="12" customHeight="1">
      <c r="B12" s="33"/>
      <c r="D12" s="27" t="s">
        <v>28</v>
      </c>
      <c r="I12" s="27" t="s">
        <v>29</v>
      </c>
      <c r="J12" s="25" t="s">
        <v>30</v>
      </c>
      <c r="L12" s="33"/>
    </row>
    <row r="13" spans="2:12" s="1" customFormat="1" ht="18" customHeight="1">
      <c r="B13" s="33"/>
      <c r="E13" s="25" t="s">
        <v>31</v>
      </c>
      <c r="I13" s="27" t="s">
        <v>32</v>
      </c>
      <c r="J13" s="25" t="s">
        <v>21</v>
      </c>
      <c r="L13" s="33"/>
    </row>
    <row r="14" spans="2:12" s="1" customFormat="1" ht="6.95" customHeight="1">
      <c r="B14" s="33"/>
      <c r="L14" s="33"/>
    </row>
    <row r="15" spans="2:12" s="1" customFormat="1" ht="12" customHeight="1">
      <c r="B15" s="33"/>
      <c r="D15" s="27" t="s">
        <v>33</v>
      </c>
      <c r="I15" s="27" t="s">
        <v>29</v>
      </c>
      <c r="J15" s="28" t="str">
        <f>'Rekapitulace stavby'!AN13</f>
        <v>Vyplň údaj</v>
      </c>
      <c r="L15" s="33"/>
    </row>
    <row r="16" spans="2:12" s="1" customFormat="1" ht="18" customHeight="1">
      <c r="B16" s="33"/>
      <c r="E16" s="293" t="str">
        <f>'Rekapitulace stavby'!E14</f>
        <v>Vyplň údaj</v>
      </c>
      <c r="F16" s="258"/>
      <c r="G16" s="258"/>
      <c r="H16" s="258"/>
      <c r="I16" s="27" t="s">
        <v>32</v>
      </c>
      <c r="J16" s="28" t="str">
        <f>'Rekapitulace stavby'!AN14</f>
        <v>Vyplň údaj</v>
      </c>
      <c r="L16" s="33"/>
    </row>
    <row r="17" spans="2:12" s="1" customFormat="1" ht="6.95" customHeight="1">
      <c r="B17" s="33"/>
      <c r="L17" s="33"/>
    </row>
    <row r="18" spans="2:12" s="1" customFormat="1" ht="12" customHeight="1">
      <c r="B18" s="33"/>
      <c r="D18" s="27" t="s">
        <v>35</v>
      </c>
      <c r="I18" s="27" t="s">
        <v>29</v>
      </c>
      <c r="J18" s="25" t="s">
        <v>36</v>
      </c>
      <c r="L18" s="33"/>
    </row>
    <row r="19" spans="2:12" s="1" customFormat="1" ht="18" customHeight="1">
      <c r="B19" s="33"/>
      <c r="E19" s="25" t="s">
        <v>37</v>
      </c>
      <c r="I19" s="27" t="s">
        <v>32</v>
      </c>
      <c r="J19" s="25" t="s">
        <v>38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27" t="s">
        <v>40</v>
      </c>
      <c r="I21" s="27" t="s">
        <v>29</v>
      </c>
      <c r="J21" s="25" t="s">
        <v>36</v>
      </c>
      <c r="L21" s="33"/>
    </row>
    <row r="22" spans="2:12" s="1" customFormat="1" ht="18" customHeight="1">
      <c r="B22" s="33"/>
      <c r="E22" s="25" t="s">
        <v>37</v>
      </c>
      <c r="I22" s="27" t="s">
        <v>32</v>
      </c>
      <c r="J22" s="25" t="s">
        <v>38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27" t="s">
        <v>41</v>
      </c>
      <c r="L24" s="33"/>
    </row>
    <row r="25" spans="2:12" s="7" customFormat="1" ht="71.25" customHeight="1">
      <c r="B25" s="82"/>
      <c r="E25" s="263" t="s">
        <v>42</v>
      </c>
      <c r="F25" s="263"/>
      <c r="G25" s="263"/>
      <c r="H25" s="263"/>
      <c r="L25" s="82"/>
    </row>
    <row r="26" spans="2:12" s="1" customFormat="1" ht="6.95" customHeight="1">
      <c r="B26" s="33"/>
      <c r="L26" s="33"/>
    </row>
    <row r="27" spans="2:12" s="1" customFormat="1" ht="6.95" customHeight="1">
      <c r="B27" s="33"/>
      <c r="D27" s="51"/>
      <c r="E27" s="51"/>
      <c r="F27" s="51"/>
      <c r="G27" s="51"/>
      <c r="H27" s="51"/>
      <c r="I27" s="51"/>
      <c r="J27" s="51"/>
      <c r="K27" s="51"/>
      <c r="L27" s="33"/>
    </row>
    <row r="28" spans="2:12" s="1" customFormat="1" ht="25.35" customHeight="1">
      <c r="B28" s="33"/>
      <c r="D28" s="83" t="s">
        <v>43</v>
      </c>
      <c r="J28" s="64">
        <f>ROUND(J100,2)</f>
        <v>0</v>
      </c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14.45" customHeight="1">
      <c r="B30" s="33"/>
      <c r="F30" s="36" t="s">
        <v>45</v>
      </c>
      <c r="I30" s="36" t="s">
        <v>44</v>
      </c>
      <c r="J30" s="36" t="s">
        <v>46</v>
      </c>
      <c r="L30" s="33"/>
    </row>
    <row r="31" spans="2:12" s="1" customFormat="1" ht="14.45" customHeight="1">
      <c r="B31" s="33"/>
      <c r="D31" s="53" t="s">
        <v>47</v>
      </c>
      <c r="E31" s="27" t="s">
        <v>48</v>
      </c>
      <c r="F31" s="84">
        <f>ROUND((SUM(BE100:BE280)),2)</f>
        <v>0</v>
      </c>
      <c r="I31" s="85">
        <v>0.21</v>
      </c>
      <c r="J31" s="84">
        <f>ROUND(((SUM(BE100:BE280))*I31),2)</f>
        <v>0</v>
      </c>
      <c r="L31" s="33"/>
    </row>
    <row r="32" spans="2:12" s="1" customFormat="1" ht="14.45" customHeight="1">
      <c r="B32" s="33"/>
      <c r="E32" s="27" t="s">
        <v>49</v>
      </c>
      <c r="F32" s="84">
        <f>ROUND((SUM(BF100:BF280)),2)</f>
        <v>0</v>
      </c>
      <c r="I32" s="85">
        <v>0.15</v>
      </c>
      <c r="J32" s="84">
        <f>ROUND(((SUM(BF100:BF280))*I32),2)</f>
        <v>0</v>
      </c>
      <c r="L32" s="33"/>
    </row>
    <row r="33" spans="2:12" s="1" customFormat="1" ht="14.45" customHeight="1" hidden="1">
      <c r="B33" s="33"/>
      <c r="E33" s="27" t="s">
        <v>50</v>
      </c>
      <c r="F33" s="84">
        <f>ROUND((SUM(BG100:BG280)),2)</f>
        <v>0</v>
      </c>
      <c r="I33" s="85">
        <v>0.21</v>
      </c>
      <c r="J33" s="84">
        <f>0</f>
        <v>0</v>
      </c>
      <c r="L33" s="33"/>
    </row>
    <row r="34" spans="2:12" s="1" customFormat="1" ht="14.45" customHeight="1" hidden="1">
      <c r="B34" s="33"/>
      <c r="E34" s="27" t="s">
        <v>51</v>
      </c>
      <c r="F34" s="84">
        <f>ROUND((SUM(BH100:BH280)),2)</f>
        <v>0</v>
      </c>
      <c r="I34" s="85">
        <v>0.15</v>
      </c>
      <c r="J34" s="84">
        <f>0</f>
        <v>0</v>
      </c>
      <c r="L34" s="33"/>
    </row>
    <row r="35" spans="2:12" s="1" customFormat="1" ht="14.45" customHeight="1" hidden="1">
      <c r="B35" s="33"/>
      <c r="E35" s="27" t="s">
        <v>52</v>
      </c>
      <c r="F35" s="84">
        <f>ROUND((SUM(BI100:BI280)),2)</f>
        <v>0</v>
      </c>
      <c r="I35" s="85">
        <v>0</v>
      </c>
      <c r="J35" s="84">
        <f>0</f>
        <v>0</v>
      </c>
      <c r="L35" s="33"/>
    </row>
    <row r="36" spans="2:12" s="1" customFormat="1" ht="6.95" customHeight="1">
      <c r="B36" s="33"/>
      <c r="L36" s="33"/>
    </row>
    <row r="37" spans="2:12" s="1" customFormat="1" ht="25.35" customHeight="1">
      <c r="B37" s="33"/>
      <c r="C37" s="86"/>
      <c r="D37" s="87" t="s">
        <v>53</v>
      </c>
      <c r="E37" s="55"/>
      <c r="F37" s="55"/>
      <c r="G37" s="88" t="s">
        <v>54</v>
      </c>
      <c r="H37" s="89" t="s">
        <v>55</v>
      </c>
      <c r="I37" s="55"/>
      <c r="J37" s="90">
        <f>SUM(J28:J35)</f>
        <v>0</v>
      </c>
      <c r="K37" s="91"/>
      <c r="L37" s="33"/>
    </row>
    <row r="38" spans="2:12" s="1" customFormat="1" ht="14.4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33"/>
    </row>
    <row r="42" spans="2:12" s="1" customFormat="1" ht="6.95" customHeigh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33"/>
    </row>
    <row r="43" spans="2:12" s="1" customFormat="1" ht="24.95" customHeight="1">
      <c r="B43" s="33"/>
      <c r="C43" s="21" t="s">
        <v>86</v>
      </c>
      <c r="L43" s="33"/>
    </row>
    <row r="44" spans="2:12" s="1" customFormat="1" ht="6.95" customHeight="1">
      <c r="B44" s="33"/>
      <c r="L44" s="33"/>
    </row>
    <row r="45" spans="2:12" s="1" customFormat="1" ht="12" customHeight="1">
      <c r="B45" s="33"/>
      <c r="C45" s="27" t="s">
        <v>16</v>
      </c>
      <c r="L45" s="33"/>
    </row>
    <row r="46" spans="2:12" s="1" customFormat="1" ht="16.5" customHeight="1">
      <c r="B46" s="33"/>
      <c r="E46" s="274" t="str">
        <f>E7</f>
        <v>Víceúčelové hřiště 20x11m Turnov</v>
      </c>
      <c r="F46" s="292"/>
      <c r="G46" s="292"/>
      <c r="H46" s="292"/>
      <c r="L46" s="33"/>
    </row>
    <row r="47" spans="2:12" s="1" customFormat="1" ht="6.95" customHeight="1">
      <c r="B47" s="33"/>
      <c r="L47" s="33"/>
    </row>
    <row r="48" spans="2:12" s="1" customFormat="1" ht="12" customHeight="1">
      <c r="B48" s="33"/>
      <c r="C48" s="27" t="s">
        <v>22</v>
      </c>
      <c r="F48" s="25" t="str">
        <f>F10</f>
        <v>ZŠ Turnov - Mašov, U Školy 56, Mašov</v>
      </c>
      <c r="I48" s="27" t="s">
        <v>24</v>
      </c>
      <c r="J48" s="50" t="str">
        <f>IF(J10="","",J10)</f>
        <v>2. 5. 2023</v>
      </c>
      <c r="L48" s="33"/>
    </row>
    <row r="49" spans="2:12" s="1" customFormat="1" ht="6.95" customHeight="1">
      <c r="B49" s="33"/>
      <c r="L49" s="33"/>
    </row>
    <row r="50" spans="2:12" s="1" customFormat="1" ht="15.2" customHeight="1">
      <c r="B50" s="33"/>
      <c r="C50" s="27" t="s">
        <v>28</v>
      </c>
      <c r="F50" s="25" t="str">
        <f>E13</f>
        <v xml:space="preserve"> Město Turnov</v>
      </c>
      <c r="I50" s="27" t="s">
        <v>35</v>
      </c>
      <c r="J50" s="31" t="str">
        <f>E19</f>
        <v>Beniksport s.r.o.</v>
      </c>
      <c r="L50" s="33"/>
    </row>
    <row r="51" spans="2:12" s="1" customFormat="1" ht="15.2" customHeight="1">
      <c r="B51" s="33"/>
      <c r="C51" s="27" t="s">
        <v>33</v>
      </c>
      <c r="F51" s="25" t="str">
        <f>IF(E16="","",E16)</f>
        <v>Vyplň údaj</v>
      </c>
      <c r="I51" s="27" t="s">
        <v>40</v>
      </c>
      <c r="J51" s="31" t="str">
        <f>E22</f>
        <v>Beniksport s.r.o.</v>
      </c>
      <c r="L51" s="33"/>
    </row>
    <row r="52" spans="2:12" s="1" customFormat="1" ht="10.35" customHeight="1">
      <c r="B52" s="33"/>
      <c r="L52" s="33"/>
    </row>
    <row r="53" spans="2:12" s="1" customFormat="1" ht="29.25" customHeight="1">
      <c r="B53" s="33"/>
      <c r="C53" s="92" t="s">
        <v>87</v>
      </c>
      <c r="D53" s="86"/>
      <c r="E53" s="86"/>
      <c r="F53" s="86"/>
      <c r="G53" s="86"/>
      <c r="H53" s="86"/>
      <c r="I53" s="86"/>
      <c r="J53" s="93" t="s">
        <v>88</v>
      </c>
      <c r="K53" s="86"/>
      <c r="L53" s="33"/>
    </row>
    <row r="54" spans="2:12" s="1" customFormat="1" ht="10.35" customHeight="1">
      <c r="B54" s="33"/>
      <c r="L54" s="33"/>
    </row>
    <row r="55" spans="2:47" s="1" customFormat="1" ht="22.9" customHeight="1">
      <c r="B55" s="33"/>
      <c r="C55" s="94" t="s">
        <v>75</v>
      </c>
      <c r="J55" s="64">
        <f>J100</f>
        <v>0</v>
      </c>
      <c r="L55" s="33"/>
      <c r="AU55" s="17" t="s">
        <v>89</v>
      </c>
    </row>
    <row r="56" spans="2:12" s="8" customFormat="1" ht="24.95" customHeight="1">
      <c r="B56" s="95"/>
      <c r="D56" s="96" t="s">
        <v>90</v>
      </c>
      <c r="E56" s="97"/>
      <c r="F56" s="97"/>
      <c r="G56" s="97"/>
      <c r="H56" s="97"/>
      <c r="I56" s="97"/>
      <c r="J56" s="98">
        <f>J101</f>
        <v>0</v>
      </c>
      <c r="L56" s="95"/>
    </row>
    <row r="57" spans="2:12" s="9" customFormat="1" ht="19.9" customHeight="1">
      <c r="B57" s="99"/>
      <c r="D57" s="100" t="s">
        <v>91</v>
      </c>
      <c r="E57" s="101"/>
      <c r="F57" s="101"/>
      <c r="G57" s="101"/>
      <c r="H57" s="101"/>
      <c r="I57" s="101"/>
      <c r="J57" s="102">
        <f>J102</f>
        <v>0</v>
      </c>
      <c r="L57" s="99"/>
    </row>
    <row r="58" spans="2:12" s="9" customFormat="1" ht="14.85" customHeight="1">
      <c r="B58" s="99"/>
      <c r="D58" s="100" t="s">
        <v>92</v>
      </c>
      <c r="E58" s="101"/>
      <c r="F58" s="101"/>
      <c r="G58" s="101"/>
      <c r="H58" s="101"/>
      <c r="I58" s="101"/>
      <c r="J58" s="102">
        <f>J103</f>
        <v>0</v>
      </c>
      <c r="L58" s="99"/>
    </row>
    <row r="59" spans="2:12" s="9" customFormat="1" ht="14.85" customHeight="1">
      <c r="B59" s="99"/>
      <c r="D59" s="100" t="s">
        <v>93</v>
      </c>
      <c r="E59" s="101"/>
      <c r="F59" s="101"/>
      <c r="G59" s="101"/>
      <c r="H59" s="101"/>
      <c r="I59" s="101"/>
      <c r="J59" s="102">
        <f>J110</f>
        <v>0</v>
      </c>
      <c r="L59" s="99"/>
    </row>
    <row r="60" spans="2:12" s="9" customFormat="1" ht="14.85" customHeight="1">
      <c r="B60" s="99"/>
      <c r="D60" s="100" t="s">
        <v>94</v>
      </c>
      <c r="E60" s="101"/>
      <c r="F60" s="101"/>
      <c r="G60" s="101"/>
      <c r="H60" s="101"/>
      <c r="I60" s="101"/>
      <c r="J60" s="102">
        <f>J120</f>
        <v>0</v>
      </c>
      <c r="L60" s="99"/>
    </row>
    <row r="61" spans="2:12" s="9" customFormat="1" ht="14.85" customHeight="1">
      <c r="B61" s="99"/>
      <c r="D61" s="100" t="s">
        <v>95</v>
      </c>
      <c r="E61" s="101"/>
      <c r="F61" s="101"/>
      <c r="G61" s="101"/>
      <c r="H61" s="101"/>
      <c r="I61" s="101"/>
      <c r="J61" s="102">
        <f>J131</f>
        <v>0</v>
      </c>
      <c r="L61" s="99"/>
    </row>
    <row r="62" spans="2:12" s="9" customFormat="1" ht="14.85" customHeight="1">
      <c r="B62" s="99"/>
      <c r="D62" s="100" t="s">
        <v>96</v>
      </c>
      <c r="E62" s="101"/>
      <c r="F62" s="101"/>
      <c r="G62" s="101"/>
      <c r="H62" s="101"/>
      <c r="I62" s="101"/>
      <c r="J62" s="102">
        <f>J138</f>
        <v>0</v>
      </c>
      <c r="L62" s="99"/>
    </row>
    <row r="63" spans="2:12" s="9" customFormat="1" ht="19.9" customHeight="1">
      <c r="B63" s="99"/>
      <c r="D63" s="100" t="s">
        <v>97</v>
      </c>
      <c r="E63" s="101"/>
      <c r="F63" s="101"/>
      <c r="G63" s="101"/>
      <c r="H63" s="101"/>
      <c r="I63" s="101"/>
      <c r="J63" s="102">
        <f>J151</f>
        <v>0</v>
      </c>
      <c r="L63" s="99"/>
    </row>
    <row r="64" spans="2:12" s="9" customFormat="1" ht="14.85" customHeight="1">
      <c r="B64" s="99"/>
      <c r="D64" s="100" t="s">
        <v>98</v>
      </c>
      <c r="E64" s="101"/>
      <c r="F64" s="101"/>
      <c r="G64" s="101"/>
      <c r="H64" s="101"/>
      <c r="I64" s="101"/>
      <c r="J64" s="102">
        <f>J152</f>
        <v>0</v>
      </c>
      <c r="L64" s="99"/>
    </row>
    <row r="65" spans="2:12" s="9" customFormat="1" ht="19.9" customHeight="1">
      <c r="B65" s="99"/>
      <c r="D65" s="100" t="s">
        <v>99</v>
      </c>
      <c r="E65" s="101"/>
      <c r="F65" s="101"/>
      <c r="G65" s="101"/>
      <c r="H65" s="101"/>
      <c r="I65" s="101"/>
      <c r="J65" s="102">
        <f>J162</f>
        <v>0</v>
      </c>
      <c r="L65" s="99"/>
    </row>
    <row r="66" spans="2:12" s="9" customFormat="1" ht="14.85" customHeight="1">
      <c r="B66" s="99"/>
      <c r="D66" s="100" t="s">
        <v>100</v>
      </c>
      <c r="E66" s="101"/>
      <c r="F66" s="101"/>
      <c r="G66" s="101"/>
      <c r="H66" s="101"/>
      <c r="I66" s="101"/>
      <c r="J66" s="102">
        <f>J163</f>
        <v>0</v>
      </c>
      <c r="L66" s="99"/>
    </row>
    <row r="67" spans="2:12" s="9" customFormat="1" ht="14.85" customHeight="1">
      <c r="B67" s="99"/>
      <c r="D67" s="100" t="s">
        <v>101</v>
      </c>
      <c r="E67" s="101"/>
      <c r="F67" s="101"/>
      <c r="G67" s="101"/>
      <c r="H67" s="101"/>
      <c r="I67" s="101"/>
      <c r="J67" s="102">
        <f>J182</f>
        <v>0</v>
      </c>
      <c r="L67" s="99"/>
    </row>
    <row r="68" spans="2:12" s="9" customFormat="1" ht="14.85" customHeight="1">
      <c r="B68" s="99"/>
      <c r="D68" s="100" t="s">
        <v>102</v>
      </c>
      <c r="E68" s="101"/>
      <c r="F68" s="101"/>
      <c r="G68" s="101"/>
      <c r="H68" s="101"/>
      <c r="I68" s="101"/>
      <c r="J68" s="102">
        <f>J187</f>
        <v>0</v>
      </c>
      <c r="L68" s="99"/>
    </row>
    <row r="69" spans="2:12" s="9" customFormat="1" ht="14.85" customHeight="1">
      <c r="B69" s="99"/>
      <c r="D69" s="100" t="s">
        <v>103</v>
      </c>
      <c r="E69" s="101"/>
      <c r="F69" s="101"/>
      <c r="G69" s="101"/>
      <c r="H69" s="101"/>
      <c r="I69" s="101"/>
      <c r="J69" s="102">
        <f>J194</f>
        <v>0</v>
      </c>
      <c r="L69" s="99"/>
    </row>
    <row r="70" spans="2:12" s="9" customFormat="1" ht="19.9" customHeight="1">
      <c r="B70" s="99"/>
      <c r="D70" s="100" t="s">
        <v>104</v>
      </c>
      <c r="E70" s="101"/>
      <c r="F70" s="101"/>
      <c r="G70" s="101"/>
      <c r="H70" s="101"/>
      <c r="I70" s="101"/>
      <c r="J70" s="102">
        <f>J200</f>
        <v>0</v>
      </c>
      <c r="L70" s="99"/>
    </row>
    <row r="71" spans="2:12" s="9" customFormat="1" ht="14.85" customHeight="1">
      <c r="B71" s="99"/>
      <c r="D71" s="100" t="s">
        <v>105</v>
      </c>
      <c r="E71" s="101"/>
      <c r="F71" s="101"/>
      <c r="G71" s="101"/>
      <c r="H71" s="101"/>
      <c r="I71" s="101"/>
      <c r="J71" s="102">
        <f>J201</f>
        <v>0</v>
      </c>
      <c r="L71" s="99"/>
    </row>
    <row r="72" spans="2:12" s="9" customFormat="1" ht="14.85" customHeight="1">
      <c r="B72" s="99"/>
      <c r="D72" s="100" t="s">
        <v>106</v>
      </c>
      <c r="E72" s="101"/>
      <c r="F72" s="101"/>
      <c r="G72" s="101"/>
      <c r="H72" s="101"/>
      <c r="I72" s="101"/>
      <c r="J72" s="102">
        <f>J211</f>
        <v>0</v>
      </c>
      <c r="L72" s="99"/>
    </row>
    <row r="73" spans="2:12" s="9" customFormat="1" ht="14.85" customHeight="1">
      <c r="B73" s="99"/>
      <c r="D73" s="100" t="s">
        <v>107</v>
      </c>
      <c r="E73" s="101"/>
      <c r="F73" s="101"/>
      <c r="G73" s="101"/>
      <c r="H73" s="101"/>
      <c r="I73" s="101"/>
      <c r="J73" s="102">
        <f>J217</f>
        <v>0</v>
      </c>
      <c r="L73" s="99"/>
    </row>
    <row r="74" spans="2:12" s="9" customFormat="1" ht="14.85" customHeight="1">
      <c r="B74" s="99"/>
      <c r="D74" s="100" t="s">
        <v>108</v>
      </c>
      <c r="E74" s="101"/>
      <c r="F74" s="101"/>
      <c r="G74" s="101"/>
      <c r="H74" s="101"/>
      <c r="I74" s="101"/>
      <c r="J74" s="102">
        <f>J224</f>
        <v>0</v>
      </c>
      <c r="L74" s="99"/>
    </row>
    <row r="75" spans="2:12" s="9" customFormat="1" ht="14.85" customHeight="1">
      <c r="B75" s="99"/>
      <c r="D75" s="100" t="s">
        <v>109</v>
      </c>
      <c r="E75" s="101"/>
      <c r="F75" s="101"/>
      <c r="G75" s="101"/>
      <c r="H75" s="101"/>
      <c r="I75" s="101"/>
      <c r="J75" s="102">
        <f>J228</f>
        <v>0</v>
      </c>
      <c r="L75" s="99"/>
    </row>
    <row r="76" spans="2:12" s="8" customFormat="1" ht="24.95" customHeight="1">
      <c r="B76" s="95"/>
      <c r="D76" s="96" t="s">
        <v>110</v>
      </c>
      <c r="E76" s="97"/>
      <c r="F76" s="97"/>
      <c r="G76" s="97"/>
      <c r="H76" s="97"/>
      <c r="I76" s="97"/>
      <c r="J76" s="98">
        <f>J238</f>
        <v>0</v>
      </c>
      <c r="L76" s="95"/>
    </row>
    <row r="77" spans="2:12" s="9" customFormat="1" ht="19.9" customHeight="1">
      <c r="B77" s="99"/>
      <c r="D77" s="100" t="s">
        <v>111</v>
      </c>
      <c r="E77" s="101"/>
      <c r="F77" s="101"/>
      <c r="G77" s="101"/>
      <c r="H77" s="101"/>
      <c r="I77" s="101"/>
      <c r="J77" s="102">
        <f>J239</f>
        <v>0</v>
      </c>
      <c r="L77" s="99"/>
    </row>
    <row r="78" spans="2:12" s="9" customFormat="1" ht="19.9" customHeight="1">
      <c r="B78" s="99"/>
      <c r="D78" s="100" t="s">
        <v>112</v>
      </c>
      <c r="E78" s="101"/>
      <c r="F78" s="101"/>
      <c r="G78" s="101"/>
      <c r="H78" s="101"/>
      <c r="I78" s="101"/>
      <c r="J78" s="102">
        <f>J248</f>
        <v>0</v>
      </c>
      <c r="L78" s="99"/>
    </row>
    <row r="79" spans="2:12" s="9" customFormat="1" ht="19.9" customHeight="1">
      <c r="B79" s="99"/>
      <c r="D79" s="100" t="s">
        <v>113</v>
      </c>
      <c r="E79" s="101"/>
      <c r="F79" s="101"/>
      <c r="G79" s="101"/>
      <c r="H79" s="101"/>
      <c r="I79" s="101"/>
      <c r="J79" s="102">
        <f>J263</f>
        <v>0</v>
      </c>
      <c r="L79" s="99"/>
    </row>
    <row r="80" spans="2:12" s="9" customFormat="1" ht="19.9" customHeight="1">
      <c r="B80" s="99"/>
      <c r="D80" s="100" t="s">
        <v>114</v>
      </c>
      <c r="E80" s="101"/>
      <c r="F80" s="101"/>
      <c r="G80" s="101"/>
      <c r="H80" s="101"/>
      <c r="I80" s="101"/>
      <c r="J80" s="102">
        <f>J274</f>
        <v>0</v>
      </c>
      <c r="L80" s="99"/>
    </row>
    <row r="81" spans="2:12" s="8" customFormat="1" ht="24.95" customHeight="1">
      <c r="B81" s="95"/>
      <c r="D81" s="96" t="s">
        <v>115</v>
      </c>
      <c r="E81" s="97"/>
      <c r="F81" s="97"/>
      <c r="G81" s="97"/>
      <c r="H81" s="97"/>
      <c r="I81" s="97"/>
      <c r="J81" s="98">
        <f>J277</f>
        <v>0</v>
      </c>
      <c r="L81" s="95"/>
    </row>
    <row r="82" spans="2:12" s="9" customFormat="1" ht="19.9" customHeight="1">
      <c r="B82" s="99"/>
      <c r="D82" s="100" t="s">
        <v>116</v>
      </c>
      <c r="E82" s="101"/>
      <c r="F82" s="101"/>
      <c r="G82" s="101"/>
      <c r="H82" s="101"/>
      <c r="I82" s="101"/>
      <c r="J82" s="102">
        <f>J278</f>
        <v>0</v>
      </c>
      <c r="L82" s="99"/>
    </row>
    <row r="83" spans="2:12" s="1" customFormat="1" ht="21.75" customHeight="1">
      <c r="B83" s="33"/>
      <c r="L83" s="33"/>
    </row>
    <row r="84" spans="2:12" s="1" customFormat="1" ht="6.95" customHeight="1"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33"/>
    </row>
    <row r="88" spans="2:12" s="1" customFormat="1" ht="6.95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33"/>
    </row>
    <row r="89" spans="2:12" s="1" customFormat="1" ht="24.95" customHeight="1">
      <c r="B89" s="33"/>
      <c r="C89" s="21" t="s">
        <v>117</v>
      </c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7" t="s">
        <v>16</v>
      </c>
      <c r="L91" s="33"/>
    </row>
    <row r="92" spans="2:12" s="1" customFormat="1" ht="16.5" customHeight="1">
      <c r="B92" s="33"/>
      <c r="E92" s="274" t="str">
        <f>E7</f>
        <v>Víceúčelové hřiště 20x11m Turnov</v>
      </c>
      <c r="F92" s="292"/>
      <c r="G92" s="292"/>
      <c r="H92" s="292"/>
      <c r="L92" s="33"/>
    </row>
    <row r="93" spans="2:12" s="1" customFormat="1" ht="6.95" customHeight="1">
      <c r="B93" s="33"/>
      <c r="L93" s="33"/>
    </row>
    <row r="94" spans="2:12" s="1" customFormat="1" ht="12" customHeight="1">
      <c r="B94" s="33"/>
      <c r="C94" s="27" t="s">
        <v>22</v>
      </c>
      <c r="F94" s="25" t="str">
        <f>F10</f>
        <v>ZŠ Turnov - Mašov, U Školy 56, Mašov</v>
      </c>
      <c r="I94" s="27" t="s">
        <v>24</v>
      </c>
      <c r="J94" s="50" t="str">
        <f>IF(J10="","",J10)</f>
        <v>2. 5. 2023</v>
      </c>
      <c r="L94" s="33"/>
    </row>
    <row r="95" spans="2:12" s="1" customFormat="1" ht="6.95" customHeight="1">
      <c r="B95" s="33"/>
      <c r="L95" s="33"/>
    </row>
    <row r="96" spans="2:12" s="1" customFormat="1" ht="15.2" customHeight="1">
      <c r="B96" s="33"/>
      <c r="C96" s="27" t="s">
        <v>28</v>
      </c>
      <c r="F96" s="25" t="str">
        <f>E13</f>
        <v xml:space="preserve"> Město Turnov</v>
      </c>
      <c r="I96" s="27" t="s">
        <v>35</v>
      </c>
      <c r="J96" s="31" t="str">
        <f>E19</f>
        <v>Beniksport s.r.o.</v>
      </c>
      <c r="L96" s="33"/>
    </row>
    <row r="97" spans="2:12" s="1" customFormat="1" ht="15.2" customHeight="1">
      <c r="B97" s="33"/>
      <c r="C97" s="27" t="s">
        <v>33</v>
      </c>
      <c r="F97" s="25" t="str">
        <f>IF(E16="","",E16)</f>
        <v>Vyplň údaj</v>
      </c>
      <c r="I97" s="27" t="s">
        <v>40</v>
      </c>
      <c r="J97" s="31" t="str">
        <f>E22</f>
        <v>Beniksport s.r.o.</v>
      </c>
      <c r="L97" s="33"/>
    </row>
    <row r="98" spans="2:12" s="1" customFormat="1" ht="10.35" customHeight="1">
      <c r="B98" s="33"/>
      <c r="L98" s="33"/>
    </row>
    <row r="99" spans="2:20" s="10" customFormat="1" ht="29.25" customHeight="1">
      <c r="B99" s="103"/>
      <c r="C99" s="104" t="s">
        <v>118</v>
      </c>
      <c r="D99" s="105" t="s">
        <v>62</v>
      </c>
      <c r="E99" s="105" t="s">
        <v>58</v>
      </c>
      <c r="F99" s="105" t="s">
        <v>59</v>
      </c>
      <c r="G99" s="105" t="s">
        <v>119</v>
      </c>
      <c r="H99" s="105" t="s">
        <v>120</v>
      </c>
      <c r="I99" s="105" t="s">
        <v>121</v>
      </c>
      <c r="J99" s="105" t="s">
        <v>88</v>
      </c>
      <c r="K99" s="106" t="s">
        <v>122</v>
      </c>
      <c r="L99" s="103"/>
      <c r="M99" s="57" t="s">
        <v>21</v>
      </c>
      <c r="N99" s="58" t="s">
        <v>47</v>
      </c>
      <c r="O99" s="58" t="s">
        <v>123</v>
      </c>
      <c r="P99" s="58" t="s">
        <v>124</v>
      </c>
      <c r="Q99" s="58" t="s">
        <v>125</v>
      </c>
      <c r="R99" s="58" t="s">
        <v>126</v>
      </c>
      <c r="S99" s="58" t="s">
        <v>127</v>
      </c>
      <c r="T99" s="59" t="s">
        <v>128</v>
      </c>
    </row>
    <row r="100" spans="2:63" s="1" customFormat="1" ht="22.9" customHeight="1">
      <c r="B100" s="33"/>
      <c r="C100" s="62" t="s">
        <v>129</v>
      </c>
      <c r="J100" s="107">
        <f>BK100</f>
        <v>0</v>
      </c>
      <c r="L100" s="33"/>
      <c r="M100" s="60"/>
      <c r="N100" s="51"/>
      <c r="O100" s="51"/>
      <c r="P100" s="108">
        <f>P101+P238+P277</f>
        <v>0</v>
      </c>
      <c r="Q100" s="51"/>
      <c r="R100" s="108">
        <f>R101+R238+R277</f>
        <v>197.85359727999997</v>
      </c>
      <c r="S100" s="51"/>
      <c r="T100" s="109">
        <f>T101+T238+T277</f>
        <v>0.504</v>
      </c>
      <c r="AT100" s="17" t="s">
        <v>76</v>
      </c>
      <c r="AU100" s="17" t="s">
        <v>89</v>
      </c>
      <c r="BK100" s="110">
        <f>BK101+BK238+BK277</f>
        <v>0</v>
      </c>
    </row>
    <row r="101" spans="2:63" s="11" customFormat="1" ht="25.9" customHeight="1">
      <c r="B101" s="111"/>
      <c r="D101" s="112" t="s">
        <v>76</v>
      </c>
      <c r="E101" s="113" t="s">
        <v>130</v>
      </c>
      <c r="F101" s="113" t="s">
        <v>131</v>
      </c>
      <c r="I101" s="114"/>
      <c r="J101" s="115">
        <f>BK101</f>
        <v>0</v>
      </c>
      <c r="L101" s="111"/>
      <c r="M101" s="116"/>
      <c r="P101" s="117">
        <f>P102+P151+P162+P200</f>
        <v>0</v>
      </c>
      <c r="R101" s="117">
        <f>R102+R151+R162+R200</f>
        <v>197.09448547999997</v>
      </c>
      <c r="T101" s="118">
        <f>T102+T151+T162+T200</f>
        <v>0.504</v>
      </c>
      <c r="AR101" s="112" t="s">
        <v>82</v>
      </c>
      <c r="AT101" s="119" t="s">
        <v>76</v>
      </c>
      <c r="AU101" s="119" t="s">
        <v>77</v>
      </c>
      <c r="AY101" s="112" t="s">
        <v>132</v>
      </c>
      <c r="BK101" s="120">
        <f>BK102+BK151+BK162+BK200</f>
        <v>0</v>
      </c>
    </row>
    <row r="102" spans="2:63" s="11" customFormat="1" ht="22.9" customHeight="1">
      <c r="B102" s="111"/>
      <c r="D102" s="112" t="s">
        <v>76</v>
      </c>
      <c r="E102" s="121" t="s">
        <v>82</v>
      </c>
      <c r="F102" s="121" t="s">
        <v>133</v>
      </c>
      <c r="I102" s="114"/>
      <c r="J102" s="122">
        <f>BK102</f>
        <v>0</v>
      </c>
      <c r="L102" s="111"/>
      <c r="M102" s="116"/>
      <c r="P102" s="117">
        <f>P103+P110+P120+P131+P138</f>
        <v>0</v>
      </c>
      <c r="R102" s="117">
        <f>R103+R110+R120+R131+R138</f>
        <v>0.0009750000000000001</v>
      </c>
      <c r="T102" s="118">
        <f>T103+T110+T120+T131+T138</f>
        <v>0</v>
      </c>
      <c r="AR102" s="112" t="s">
        <v>82</v>
      </c>
      <c r="AT102" s="119" t="s">
        <v>76</v>
      </c>
      <c r="AU102" s="119" t="s">
        <v>82</v>
      </c>
      <c r="AY102" s="112" t="s">
        <v>132</v>
      </c>
      <c r="BK102" s="120">
        <f>BK103+BK110+BK120+BK131+BK138</f>
        <v>0</v>
      </c>
    </row>
    <row r="103" spans="2:63" s="11" customFormat="1" ht="20.85" customHeight="1">
      <c r="B103" s="111"/>
      <c r="D103" s="112" t="s">
        <v>76</v>
      </c>
      <c r="E103" s="121" t="s">
        <v>134</v>
      </c>
      <c r="F103" s="121" t="s">
        <v>135</v>
      </c>
      <c r="I103" s="114"/>
      <c r="J103" s="122">
        <f>BK103</f>
        <v>0</v>
      </c>
      <c r="L103" s="111"/>
      <c r="M103" s="116"/>
      <c r="P103" s="117">
        <f>SUM(P104:P109)</f>
        <v>0</v>
      </c>
      <c r="R103" s="117">
        <f>SUM(R104:R109)</f>
        <v>0</v>
      </c>
      <c r="T103" s="118">
        <f>SUM(T104:T109)</f>
        <v>0</v>
      </c>
      <c r="AR103" s="112" t="s">
        <v>82</v>
      </c>
      <c r="AT103" s="119" t="s">
        <v>76</v>
      </c>
      <c r="AU103" s="119" t="s">
        <v>84</v>
      </c>
      <c r="AY103" s="112" t="s">
        <v>132</v>
      </c>
      <c r="BK103" s="120">
        <f>SUM(BK104:BK109)</f>
        <v>0</v>
      </c>
    </row>
    <row r="104" spans="2:65" s="1" customFormat="1" ht="24.2" customHeight="1">
      <c r="B104" s="33"/>
      <c r="C104" s="123" t="s">
        <v>82</v>
      </c>
      <c r="D104" s="123" t="s">
        <v>136</v>
      </c>
      <c r="E104" s="124" t="s">
        <v>137</v>
      </c>
      <c r="F104" s="125" t="s">
        <v>138</v>
      </c>
      <c r="G104" s="126" t="s">
        <v>139</v>
      </c>
      <c r="H104" s="127">
        <v>17.25</v>
      </c>
      <c r="I104" s="128"/>
      <c r="J104" s="129">
        <f>ROUND(I104*H104,2)</f>
        <v>0</v>
      </c>
      <c r="K104" s="125" t="s">
        <v>140</v>
      </c>
      <c r="L104" s="33"/>
      <c r="M104" s="130" t="s">
        <v>21</v>
      </c>
      <c r="N104" s="131" t="s">
        <v>48</v>
      </c>
      <c r="P104" s="132">
        <f>O104*H104</f>
        <v>0</v>
      </c>
      <c r="Q104" s="132">
        <v>0</v>
      </c>
      <c r="R104" s="132">
        <f>Q104*H104</f>
        <v>0</v>
      </c>
      <c r="S104" s="132">
        <v>0</v>
      </c>
      <c r="T104" s="133">
        <f>S104*H104</f>
        <v>0</v>
      </c>
      <c r="AR104" s="134" t="s">
        <v>141</v>
      </c>
      <c r="AT104" s="134" t="s">
        <v>136</v>
      </c>
      <c r="AU104" s="134" t="s">
        <v>142</v>
      </c>
      <c r="AY104" s="17" t="s">
        <v>132</v>
      </c>
      <c r="BE104" s="135">
        <f>IF(N104="základní",J104,0)</f>
        <v>0</v>
      </c>
      <c r="BF104" s="135">
        <f>IF(N104="snížená",J104,0)</f>
        <v>0</v>
      </c>
      <c r="BG104" s="135">
        <f>IF(N104="zákl. přenesená",J104,0)</f>
        <v>0</v>
      </c>
      <c r="BH104" s="135">
        <f>IF(N104="sníž. přenesená",J104,0)</f>
        <v>0</v>
      </c>
      <c r="BI104" s="135">
        <f>IF(N104="nulová",J104,0)</f>
        <v>0</v>
      </c>
      <c r="BJ104" s="17" t="s">
        <v>82</v>
      </c>
      <c r="BK104" s="135">
        <f>ROUND(I104*H104,2)</f>
        <v>0</v>
      </c>
      <c r="BL104" s="17" t="s">
        <v>141</v>
      </c>
      <c r="BM104" s="134" t="s">
        <v>143</v>
      </c>
    </row>
    <row r="105" spans="2:47" s="1" customFormat="1" ht="11.25">
      <c r="B105" s="33"/>
      <c r="D105" s="136" t="s">
        <v>144</v>
      </c>
      <c r="F105" s="137" t="s">
        <v>145</v>
      </c>
      <c r="I105" s="138"/>
      <c r="L105" s="33"/>
      <c r="M105" s="139"/>
      <c r="T105" s="54"/>
      <c r="AT105" s="17" t="s">
        <v>144</v>
      </c>
      <c r="AU105" s="17" t="s">
        <v>142</v>
      </c>
    </row>
    <row r="106" spans="2:51" s="12" customFormat="1" ht="22.5">
      <c r="B106" s="140"/>
      <c r="D106" s="141" t="s">
        <v>146</v>
      </c>
      <c r="E106" s="142" t="s">
        <v>21</v>
      </c>
      <c r="F106" s="143" t="s">
        <v>147</v>
      </c>
      <c r="H106" s="144">
        <v>17.25</v>
      </c>
      <c r="I106" s="145"/>
      <c r="L106" s="140"/>
      <c r="M106" s="146"/>
      <c r="T106" s="147"/>
      <c r="AT106" s="142" t="s">
        <v>146</v>
      </c>
      <c r="AU106" s="142" t="s">
        <v>142</v>
      </c>
      <c r="AV106" s="12" t="s">
        <v>84</v>
      </c>
      <c r="AW106" s="12" t="s">
        <v>39</v>
      </c>
      <c r="AX106" s="12" t="s">
        <v>82</v>
      </c>
      <c r="AY106" s="142" t="s">
        <v>132</v>
      </c>
    </row>
    <row r="107" spans="2:65" s="1" customFormat="1" ht="55.5" customHeight="1">
      <c r="B107" s="33"/>
      <c r="C107" s="123" t="s">
        <v>84</v>
      </c>
      <c r="D107" s="123" t="s">
        <v>136</v>
      </c>
      <c r="E107" s="124" t="s">
        <v>148</v>
      </c>
      <c r="F107" s="125" t="s">
        <v>149</v>
      </c>
      <c r="G107" s="126" t="s">
        <v>150</v>
      </c>
      <c r="H107" s="127">
        <v>0.36</v>
      </c>
      <c r="I107" s="128"/>
      <c r="J107" s="129">
        <f>ROUND(I107*H107,2)</f>
        <v>0</v>
      </c>
      <c r="K107" s="125" t="s">
        <v>140</v>
      </c>
      <c r="L107" s="33"/>
      <c r="M107" s="130" t="s">
        <v>21</v>
      </c>
      <c r="N107" s="131" t="s">
        <v>48</v>
      </c>
      <c r="P107" s="132">
        <f>O107*H107</f>
        <v>0</v>
      </c>
      <c r="Q107" s="132">
        <v>0</v>
      </c>
      <c r="R107" s="132">
        <f>Q107*H107</f>
        <v>0</v>
      </c>
      <c r="S107" s="132">
        <v>0</v>
      </c>
      <c r="T107" s="133">
        <f>S107*H107</f>
        <v>0</v>
      </c>
      <c r="AR107" s="134" t="s">
        <v>141</v>
      </c>
      <c r="AT107" s="134" t="s">
        <v>136</v>
      </c>
      <c r="AU107" s="134" t="s">
        <v>142</v>
      </c>
      <c r="AY107" s="17" t="s">
        <v>132</v>
      </c>
      <c r="BE107" s="135">
        <f>IF(N107="základní",J107,0)</f>
        <v>0</v>
      </c>
      <c r="BF107" s="135">
        <f>IF(N107="snížená",J107,0)</f>
        <v>0</v>
      </c>
      <c r="BG107" s="135">
        <f>IF(N107="zákl. přenesená",J107,0)</f>
        <v>0</v>
      </c>
      <c r="BH107" s="135">
        <f>IF(N107="sníž. přenesená",J107,0)</f>
        <v>0</v>
      </c>
      <c r="BI107" s="135">
        <f>IF(N107="nulová",J107,0)</f>
        <v>0</v>
      </c>
      <c r="BJ107" s="17" t="s">
        <v>82</v>
      </c>
      <c r="BK107" s="135">
        <f>ROUND(I107*H107,2)</f>
        <v>0</v>
      </c>
      <c r="BL107" s="17" t="s">
        <v>141</v>
      </c>
      <c r="BM107" s="134" t="s">
        <v>151</v>
      </c>
    </row>
    <row r="108" spans="2:47" s="1" customFormat="1" ht="11.25">
      <c r="B108" s="33"/>
      <c r="D108" s="136" t="s">
        <v>144</v>
      </c>
      <c r="F108" s="137" t="s">
        <v>152</v>
      </c>
      <c r="I108" s="138"/>
      <c r="L108" s="33"/>
      <c r="M108" s="139"/>
      <c r="T108" s="54"/>
      <c r="AT108" s="17" t="s">
        <v>144</v>
      </c>
      <c r="AU108" s="17" t="s">
        <v>142</v>
      </c>
    </row>
    <row r="109" spans="2:51" s="12" customFormat="1" ht="11.25">
      <c r="B109" s="140"/>
      <c r="D109" s="141" t="s">
        <v>146</v>
      </c>
      <c r="E109" s="142" t="s">
        <v>21</v>
      </c>
      <c r="F109" s="143" t="s">
        <v>153</v>
      </c>
      <c r="H109" s="144">
        <v>0.36</v>
      </c>
      <c r="I109" s="145"/>
      <c r="L109" s="140"/>
      <c r="M109" s="146"/>
      <c r="T109" s="147"/>
      <c r="AT109" s="142" t="s">
        <v>146</v>
      </c>
      <c r="AU109" s="142" t="s">
        <v>142</v>
      </c>
      <c r="AV109" s="12" t="s">
        <v>84</v>
      </c>
      <c r="AW109" s="12" t="s">
        <v>39</v>
      </c>
      <c r="AX109" s="12" t="s">
        <v>82</v>
      </c>
      <c r="AY109" s="142" t="s">
        <v>132</v>
      </c>
    </row>
    <row r="110" spans="2:63" s="11" customFormat="1" ht="20.85" customHeight="1">
      <c r="B110" s="111"/>
      <c r="D110" s="112" t="s">
        <v>76</v>
      </c>
      <c r="E110" s="121" t="s">
        <v>154</v>
      </c>
      <c r="F110" s="121" t="s">
        <v>155</v>
      </c>
      <c r="I110" s="114"/>
      <c r="J110" s="122">
        <f>BK110</f>
        <v>0</v>
      </c>
      <c r="L110" s="111"/>
      <c r="M110" s="116"/>
      <c r="P110" s="117">
        <f>SUM(P111:P119)</f>
        <v>0</v>
      </c>
      <c r="R110" s="117">
        <f>SUM(R111:R119)</f>
        <v>0</v>
      </c>
      <c r="T110" s="118">
        <f>SUM(T111:T119)</f>
        <v>0</v>
      </c>
      <c r="AR110" s="112" t="s">
        <v>82</v>
      </c>
      <c r="AT110" s="119" t="s">
        <v>76</v>
      </c>
      <c r="AU110" s="119" t="s">
        <v>84</v>
      </c>
      <c r="AY110" s="112" t="s">
        <v>132</v>
      </c>
      <c r="BK110" s="120">
        <f>SUM(BK111:BK119)</f>
        <v>0</v>
      </c>
    </row>
    <row r="111" spans="2:65" s="1" customFormat="1" ht="37.9" customHeight="1">
      <c r="B111" s="33"/>
      <c r="C111" s="123" t="s">
        <v>142</v>
      </c>
      <c r="D111" s="123" t="s">
        <v>136</v>
      </c>
      <c r="E111" s="124" t="s">
        <v>156</v>
      </c>
      <c r="F111" s="125" t="s">
        <v>157</v>
      </c>
      <c r="G111" s="126" t="s">
        <v>150</v>
      </c>
      <c r="H111" s="127">
        <v>5.224</v>
      </c>
      <c r="I111" s="128"/>
      <c r="J111" s="129">
        <f>ROUND(I111*H111,2)</f>
        <v>0</v>
      </c>
      <c r="K111" s="125" t="s">
        <v>140</v>
      </c>
      <c r="L111" s="33"/>
      <c r="M111" s="130" t="s">
        <v>21</v>
      </c>
      <c r="N111" s="131" t="s">
        <v>48</v>
      </c>
      <c r="P111" s="132">
        <f>O111*H111</f>
        <v>0</v>
      </c>
      <c r="Q111" s="132">
        <v>0</v>
      </c>
      <c r="R111" s="132">
        <f>Q111*H111</f>
        <v>0</v>
      </c>
      <c r="S111" s="132">
        <v>0</v>
      </c>
      <c r="T111" s="133">
        <f>S111*H111</f>
        <v>0</v>
      </c>
      <c r="AR111" s="134" t="s">
        <v>141</v>
      </c>
      <c r="AT111" s="134" t="s">
        <v>136</v>
      </c>
      <c r="AU111" s="134" t="s">
        <v>142</v>
      </c>
      <c r="AY111" s="17" t="s">
        <v>132</v>
      </c>
      <c r="BE111" s="135">
        <f>IF(N111="základní",J111,0)</f>
        <v>0</v>
      </c>
      <c r="BF111" s="135">
        <f>IF(N111="snížená",J111,0)</f>
        <v>0</v>
      </c>
      <c r="BG111" s="135">
        <f>IF(N111="zákl. přenesená",J111,0)</f>
        <v>0</v>
      </c>
      <c r="BH111" s="135">
        <f>IF(N111="sníž. přenesená",J111,0)</f>
        <v>0</v>
      </c>
      <c r="BI111" s="135">
        <f>IF(N111="nulová",J111,0)</f>
        <v>0</v>
      </c>
      <c r="BJ111" s="17" t="s">
        <v>82</v>
      </c>
      <c r="BK111" s="135">
        <f>ROUND(I111*H111,2)</f>
        <v>0</v>
      </c>
      <c r="BL111" s="17" t="s">
        <v>141</v>
      </c>
      <c r="BM111" s="134" t="s">
        <v>158</v>
      </c>
    </row>
    <row r="112" spans="2:47" s="1" customFormat="1" ht="11.25">
      <c r="B112" s="33"/>
      <c r="D112" s="136" t="s">
        <v>144</v>
      </c>
      <c r="F112" s="137" t="s">
        <v>159</v>
      </c>
      <c r="I112" s="138"/>
      <c r="L112" s="33"/>
      <c r="M112" s="139"/>
      <c r="T112" s="54"/>
      <c r="AT112" s="17" t="s">
        <v>144</v>
      </c>
      <c r="AU112" s="17" t="s">
        <v>142</v>
      </c>
    </row>
    <row r="113" spans="2:51" s="13" customFormat="1" ht="11.25">
      <c r="B113" s="148"/>
      <c r="D113" s="141" t="s">
        <v>146</v>
      </c>
      <c r="E113" s="149" t="s">
        <v>21</v>
      </c>
      <c r="F113" s="150" t="s">
        <v>160</v>
      </c>
      <c r="H113" s="149" t="s">
        <v>21</v>
      </c>
      <c r="I113" s="151"/>
      <c r="L113" s="148"/>
      <c r="M113" s="152"/>
      <c r="T113" s="153"/>
      <c r="AT113" s="149" t="s">
        <v>146</v>
      </c>
      <c r="AU113" s="149" t="s">
        <v>142</v>
      </c>
      <c r="AV113" s="13" t="s">
        <v>82</v>
      </c>
      <c r="AW113" s="13" t="s">
        <v>39</v>
      </c>
      <c r="AX113" s="13" t="s">
        <v>77</v>
      </c>
      <c r="AY113" s="149" t="s">
        <v>132</v>
      </c>
    </row>
    <row r="114" spans="2:51" s="12" customFormat="1" ht="11.25">
      <c r="B114" s="140"/>
      <c r="D114" s="141" t="s">
        <v>146</v>
      </c>
      <c r="E114" s="142" t="s">
        <v>21</v>
      </c>
      <c r="F114" s="143" t="s">
        <v>161</v>
      </c>
      <c r="H114" s="144">
        <v>1.71</v>
      </c>
      <c r="I114" s="145"/>
      <c r="L114" s="140"/>
      <c r="M114" s="146"/>
      <c r="T114" s="147"/>
      <c r="AT114" s="142" t="s">
        <v>146</v>
      </c>
      <c r="AU114" s="142" t="s">
        <v>142</v>
      </c>
      <c r="AV114" s="12" t="s">
        <v>84</v>
      </c>
      <c r="AW114" s="12" t="s">
        <v>39</v>
      </c>
      <c r="AX114" s="12" t="s">
        <v>77</v>
      </c>
      <c r="AY114" s="142" t="s">
        <v>132</v>
      </c>
    </row>
    <row r="115" spans="2:51" s="13" customFormat="1" ht="11.25">
      <c r="B115" s="148"/>
      <c r="D115" s="141" t="s">
        <v>146</v>
      </c>
      <c r="E115" s="149" t="s">
        <v>21</v>
      </c>
      <c r="F115" s="150" t="s">
        <v>162</v>
      </c>
      <c r="H115" s="149" t="s">
        <v>21</v>
      </c>
      <c r="I115" s="151"/>
      <c r="L115" s="148"/>
      <c r="M115" s="152"/>
      <c r="T115" s="153"/>
      <c r="AT115" s="149" t="s">
        <v>146</v>
      </c>
      <c r="AU115" s="149" t="s">
        <v>142</v>
      </c>
      <c r="AV115" s="13" t="s">
        <v>82</v>
      </c>
      <c r="AW115" s="13" t="s">
        <v>39</v>
      </c>
      <c r="AX115" s="13" t="s">
        <v>77</v>
      </c>
      <c r="AY115" s="149" t="s">
        <v>132</v>
      </c>
    </row>
    <row r="116" spans="2:51" s="12" customFormat="1" ht="11.25">
      <c r="B116" s="140"/>
      <c r="D116" s="141" t="s">
        <v>146</v>
      </c>
      <c r="E116" s="142" t="s">
        <v>21</v>
      </c>
      <c r="F116" s="143" t="s">
        <v>163</v>
      </c>
      <c r="H116" s="144">
        <v>2.813</v>
      </c>
      <c r="I116" s="145"/>
      <c r="L116" s="140"/>
      <c r="M116" s="146"/>
      <c r="T116" s="147"/>
      <c r="AT116" s="142" t="s">
        <v>146</v>
      </c>
      <c r="AU116" s="142" t="s">
        <v>142</v>
      </c>
      <c r="AV116" s="12" t="s">
        <v>84</v>
      </c>
      <c r="AW116" s="12" t="s">
        <v>39</v>
      </c>
      <c r="AX116" s="12" t="s">
        <v>77</v>
      </c>
      <c r="AY116" s="142" t="s">
        <v>132</v>
      </c>
    </row>
    <row r="117" spans="2:51" s="13" customFormat="1" ht="11.25">
      <c r="B117" s="148"/>
      <c r="D117" s="141" t="s">
        <v>146</v>
      </c>
      <c r="E117" s="149" t="s">
        <v>21</v>
      </c>
      <c r="F117" s="150" t="s">
        <v>164</v>
      </c>
      <c r="H117" s="149" t="s">
        <v>21</v>
      </c>
      <c r="I117" s="151"/>
      <c r="L117" s="148"/>
      <c r="M117" s="152"/>
      <c r="T117" s="153"/>
      <c r="AT117" s="149" t="s">
        <v>146</v>
      </c>
      <c r="AU117" s="149" t="s">
        <v>142</v>
      </c>
      <c r="AV117" s="13" t="s">
        <v>82</v>
      </c>
      <c r="AW117" s="13" t="s">
        <v>39</v>
      </c>
      <c r="AX117" s="13" t="s">
        <v>77</v>
      </c>
      <c r="AY117" s="149" t="s">
        <v>132</v>
      </c>
    </row>
    <row r="118" spans="2:51" s="12" customFormat="1" ht="11.25">
      <c r="B118" s="140"/>
      <c r="D118" s="141" t="s">
        <v>146</v>
      </c>
      <c r="E118" s="142" t="s">
        <v>21</v>
      </c>
      <c r="F118" s="143" t="s">
        <v>165</v>
      </c>
      <c r="H118" s="144">
        <v>0.701</v>
      </c>
      <c r="I118" s="145"/>
      <c r="L118" s="140"/>
      <c r="M118" s="146"/>
      <c r="T118" s="147"/>
      <c r="AT118" s="142" t="s">
        <v>146</v>
      </c>
      <c r="AU118" s="142" t="s">
        <v>142</v>
      </c>
      <c r="AV118" s="12" t="s">
        <v>84</v>
      </c>
      <c r="AW118" s="12" t="s">
        <v>39</v>
      </c>
      <c r="AX118" s="12" t="s">
        <v>77</v>
      </c>
      <c r="AY118" s="142" t="s">
        <v>132</v>
      </c>
    </row>
    <row r="119" spans="2:51" s="14" customFormat="1" ht="11.25">
      <c r="B119" s="154"/>
      <c r="D119" s="141" t="s">
        <v>146</v>
      </c>
      <c r="E119" s="155" t="s">
        <v>21</v>
      </c>
      <c r="F119" s="156" t="s">
        <v>166</v>
      </c>
      <c r="H119" s="157">
        <v>5.224</v>
      </c>
      <c r="I119" s="158"/>
      <c r="L119" s="154"/>
      <c r="M119" s="159"/>
      <c r="T119" s="160"/>
      <c r="AT119" s="155" t="s">
        <v>146</v>
      </c>
      <c r="AU119" s="155" t="s">
        <v>142</v>
      </c>
      <c r="AV119" s="14" t="s">
        <v>141</v>
      </c>
      <c r="AW119" s="14" t="s">
        <v>39</v>
      </c>
      <c r="AX119" s="14" t="s">
        <v>82</v>
      </c>
      <c r="AY119" s="155" t="s">
        <v>132</v>
      </c>
    </row>
    <row r="120" spans="2:63" s="11" customFormat="1" ht="20.85" customHeight="1">
      <c r="B120" s="111"/>
      <c r="D120" s="112" t="s">
        <v>76</v>
      </c>
      <c r="E120" s="121" t="s">
        <v>167</v>
      </c>
      <c r="F120" s="121" t="s">
        <v>168</v>
      </c>
      <c r="I120" s="114"/>
      <c r="J120" s="122">
        <f>BK120</f>
        <v>0</v>
      </c>
      <c r="L120" s="111"/>
      <c r="M120" s="116"/>
      <c r="P120" s="117">
        <f>SUM(P121:P130)</f>
        <v>0</v>
      </c>
      <c r="R120" s="117">
        <f>SUM(R121:R130)</f>
        <v>0</v>
      </c>
      <c r="T120" s="118">
        <f>SUM(T121:T130)</f>
        <v>0</v>
      </c>
      <c r="AR120" s="112" t="s">
        <v>82</v>
      </c>
      <c r="AT120" s="119" t="s">
        <v>76</v>
      </c>
      <c r="AU120" s="119" t="s">
        <v>84</v>
      </c>
      <c r="AY120" s="112" t="s">
        <v>132</v>
      </c>
      <c r="BK120" s="120">
        <f>SUM(BK121:BK130)</f>
        <v>0</v>
      </c>
    </row>
    <row r="121" spans="2:65" s="1" customFormat="1" ht="62.65" customHeight="1">
      <c r="B121" s="33"/>
      <c r="C121" s="123" t="s">
        <v>141</v>
      </c>
      <c r="D121" s="123" t="s">
        <v>136</v>
      </c>
      <c r="E121" s="124" t="s">
        <v>169</v>
      </c>
      <c r="F121" s="125" t="s">
        <v>170</v>
      </c>
      <c r="G121" s="126" t="s">
        <v>150</v>
      </c>
      <c r="H121" s="127">
        <v>5.224</v>
      </c>
      <c r="I121" s="128"/>
      <c r="J121" s="129">
        <f>ROUND(I121*H121,2)</f>
        <v>0</v>
      </c>
      <c r="K121" s="125" t="s">
        <v>140</v>
      </c>
      <c r="L121" s="33"/>
      <c r="M121" s="130" t="s">
        <v>21</v>
      </c>
      <c r="N121" s="131" t="s">
        <v>48</v>
      </c>
      <c r="P121" s="132">
        <f>O121*H121</f>
        <v>0</v>
      </c>
      <c r="Q121" s="132">
        <v>0</v>
      </c>
      <c r="R121" s="132">
        <f>Q121*H121</f>
        <v>0</v>
      </c>
      <c r="S121" s="132">
        <v>0</v>
      </c>
      <c r="T121" s="133">
        <f>S121*H121</f>
        <v>0</v>
      </c>
      <c r="AR121" s="134" t="s">
        <v>141</v>
      </c>
      <c r="AT121" s="134" t="s">
        <v>136</v>
      </c>
      <c r="AU121" s="134" t="s">
        <v>142</v>
      </c>
      <c r="AY121" s="17" t="s">
        <v>132</v>
      </c>
      <c r="BE121" s="135">
        <f>IF(N121="základní",J121,0)</f>
        <v>0</v>
      </c>
      <c r="BF121" s="135">
        <f>IF(N121="snížená",J121,0)</f>
        <v>0</v>
      </c>
      <c r="BG121" s="135">
        <f>IF(N121="zákl. přenesená",J121,0)</f>
        <v>0</v>
      </c>
      <c r="BH121" s="135">
        <f>IF(N121="sníž. přenesená",J121,0)</f>
        <v>0</v>
      </c>
      <c r="BI121" s="135">
        <f>IF(N121="nulová",J121,0)</f>
        <v>0</v>
      </c>
      <c r="BJ121" s="17" t="s">
        <v>82</v>
      </c>
      <c r="BK121" s="135">
        <f>ROUND(I121*H121,2)</f>
        <v>0</v>
      </c>
      <c r="BL121" s="17" t="s">
        <v>141</v>
      </c>
      <c r="BM121" s="134" t="s">
        <v>171</v>
      </c>
    </row>
    <row r="122" spans="2:47" s="1" customFormat="1" ht="11.25">
      <c r="B122" s="33"/>
      <c r="D122" s="136" t="s">
        <v>144</v>
      </c>
      <c r="F122" s="137" t="s">
        <v>172</v>
      </c>
      <c r="I122" s="138"/>
      <c r="L122" s="33"/>
      <c r="M122" s="139"/>
      <c r="T122" s="54"/>
      <c r="AT122" s="17" t="s">
        <v>144</v>
      </c>
      <c r="AU122" s="17" t="s">
        <v>142</v>
      </c>
    </row>
    <row r="123" spans="2:65" s="1" customFormat="1" ht="44.25" customHeight="1">
      <c r="B123" s="33"/>
      <c r="C123" s="123" t="s">
        <v>173</v>
      </c>
      <c r="D123" s="123" t="s">
        <v>136</v>
      </c>
      <c r="E123" s="124" t="s">
        <v>174</v>
      </c>
      <c r="F123" s="125" t="s">
        <v>175</v>
      </c>
      <c r="G123" s="126" t="s">
        <v>150</v>
      </c>
      <c r="H123" s="127">
        <v>6.987</v>
      </c>
      <c r="I123" s="128"/>
      <c r="J123" s="129">
        <f>ROUND(I123*H123,2)</f>
        <v>0</v>
      </c>
      <c r="K123" s="125" t="s">
        <v>140</v>
      </c>
      <c r="L123" s="33"/>
      <c r="M123" s="130" t="s">
        <v>21</v>
      </c>
      <c r="N123" s="131" t="s">
        <v>48</v>
      </c>
      <c r="P123" s="132">
        <f>O123*H123</f>
        <v>0</v>
      </c>
      <c r="Q123" s="132">
        <v>0</v>
      </c>
      <c r="R123" s="132">
        <f>Q123*H123</f>
        <v>0</v>
      </c>
      <c r="S123" s="132">
        <v>0</v>
      </c>
      <c r="T123" s="133">
        <f>S123*H123</f>
        <v>0</v>
      </c>
      <c r="AR123" s="134" t="s">
        <v>141</v>
      </c>
      <c r="AT123" s="134" t="s">
        <v>136</v>
      </c>
      <c r="AU123" s="134" t="s">
        <v>142</v>
      </c>
      <c r="AY123" s="17" t="s">
        <v>132</v>
      </c>
      <c r="BE123" s="135">
        <f>IF(N123="základní",J123,0)</f>
        <v>0</v>
      </c>
      <c r="BF123" s="135">
        <f>IF(N123="snížená",J123,0)</f>
        <v>0</v>
      </c>
      <c r="BG123" s="135">
        <f>IF(N123="zákl. přenesená",J123,0)</f>
        <v>0</v>
      </c>
      <c r="BH123" s="135">
        <f>IF(N123="sníž. přenesená",J123,0)</f>
        <v>0</v>
      </c>
      <c r="BI123" s="135">
        <f>IF(N123="nulová",J123,0)</f>
        <v>0</v>
      </c>
      <c r="BJ123" s="17" t="s">
        <v>82</v>
      </c>
      <c r="BK123" s="135">
        <f>ROUND(I123*H123,2)</f>
        <v>0</v>
      </c>
      <c r="BL123" s="17" t="s">
        <v>141</v>
      </c>
      <c r="BM123" s="134" t="s">
        <v>176</v>
      </c>
    </row>
    <row r="124" spans="2:47" s="1" customFormat="1" ht="11.25">
      <c r="B124" s="33"/>
      <c r="D124" s="136" t="s">
        <v>144</v>
      </c>
      <c r="F124" s="137" t="s">
        <v>177</v>
      </c>
      <c r="I124" s="138"/>
      <c r="L124" s="33"/>
      <c r="M124" s="139"/>
      <c r="T124" s="54"/>
      <c r="AT124" s="17" t="s">
        <v>144</v>
      </c>
      <c r="AU124" s="17" t="s">
        <v>142</v>
      </c>
    </row>
    <row r="125" spans="2:51" s="12" customFormat="1" ht="22.5">
      <c r="B125" s="140"/>
      <c r="D125" s="141" t="s">
        <v>146</v>
      </c>
      <c r="E125" s="142" t="s">
        <v>21</v>
      </c>
      <c r="F125" s="143" t="s">
        <v>178</v>
      </c>
      <c r="H125" s="144">
        <v>6.987</v>
      </c>
      <c r="I125" s="145"/>
      <c r="L125" s="140"/>
      <c r="M125" s="146"/>
      <c r="T125" s="147"/>
      <c r="AT125" s="142" t="s">
        <v>146</v>
      </c>
      <c r="AU125" s="142" t="s">
        <v>142</v>
      </c>
      <c r="AV125" s="12" t="s">
        <v>84</v>
      </c>
      <c r="AW125" s="12" t="s">
        <v>39</v>
      </c>
      <c r="AX125" s="12" t="s">
        <v>82</v>
      </c>
      <c r="AY125" s="142" t="s">
        <v>132</v>
      </c>
    </row>
    <row r="126" spans="2:65" s="1" customFormat="1" ht="62.65" customHeight="1">
      <c r="B126" s="33"/>
      <c r="C126" s="123" t="s">
        <v>179</v>
      </c>
      <c r="D126" s="123" t="s">
        <v>136</v>
      </c>
      <c r="E126" s="124" t="s">
        <v>180</v>
      </c>
      <c r="F126" s="125" t="s">
        <v>181</v>
      </c>
      <c r="G126" s="126" t="s">
        <v>150</v>
      </c>
      <c r="H126" s="127">
        <v>6.987</v>
      </c>
      <c r="I126" s="128"/>
      <c r="J126" s="129">
        <f>ROUND(I126*H126,2)</f>
        <v>0</v>
      </c>
      <c r="K126" s="125" t="s">
        <v>140</v>
      </c>
      <c r="L126" s="33"/>
      <c r="M126" s="130" t="s">
        <v>21</v>
      </c>
      <c r="N126" s="131" t="s">
        <v>48</v>
      </c>
      <c r="P126" s="132">
        <f>O126*H126</f>
        <v>0</v>
      </c>
      <c r="Q126" s="132">
        <v>0</v>
      </c>
      <c r="R126" s="132">
        <f>Q126*H126</f>
        <v>0</v>
      </c>
      <c r="S126" s="132">
        <v>0</v>
      </c>
      <c r="T126" s="133">
        <f>S126*H126</f>
        <v>0</v>
      </c>
      <c r="AR126" s="134" t="s">
        <v>141</v>
      </c>
      <c r="AT126" s="134" t="s">
        <v>136</v>
      </c>
      <c r="AU126" s="134" t="s">
        <v>142</v>
      </c>
      <c r="AY126" s="17" t="s">
        <v>132</v>
      </c>
      <c r="BE126" s="135">
        <f>IF(N126="základní",J126,0)</f>
        <v>0</v>
      </c>
      <c r="BF126" s="135">
        <f>IF(N126="snížená",J126,0)</f>
        <v>0</v>
      </c>
      <c r="BG126" s="135">
        <f>IF(N126="zákl. přenesená",J126,0)</f>
        <v>0</v>
      </c>
      <c r="BH126" s="135">
        <f>IF(N126="sníž. přenesená",J126,0)</f>
        <v>0</v>
      </c>
      <c r="BI126" s="135">
        <f>IF(N126="nulová",J126,0)</f>
        <v>0</v>
      </c>
      <c r="BJ126" s="17" t="s">
        <v>82</v>
      </c>
      <c r="BK126" s="135">
        <f>ROUND(I126*H126,2)</f>
        <v>0</v>
      </c>
      <c r="BL126" s="17" t="s">
        <v>141</v>
      </c>
      <c r="BM126" s="134" t="s">
        <v>182</v>
      </c>
    </row>
    <row r="127" spans="2:47" s="1" customFormat="1" ht="11.25">
      <c r="B127" s="33"/>
      <c r="D127" s="136" t="s">
        <v>144</v>
      </c>
      <c r="F127" s="137" t="s">
        <v>183</v>
      </c>
      <c r="I127" s="138"/>
      <c r="L127" s="33"/>
      <c r="M127" s="139"/>
      <c r="T127" s="54"/>
      <c r="AT127" s="17" t="s">
        <v>144</v>
      </c>
      <c r="AU127" s="17" t="s">
        <v>142</v>
      </c>
    </row>
    <row r="128" spans="2:65" s="1" customFormat="1" ht="66.75" customHeight="1">
      <c r="B128" s="33"/>
      <c r="C128" s="123" t="s">
        <v>184</v>
      </c>
      <c r="D128" s="123" t="s">
        <v>136</v>
      </c>
      <c r="E128" s="124" t="s">
        <v>185</v>
      </c>
      <c r="F128" s="125" t="s">
        <v>186</v>
      </c>
      <c r="G128" s="126" t="s">
        <v>150</v>
      </c>
      <c r="H128" s="127">
        <v>139.74</v>
      </c>
      <c r="I128" s="128"/>
      <c r="J128" s="129">
        <f>ROUND(I128*H128,2)</f>
        <v>0</v>
      </c>
      <c r="K128" s="125" t="s">
        <v>140</v>
      </c>
      <c r="L128" s="33"/>
      <c r="M128" s="130" t="s">
        <v>21</v>
      </c>
      <c r="N128" s="131" t="s">
        <v>48</v>
      </c>
      <c r="P128" s="132">
        <f>O128*H128</f>
        <v>0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34" t="s">
        <v>141</v>
      </c>
      <c r="AT128" s="134" t="s">
        <v>136</v>
      </c>
      <c r="AU128" s="134" t="s">
        <v>142</v>
      </c>
      <c r="AY128" s="17" t="s">
        <v>132</v>
      </c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7" t="s">
        <v>82</v>
      </c>
      <c r="BK128" s="135">
        <f>ROUND(I128*H128,2)</f>
        <v>0</v>
      </c>
      <c r="BL128" s="17" t="s">
        <v>141</v>
      </c>
      <c r="BM128" s="134" t="s">
        <v>187</v>
      </c>
    </row>
    <row r="129" spans="2:47" s="1" customFormat="1" ht="11.25">
      <c r="B129" s="33"/>
      <c r="D129" s="136" t="s">
        <v>144</v>
      </c>
      <c r="F129" s="137" t="s">
        <v>188</v>
      </c>
      <c r="I129" s="138"/>
      <c r="L129" s="33"/>
      <c r="M129" s="139"/>
      <c r="T129" s="54"/>
      <c r="AT129" s="17" t="s">
        <v>144</v>
      </c>
      <c r="AU129" s="17" t="s">
        <v>142</v>
      </c>
    </row>
    <row r="130" spans="2:51" s="12" customFormat="1" ht="11.25">
      <c r="B130" s="140"/>
      <c r="D130" s="141" t="s">
        <v>146</v>
      </c>
      <c r="E130" s="142" t="s">
        <v>21</v>
      </c>
      <c r="F130" s="143" t="s">
        <v>189</v>
      </c>
      <c r="H130" s="144">
        <v>139.74</v>
      </c>
      <c r="I130" s="145"/>
      <c r="L130" s="140"/>
      <c r="M130" s="146"/>
      <c r="T130" s="147"/>
      <c r="AT130" s="142" t="s">
        <v>146</v>
      </c>
      <c r="AU130" s="142" t="s">
        <v>142</v>
      </c>
      <c r="AV130" s="12" t="s">
        <v>84</v>
      </c>
      <c r="AW130" s="12" t="s">
        <v>39</v>
      </c>
      <c r="AX130" s="12" t="s">
        <v>82</v>
      </c>
      <c r="AY130" s="142" t="s">
        <v>132</v>
      </c>
    </row>
    <row r="131" spans="2:63" s="11" customFormat="1" ht="20.85" customHeight="1">
      <c r="B131" s="111"/>
      <c r="D131" s="112" t="s">
        <v>76</v>
      </c>
      <c r="E131" s="121" t="s">
        <v>190</v>
      </c>
      <c r="F131" s="121" t="s">
        <v>191</v>
      </c>
      <c r="I131" s="114"/>
      <c r="J131" s="122">
        <f>BK131</f>
        <v>0</v>
      </c>
      <c r="L131" s="111"/>
      <c r="M131" s="116"/>
      <c r="P131" s="117">
        <f>SUM(P132:P137)</f>
        <v>0</v>
      </c>
      <c r="R131" s="117">
        <f>SUM(R132:R137)</f>
        <v>0</v>
      </c>
      <c r="T131" s="118">
        <f>SUM(T132:T137)</f>
        <v>0</v>
      </c>
      <c r="AR131" s="112" t="s">
        <v>82</v>
      </c>
      <c r="AT131" s="119" t="s">
        <v>76</v>
      </c>
      <c r="AU131" s="119" t="s">
        <v>84</v>
      </c>
      <c r="AY131" s="112" t="s">
        <v>132</v>
      </c>
      <c r="BK131" s="120">
        <f>SUM(BK132:BK137)</f>
        <v>0</v>
      </c>
    </row>
    <row r="132" spans="2:65" s="1" customFormat="1" ht="37.9" customHeight="1">
      <c r="B132" s="33"/>
      <c r="C132" s="123" t="s">
        <v>192</v>
      </c>
      <c r="D132" s="123" t="s">
        <v>136</v>
      </c>
      <c r="E132" s="124" t="s">
        <v>193</v>
      </c>
      <c r="F132" s="125" t="s">
        <v>194</v>
      </c>
      <c r="G132" s="126" t="s">
        <v>150</v>
      </c>
      <c r="H132" s="127">
        <v>9.912</v>
      </c>
      <c r="I132" s="128"/>
      <c r="J132" s="129">
        <f>ROUND(I132*H132,2)</f>
        <v>0</v>
      </c>
      <c r="K132" s="125" t="s">
        <v>140</v>
      </c>
      <c r="L132" s="33"/>
      <c r="M132" s="130" t="s">
        <v>21</v>
      </c>
      <c r="N132" s="131" t="s">
        <v>48</v>
      </c>
      <c r="P132" s="132">
        <f>O132*H132</f>
        <v>0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AR132" s="134" t="s">
        <v>141</v>
      </c>
      <c r="AT132" s="134" t="s">
        <v>136</v>
      </c>
      <c r="AU132" s="134" t="s">
        <v>142</v>
      </c>
      <c r="AY132" s="17" t="s">
        <v>132</v>
      </c>
      <c r="BE132" s="135">
        <f>IF(N132="základní",J132,0)</f>
        <v>0</v>
      </c>
      <c r="BF132" s="135">
        <f>IF(N132="snížená",J132,0)</f>
        <v>0</v>
      </c>
      <c r="BG132" s="135">
        <f>IF(N132="zákl. přenesená",J132,0)</f>
        <v>0</v>
      </c>
      <c r="BH132" s="135">
        <f>IF(N132="sníž. přenesená",J132,0)</f>
        <v>0</v>
      </c>
      <c r="BI132" s="135">
        <f>IF(N132="nulová",J132,0)</f>
        <v>0</v>
      </c>
      <c r="BJ132" s="17" t="s">
        <v>82</v>
      </c>
      <c r="BK132" s="135">
        <f>ROUND(I132*H132,2)</f>
        <v>0</v>
      </c>
      <c r="BL132" s="17" t="s">
        <v>141</v>
      </c>
      <c r="BM132" s="134" t="s">
        <v>195</v>
      </c>
    </row>
    <row r="133" spans="2:47" s="1" customFormat="1" ht="11.25">
      <c r="B133" s="33"/>
      <c r="D133" s="136" t="s">
        <v>144</v>
      </c>
      <c r="F133" s="137" t="s">
        <v>196</v>
      </c>
      <c r="I133" s="138"/>
      <c r="L133" s="33"/>
      <c r="M133" s="139"/>
      <c r="T133" s="54"/>
      <c r="AT133" s="17" t="s">
        <v>144</v>
      </c>
      <c r="AU133" s="17" t="s">
        <v>142</v>
      </c>
    </row>
    <row r="134" spans="2:51" s="12" customFormat="1" ht="11.25">
      <c r="B134" s="140"/>
      <c r="D134" s="141" t="s">
        <v>146</v>
      </c>
      <c r="E134" s="142" t="s">
        <v>21</v>
      </c>
      <c r="F134" s="143" t="s">
        <v>197</v>
      </c>
      <c r="H134" s="144">
        <v>9.912</v>
      </c>
      <c r="I134" s="145"/>
      <c r="L134" s="140"/>
      <c r="M134" s="146"/>
      <c r="T134" s="147"/>
      <c r="AT134" s="142" t="s">
        <v>146</v>
      </c>
      <c r="AU134" s="142" t="s">
        <v>142</v>
      </c>
      <c r="AV134" s="12" t="s">
        <v>84</v>
      </c>
      <c r="AW134" s="12" t="s">
        <v>39</v>
      </c>
      <c r="AX134" s="12" t="s">
        <v>82</v>
      </c>
      <c r="AY134" s="142" t="s">
        <v>132</v>
      </c>
    </row>
    <row r="135" spans="2:65" s="1" customFormat="1" ht="44.25" customHeight="1">
      <c r="B135" s="33"/>
      <c r="C135" s="123" t="s">
        <v>198</v>
      </c>
      <c r="D135" s="123" t="s">
        <v>136</v>
      </c>
      <c r="E135" s="124" t="s">
        <v>199</v>
      </c>
      <c r="F135" s="125" t="s">
        <v>200</v>
      </c>
      <c r="G135" s="126" t="s">
        <v>201</v>
      </c>
      <c r="H135" s="127">
        <v>12.577</v>
      </c>
      <c r="I135" s="128"/>
      <c r="J135" s="129">
        <f>ROUND(I135*H135,2)</f>
        <v>0</v>
      </c>
      <c r="K135" s="125" t="s">
        <v>140</v>
      </c>
      <c r="L135" s="33"/>
      <c r="M135" s="130" t="s">
        <v>21</v>
      </c>
      <c r="N135" s="131" t="s">
        <v>48</v>
      </c>
      <c r="P135" s="132">
        <f>O135*H135</f>
        <v>0</v>
      </c>
      <c r="Q135" s="132">
        <v>0</v>
      </c>
      <c r="R135" s="132">
        <f>Q135*H135</f>
        <v>0</v>
      </c>
      <c r="S135" s="132">
        <v>0</v>
      </c>
      <c r="T135" s="133">
        <f>S135*H135</f>
        <v>0</v>
      </c>
      <c r="AR135" s="134" t="s">
        <v>141</v>
      </c>
      <c r="AT135" s="134" t="s">
        <v>136</v>
      </c>
      <c r="AU135" s="134" t="s">
        <v>142</v>
      </c>
      <c r="AY135" s="17" t="s">
        <v>132</v>
      </c>
      <c r="BE135" s="135">
        <f>IF(N135="základní",J135,0)</f>
        <v>0</v>
      </c>
      <c r="BF135" s="135">
        <f>IF(N135="snížená",J135,0)</f>
        <v>0</v>
      </c>
      <c r="BG135" s="135">
        <f>IF(N135="zákl. přenesená",J135,0)</f>
        <v>0</v>
      </c>
      <c r="BH135" s="135">
        <f>IF(N135="sníž. přenesená",J135,0)</f>
        <v>0</v>
      </c>
      <c r="BI135" s="135">
        <f>IF(N135="nulová",J135,0)</f>
        <v>0</v>
      </c>
      <c r="BJ135" s="17" t="s">
        <v>82</v>
      </c>
      <c r="BK135" s="135">
        <f>ROUND(I135*H135,2)</f>
        <v>0</v>
      </c>
      <c r="BL135" s="17" t="s">
        <v>141</v>
      </c>
      <c r="BM135" s="134" t="s">
        <v>202</v>
      </c>
    </row>
    <row r="136" spans="2:47" s="1" customFormat="1" ht="11.25">
      <c r="B136" s="33"/>
      <c r="D136" s="136" t="s">
        <v>144</v>
      </c>
      <c r="F136" s="137" t="s">
        <v>203</v>
      </c>
      <c r="I136" s="138"/>
      <c r="L136" s="33"/>
      <c r="M136" s="139"/>
      <c r="T136" s="54"/>
      <c r="AT136" s="17" t="s">
        <v>144</v>
      </c>
      <c r="AU136" s="17" t="s">
        <v>142</v>
      </c>
    </row>
    <row r="137" spans="2:51" s="12" customFormat="1" ht="11.25">
      <c r="B137" s="140"/>
      <c r="D137" s="141" t="s">
        <v>146</v>
      </c>
      <c r="E137" s="142" t="s">
        <v>21</v>
      </c>
      <c r="F137" s="143" t="s">
        <v>204</v>
      </c>
      <c r="H137" s="144">
        <v>12.577</v>
      </c>
      <c r="I137" s="145"/>
      <c r="L137" s="140"/>
      <c r="M137" s="146"/>
      <c r="T137" s="147"/>
      <c r="AT137" s="142" t="s">
        <v>146</v>
      </c>
      <c r="AU137" s="142" t="s">
        <v>142</v>
      </c>
      <c r="AV137" s="12" t="s">
        <v>84</v>
      </c>
      <c r="AW137" s="12" t="s">
        <v>39</v>
      </c>
      <c r="AX137" s="12" t="s">
        <v>82</v>
      </c>
      <c r="AY137" s="142" t="s">
        <v>132</v>
      </c>
    </row>
    <row r="138" spans="2:63" s="11" customFormat="1" ht="20.85" customHeight="1">
      <c r="B138" s="111"/>
      <c r="D138" s="112" t="s">
        <v>76</v>
      </c>
      <c r="E138" s="121" t="s">
        <v>205</v>
      </c>
      <c r="F138" s="121" t="s">
        <v>206</v>
      </c>
      <c r="I138" s="114"/>
      <c r="J138" s="122">
        <f>BK138</f>
        <v>0</v>
      </c>
      <c r="L138" s="111"/>
      <c r="M138" s="116"/>
      <c r="P138" s="117">
        <f>SUM(P139:P150)</f>
        <v>0</v>
      </c>
      <c r="R138" s="117">
        <f>SUM(R139:R150)</f>
        <v>0.0009750000000000001</v>
      </c>
      <c r="T138" s="118">
        <f>SUM(T139:T150)</f>
        <v>0</v>
      </c>
      <c r="AR138" s="112" t="s">
        <v>82</v>
      </c>
      <c r="AT138" s="119" t="s">
        <v>76</v>
      </c>
      <c r="AU138" s="119" t="s">
        <v>84</v>
      </c>
      <c r="AY138" s="112" t="s">
        <v>132</v>
      </c>
      <c r="BK138" s="120">
        <f>SUM(BK139:BK150)</f>
        <v>0</v>
      </c>
    </row>
    <row r="139" spans="2:65" s="1" customFormat="1" ht="33" customHeight="1">
      <c r="B139" s="33"/>
      <c r="C139" s="123" t="s">
        <v>207</v>
      </c>
      <c r="D139" s="123" t="s">
        <v>136</v>
      </c>
      <c r="E139" s="124" t="s">
        <v>208</v>
      </c>
      <c r="F139" s="125" t="s">
        <v>209</v>
      </c>
      <c r="G139" s="126" t="s">
        <v>139</v>
      </c>
      <c r="H139" s="127">
        <v>17.25</v>
      </c>
      <c r="I139" s="128"/>
      <c r="J139" s="129">
        <f>ROUND(I139*H139,2)</f>
        <v>0</v>
      </c>
      <c r="K139" s="125" t="s">
        <v>140</v>
      </c>
      <c r="L139" s="33"/>
      <c r="M139" s="130" t="s">
        <v>21</v>
      </c>
      <c r="N139" s="131" t="s">
        <v>48</v>
      </c>
      <c r="P139" s="132">
        <f>O139*H139</f>
        <v>0</v>
      </c>
      <c r="Q139" s="132">
        <v>0</v>
      </c>
      <c r="R139" s="132">
        <f>Q139*H139</f>
        <v>0</v>
      </c>
      <c r="S139" s="132">
        <v>0</v>
      </c>
      <c r="T139" s="133">
        <f>S139*H139</f>
        <v>0</v>
      </c>
      <c r="AR139" s="134" t="s">
        <v>141</v>
      </c>
      <c r="AT139" s="134" t="s">
        <v>136</v>
      </c>
      <c r="AU139" s="134" t="s">
        <v>142</v>
      </c>
      <c r="AY139" s="17" t="s">
        <v>132</v>
      </c>
      <c r="BE139" s="135">
        <f>IF(N139="základní",J139,0)</f>
        <v>0</v>
      </c>
      <c r="BF139" s="135">
        <f>IF(N139="snížená",J139,0)</f>
        <v>0</v>
      </c>
      <c r="BG139" s="135">
        <f>IF(N139="zákl. přenesená",J139,0)</f>
        <v>0</v>
      </c>
      <c r="BH139" s="135">
        <f>IF(N139="sníž. přenesená",J139,0)</f>
        <v>0</v>
      </c>
      <c r="BI139" s="135">
        <f>IF(N139="nulová",J139,0)</f>
        <v>0</v>
      </c>
      <c r="BJ139" s="17" t="s">
        <v>82</v>
      </c>
      <c r="BK139" s="135">
        <f>ROUND(I139*H139,2)</f>
        <v>0</v>
      </c>
      <c r="BL139" s="17" t="s">
        <v>141</v>
      </c>
      <c r="BM139" s="134" t="s">
        <v>210</v>
      </c>
    </row>
    <row r="140" spans="2:47" s="1" customFormat="1" ht="11.25">
      <c r="B140" s="33"/>
      <c r="D140" s="136" t="s">
        <v>144</v>
      </c>
      <c r="F140" s="137" t="s">
        <v>211</v>
      </c>
      <c r="I140" s="138"/>
      <c r="L140" s="33"/>
      <c r="M140" s="139"/>
      <c r="T140" s="54"/>
      <c r="AT140" s="17" t="s">
        <v>144</v>
      </c>
      <c r="AU140" s="17" t="s">
        <v>142</v>
      </c>
    </row>
    <row r="141" spans="2:51" s="12" customFormat="1" ht="11.25">
      <c r="B141" s="140"/>
      <c r="D141" s="141" t="s">
        <v>146</v>
      </c>
      <c r="E141" s="142" t="s">
        <v>21</v>
      </c>
      <c r="F141" s="143" t="s">
        <v>212</v>
      </c>
      <c r="H141" s="144">
        <v>17.25</v>
      </c>
      <c r="I141" s="145"/>
      <c r="L141" s="140"/>
      <c r="M141" s="146"/>
      <c r="T141" s="147"/>
      <c r="AT141" s="142" t="s">
        <v>146</v>
      </c>
      <c r="AU141" s="142" t="s">
        <v>142</v>
      </c>
      <c r="AV141" s="12" t="s">
        <v>84</v>
      </c>
      <c r="AW141" s="12" t="s">
        <v>39</v>
      </c>
      <c r="AX141" s="12" t="s">
        <v>82</v>
      </c>
      <c r="AY141" s="142" t="s">
        <v>132</v>
      </c>
    </row>
    <row r="142" spans="2:65" s="1" customFormat="1" ht="37.9" customHeight="1">
      <c r="B142" s="33"/>
      <c r="C142" s="123" t="s">
        <v>213</v>
      </c>
      <c r="D142" s="123" t="s">
        <v>136</v>
      </c>
      <c r="E142" s="124" t="s">
        <v>214</v>
      </c>
      <c r="F142" s="125" t="s">
        <v>215</v>
      </c>
      <c r="G142" s="126" t="s">
        <v>139</v>
      </c>
      <c r="H142" s="127">
        <v>19.5</v>
      </c>
      <c r="I142" s="128"/>
      <c r="J142" s="129">
        <f>ROUND(I142*H142,2)</f>
        <v>0</v>
      </c>
      <c r="K142" s="125" t="s">
        <v>140</v>
      </c>
      <c r="L142" s="33"/>
      <c r="M142" s="130" t="s">
        <v>21</v>
      </c>
      <c r="N142" s="131" t="s">
        <v>48</v>
      </c>
      <c r="P142" s="132">
        <f>O142*H142</f>
        <v>0</v>
      </c>
      <c r="Q142" s="132">
        <v>0</v>
      </c>
      <c r="R142" s="132">
        <f>Q142*H142</f>
        <v>0</v>
      </c>
      <c r="S142" s="132">
        <v>0</v>
      </c>
      <c r="T142" s="133">
        <f>S142*H142</f>
        <v>0</v>
      </c>
      <c r="AR142" s="134" t="s">
        <v>141</v>
      </c>
      <c r="AT142" s="134" t="s">
        <v>136</v>
      </c>
      <c r="AU142" s="134" t="s">
        <v>142</v>
      </c>
      <c r="AY142" s="17" t="s">
        <v>132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7" t="s">
        <v>82</v>
      </c>
      <c r="BK142" s="135">
        <f>ROUND(I142*H142,2)</f>
        <v>0</v>
      </c>
      <c r="BL142" s="17" t="s">
        <v>141</v>
      </c>
      <c r="BM142" s="134" t="s">
        <v>216</v>
      </c>
    </row>
    <row r="143" spans="2:47" s="1" customFormat="1" ht="11.25">
      <c r="B143" s="33"/>
      <c r="D143" s="136" t="s">
        <v>144</v>
      </c>
      <c r="F143" s="137" t="s">
        <v>217</v>
      </c>
      <c r="I143" s="138"/>
      <c r="L143" s="33"/>
      <c r="M143" s="139"/>
      <c r="T143" s="54"/>
      <c r="AT143" s="17" t="s">
        <v>144</v>
      </c>
      <c r="AU143" s="17" t="s">
        <v>142</v>
      </c>
    </row>
    <row r="144" spans="2:51" s="12" customFormat="1" ht="22.5">
      <c r="B144" s="140"/>
      <c r="D144" s="141" t="s">
        <v>146</v>
      </c>
      <c r="E144" s="142" t="s">
        <v>21</v>
      </c>
      <c r="F144" s="143" t="s">
        <v>218</v>
      </c>
      <c r="H144" s="144">
        <v>19.5</v>
      </c>
      <c r="I144" s="145"/>
      <c r="L144" s="140"/>
      <c r="M144" s="146"/>
      <c r="T144" s="147"/>
      <c r="AT144" s="142" t="s">
        <v>146</v>
      </c>
      <c r="AU144" s="142" t="s">
        <v>142</v>
      </c>
      <c r="AV144" s="12" t="s">
        <v>84</v>
      </c>
      <c r="AW144" s="12" t="s">
        <v>39</v>
      </c>
      <c r="AX144" s="12" t="s">
        <v>82</v>
      </c>
      <c r="AY144" s="142" t="s">
        <v>132</v>
      </c>
    </row>
    <row r="145" spans="2:65" s="1" customFormat="1" ht="21.75" customHeight="1">
      <c r="B145" s="33"/>
      <c r="C145" s="123" t="s">
        <v>134</v>
      </c>
      <c r="D145" s="123" t="s">
        <v>136</v>
      </c>
      <c r="E145" s="124" t="s">
        <v>219</v>
      </c>
      <c r="F145" s="125" t="s">
        <v>220</v>
      </c>
      <c r="G145" s="126" t="s">
        <v>139</v>
      </c>
      <c r="H145" s="127">
        <v>19.5</v>
      </c>
      <c r="I145" s="128"/>
      <c r="J145" s="129">
        <f>ROUND(I145*H145,2)</f>
        <v>0</v>
      </c>
      <c r="K145" s="125" t="s">
        <v>140</v>
      </c>
      <c r="L145" s="33"/>
      <c r="M145" s="130" t="s">
        <v>21</v>
      </c>
      <c r="N145" s="131" t="s">
        <v>48</v>
      </c>
      <c r="P145" s="132">
        <f>O145*H145</f>
        <v>0</v>
      </c>
      <c r="Q145" s="132">
        <v>0</v>
      </c>
      <c r="R145" s="132">
        <f>Q145*H145</f>
        <v>0</v>
      </c>
      <c r="S145" s="132">
        <v>0</v>
      </c>
      <c r="T145" s="133">
        <f>S145*H145</f>
        <v>0</v>
      </c>
      <c r="AR145" s="134" t="s">
        <v>141</v>
      </c>
      <c r="AT145" s="134" t="s">
        <v>136</v>
      </c>
      <c r="AU145" s="134" t="s">
        <v>142</v>
      </c>
      <c r="AY145" s="17" t="s">
        <v>132</v>
      </c>
      <c r="BE145" s="135">
        <f>IF(N145="základní",J145,0)</f>
        <v>0</v>
      </c>
      <c r="BF145" s="135">
        <f>IF(N145="snížená",J145,0)</f>
        <v>0</v>
      </c>
      <c r="BG145" s="135">
        <f>IF(N145="zákl. přenesená",J145,0)</f>
        <v>0</v>
      </c>
      <c r="BH145" s="135">
        <f>IF(N145="sníž. přenesená",J145,0)</f>
        <v>0</v>
      </c>
      <c r="BI145" s="135">
        <f>IF(N145="nulová",J145,0)</f>
        <v>0</v>
      </c>
      <c r="BJ145" s="17" t="s">
        <v>82</v>
      </c>
      <c r="BK145" s="135">
        <f>ROUND(I145*H145,2)</f>
        <v>0</v>
      </c>
      <c r="BL145" s="17" t="s">
        <v>141</v>
      </c>
      <c r="BM145" s="134" t="s">
        <v>221</v>
      </c>
    </row>
    <row r="146" spans="2:47" s="1" customFormat="1" ht="11.25">
      <c r="B146" s="33"/>
      <c r="D146" s="136" t="s">
        <v>144</v>
      </c>
      <c r="F146" s="137" t="s">
        <v>222</v>
      </c>
      <c r="I146" s="138"/>
      <c r="L146" s="33"/>
      <c r="M146" s="139"/>
      <c r="T146" s="54"/>
      <c r="AT146" s="17" t="s">
        <v>144</v>
      </c>
      <c r="AU146" s="17" t="s">
        <v>142</v>
      </c>
    </row>
    <row r="147" spans="2:65" s="1" customFormat="1" ht="16.5" customHeight="1">
      <c r="B147" s="33"/>
      <c r="C147" s="161" t="s">
        <v>154</v>
      </c>
      <c r="D147" s="161" t="s">
        <v>223</v>
      </c>
      <c r="E147" s="162" t="s">
        <v>224</v>
      </c>
      <c r="F147" s="163" t="s">
        <v>225</v>
      </c>
      <c r="G147" s="164" t="s">
        <v>226</v>
      </c>
      <c r="H147" s="165">
        <v>0.585</v>
      </c>
      <c r="I147" s="166"/>
      <c r="J147" s="167">
        <f>ROUND(I147*H147,2)</f>
        <v>0</v>
      </c>
      <c r="K147" s="163" t="s">
        <v>140</v>
      </c>
      <c r="L147" s="168"/>
      <c r="M147" s="169" t="s">
        <v>21</v>
      </c>
      <c r="N147" s="170" t="s">
        <v>48</v>
      </c>
      <c r="P147" s="132">
        <f>O147*H147</f>
        <v>0</v>
      </c>
      <c r="Q147" s="132">
        <v>0.001</v>
      </c>
      <c r="R147" s="132">
        <f>Q147*H147</f>
        <v>0.000585</v>
      </c>
      <c r="S147" s="132">
        <v>0</v>
      </c>
      <c r="T147" s="133">
        <f>S147*H147</f>
        <v>0</v>
      </c>
      <c r="AR147" s="134" t="s">
        <v>192</v>
      </c>
      <c r="AT147" s="134" t="s">
        <v>223</v>
      </c>
      <c r="AU147" s="134" t="s">
        <v>142</v>
      </c>
      <c r="AY147" s="17" t="s">
        <v>132</v>
      </c>
      <c r="BE147" s="135">
        <f>IF(N147="základní",J147,0)</f>
        <v>0</v>
      </c>
      <c r="BF147" s="135">
        <f>IF(N147="snížená",J147,0)</f>
        <v>0</v>
      </c>
      <c r="BG147" s="135">
        <f>IF(N147="zákl. přenesená",J147,0)</f>
        <v>0</v>
      </c>
      <c r="BH147" s="135">
        <f>IF(N147="sníž. přenesená",J147,0)</f>
        <v>0</v>
      </c>
      <c r="BI147" s="135">
        <f>IF(N147="nulová",J147,0)</f>
        <v>0</v>
      </c>
      <c r="BJ147" s="17" t="s">
        <v>82</v>
      </c>
      <c r="BK147" s="135">
        <f>ROUND(I147*H147,2)</f>
        <v>0</v>
      </c>
      <c r="BL147" s="17" t="s">
        <v>141</v>
      </c>
      <c r="BM147" s="134" t="s">
        <v>227</v>
      </c>
    </row>
    <row r="148" spans="2:51" s="12" customFormat="1" ht="11.25">
      <c r="B148" s="140"/>
      <c r="D148" s="141" t="s">
        <v>146</v>
      </c>
      <c r="E148" s="142" t="s">
        <v>21</v>
      </c>
      <c r="F148" s="143" t="s">
        <v>228</v>
      </c>
      <c r="H148" s="144">
        <v>0.585</v>
      </c>
      <c r="I148" s="145"/>
      <c r="L148" s="140"/>
      <c r="M148" s="146"/>
      <c r="T148" s="147"/>
      <c r="AT148" s="142" t="s">
        <v>146</v>
      </c>
      <c r="AU148" s="142" t="s">
        <v>142</v>
      </c>
      <c r="AV148" s="12" t="s">
        <v>84</v>
      </c>
      <c r="AW148" s="12" t="s">
        <v>39</v>
      </c>
      <c r="AX148" s="12" t="s">
        <v>82</v>
      </c>
      <c r="AY148" s="142" t="s">
        <v>132</v>
      </c>
    </row>
    <row r="149" spans="2:65" s="1" customFormat="1" ht="16.5" customHeight="1">
      <c r="B149" s="33"/>
      <c r="C149" s="161" t="s">
        <v>229</v>
      </c>
      <c r="D149" s="161" t="s">
        <v>223</v>
      </c>
      <c r="E149" s="162" t="s">
        <v>230</v>
      </c>
      <c r="F149" s="163" t="s">
        <v>231</v>
      </c>
      <c r="G149" s="164" t="s">
        <v>226</v>
      </c>
      <c r="H149" s="165">
        <v>0.39</v>
      </c>
      <c r="I149" s="166"/>
      <c r="J149" s="167">
        <f>ROUND(I149*H149,2)</f>
        <v>0</v>
      </c>
      <c r="K149" s="163" t="s">
        <v>140</v>
      </c>
      <c r="L149" s="168"/>
      <c r="M149" s="169" t="s">
        <v>21</v>
      </c>
      <c r="N149" s="170" t="s">
        <v>48</v>
      </c>
      <c r="P149" s="132">
        <f>O149*H149</f>
        <v>0</v>
      </c>
      <c r="Q149" s="132">
        <v>0.001</v>
      </c>
      <c r="R149" s="132">
        <f>Q149*H149</f>
        <v>0.00039000000000000005</v>
      </c>
      <c r="S149" s="132">
        <v>0</v>
      </c>
      <c r="T149" s="133">
        <f>S149*H149</f>
        <v>0</v>
      </c>
      <c r="AR149" s="134" t="s">
        <v>192</v>
      </c>
      <c r="AT149" s="134" t="s">
        <v>223</v>
      </c>
      <c r="AU149" s="134" t="s">
        <v>142</v>
      </c>
      <c r="AY149" s="17" t="s">
        <v>132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7" t="s">
        <v>82</v>
      </c>
      <c r="BK149" s="135">
        <f>ROUND(I149*H149,2)</f>
        <v>0</v>
      </c>
      <c r="BL149" s="17" t="s">
        <v>141</v>
      </c>
      <c r="BM149" s="134" t="s">
        <v>232</v>
      </c>
    </row>
    <row r="150" spans="2:51" s="12" customFormat="1" ht="11.25">
      <c r="B150" s="140"/>
      <c r="D150" s="141" t="s">
        <v>146</v>
      </c>
      <c r="E150" s="142" t="s">
        <v>21</v>
      </c>
      <c r="F150" s="143" t="s">
        <v>233</v>
      </c>
      <c r="H150" s="144">
        <v>0.39</v>
      </c>
      <c r="I150" s="145"/>
      <c r="L150" s="140"/>
      <c r="M150" s="146"/>
      <c r="T150" s="147"/>
      <c r="AT150" s="142" t="s">
        <v>146</v>
      </c>
      <c r="AU150" s="142" t="s">
        <v>142</v>
      </c>
      <c r="AV150" s="12" t="s">
        <v>84</v>
      </c>
      <c r="AW150" s="12" t="s">
        <v>39</v>
      </c>
      <c r="AX150" s="12" t="s">
        <v>82</v>
      </c>
      <c r="AY150" s="142" t="s">
        <v>132</v>
      </c>
    </row>
    <row r="151" spans="2:63" s="11" customFormat="1" ht="22.9" customHeight="1">
      <c r="B151" s="111"/>
      <c r="D151" s="112" t="s">
        <v>76</v>
      </c>
      <c r="E151" s="121" t="s">
        <v>84</v>
      </c>
      <c r="F151" s="121" t="s">
        <v>234</v>
      </c>
      <c r="I151" s="114"/>
      <c r="J151" s="122">
        <f>BK151</f>
        <v>0</v>
      </c>
      <c r="L151" s="111"/>
      <c r="M151" s="116"/>
      <c r="P151" s="117">
        <f>P152</f>
        <v>0</v>
      </c>
      <c r="R151" s="117">
        <f>R152</f>
        <v>12.02052848</v>
      </c>
      <c r="T151" s="118">
        <f>T152</f>
        <v>0</v>
      </c>
      <c r="AR151" s="112" t="s">
        <v>82</v>
      </c>
      <c r="AT151" s="119" t="s">
        <v>76</v>
      </c>
      <c r="AU151" s="119" t="s">
        <v>82</v>
      </c>
      <c r="AY151" s="112" t="s">
        <v>132</v>
      </c>
      <c r="BK151" s="120">
        <f>BK152</f>
        <v>0</v>
      </c>
    </row>
    <row r="152" spans="2:63" s="11" customFormat="1" ht="20.85" customHeight="1">
      <c r="B152" s="111"/>
      <c r="D152" s="112" t="s">
        <v>76</v>
      </c>
      <c r="E152" s="121" t="s">
        <v>235</v>
      </c>
      <c r="F152" s="121" t="s">
        <v>236</v>
      </c>
      <c r="I152" s="114"/>
      <c r="J152" s="122">
        <f>BK152</f>
        <v>0</v>
      </c>
      <c r="L152" s="111"/>
      <c r="M152" s="116"/>
      <c r="P152" s="117">
        <f>SUM(P153:P161)</f>
        <v>0</v>
      </c>
      <c r="R152" s="117">
        <f>SUM(R153:R161)</f>
        <v>12.02052848</v>
      </c>
      <c r="T152" s="118">
        <f>SUM(T153:T161)</f>
        <v>0</v>
      </c>
      <c r="AR152" s="112" t="s">
        <v>82</v>
      </c>
      <c r="AT152" s="119" t="s">
        <v>76</v>
      </c>
      <c r="AU152" s="119" t="s">
        <v>84</v>
      </c>
      <c r="AY152" s="112" t="s">
        <v>132</v>
      </c>
      <c r="BK152" s="120">
        <f>SUM(BK153:BK161)</f>
        <v>0</v>
      </c>
    </row>
    <row r="153" spans="2:65" s="1" customFormat="1" ht="24.2" customHeight="1">
      <c r="B153" s="33"/>
      <c r="C153" s="123" t="s">
        <v>8</v>
      </c>
      <c r="D153" s="123" t="s">
        <v>136</v>
      </c>
      <c r="E153" s="124" t="s">
        <v>237</v>
      </c>
      <c r="F153" s="125" t="s">
        <v>238</v>
      </c>
      <c r="G153" s="126" t="s">
        <v>150</v>
      </c>
      <c r="H153" s="127">
        <v>5.224</v>
      </c>
      <c r="I153" s="128"/>
      <c r="J153" s="129">
        <f>ROUND(I153*H153,2)</f>
        <v>0</v>
      </c>
      <c r="K153" s="125" t="s">
        <v>140</v>
      </c>
      <c r="L153" s="33"/>
      <c r="M153" s="130" t="s">
        <v>21</v>
      </c>
      <c r="N153" s="131" t="s">
        <v>48</v>
      </c>
      <c r="P153" s="132">
        <f>O153*H153</f>
        <v>0</v>
      </c>
      <c r="Q153" s="132">
        <v>2.30102</v>
      </c>
      <c r="R153" s="132">
        <f>Q153*H153</f>
        <v>12.02052848</v>
      </c>
      <c r="S153" s="132">
        <v>0</v>
      </c>
      <c r="T153" s="133">
        <f>S153*H153</f>
        <v>0</v>
      </c>
      <c r="AR153" s="134" t="s">
        <v>141</v>
      </c>
      <c r="AT153" s="134" t="s">
        <v>136</v>
      </c>
      <c r="AU153" s="134" t="s">
        <v>142</v>
      </c>
      <c r="AY153" s="17" t="s">
        <v>132</v>
      </c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7" t="s">
        <v>82</v>
      </c>
      <c r="BK153" s="135">
        <f>ROUND(I153*H153,2)</f>
        <v>0</v>
      </c>
      <c r="BL153" s="17" t="s">
        <v>141</v>
      </c>
      <c r="BM153" s="134" t="s">
        <v>239</v>
      </c>
    </row>
    <row r="154" spans="2:47" s="1" customFormat="1" ht="11.25">
      <c r="B154" s="33"/>
      <c r="D154" s="136" t="s">
        <v>144</v>
      </c>
      <c r="F154" s="137" t="s">
        <v>240</v>
      </c>
      <c r="I154" s="138"/>
      <c r="L154" s="33"/>
      <c r="M154" s="139"/>
      <c r="T154" s="54"/>
      <c r="AT154" s="17" t="s">
        <v>144</v>
      </c>
      <c r="AU154" s="17" t="s">
        <v>142</v>
      </c>
    </row>
    <row r="155" spans="2:51" s="13" customFormat="1" ht="11.25">
      <c r="B155" s="148"/>
      <c r="D155" s="141" t="s">
        <v>146</v>
      </c>
      <c r="E155" s="149" t="s">
        <v>21</v>
      </c>
      <c r="F155" s="150" t="s">
        <v>160</v>
      </c>
      <c r="H155" s="149" t="s">
        <v>21</v>
      </c>
      <c r="I155" s="151"/>
      <c r="L155" s="148"/>
      <c r="M155" s="152"/>
      <c r="T155" s="153"/>
      <c r="AT155" s="149" t="s">
        <v>146</v>
      </c>
      <c r="AU155" s="149" t="s">
        <v>142</v>
      </c>
      <c r="AV155" s="13" t="s">
        <v>82</v>
      </c>
      <c r="AW155" s="13" t="s">
        <v>39</v>
      </c>
      <c r="AX155" s="13" t="s">
        <v>77</v>
      </c>
      <c r="AY155" s="149" t="s">
        <v>132</v>
      </c>
    </row>
    <row r="156" spans="2:51" s="12" customFormat="1" ht="11.25">
      <c r="B156" s="140"/>
      <c r="D156" s="141" t="s">
        <v>146</v>
      </c>
      <c r="E156" s="142" t="s">
        <v>21</v>
      </c>
      <c r="F156" s="143" t="s">
        <v>161</v>
      </c>
      <c r="H156" s="144">
        <v>1.71</v>
      </c>
      <c r="I156" s="145"/>
      <c r="L156" s="140"/>
      <c r="M156" s="146"/>
      <c r="T156" s="147"/>
      <c r="AT156" s="142" t="s">
        <v>146</v>
      </c>
      <c r="AU156" s="142" t="s">
        <v>142</v>
      </c>
      <c r="AV156" s="12" t="s">
        <v>84</v>
      </c>
      <c r="AW156" s="12" t="s">
        <v>39</v>
      </c>
      <c r="AX156" s="12" t="s">
        <v>77</v>
      </c>
      <c r="AY156" s="142" t="s">
        <v>132</v>
      </c>
    </row>
    <row r="157" spans="2:51" s="13" customFormat="1" ht="11.25">
      <c r="B157" s="148"/>
      <c r="D157" s="141" t="s">
        <v>146</v>
      </c>
      <c r="E157" s="149" t="s">
        <v>21</v>
      </c>
      <c r="F157" s="150" t="s">
        <v>162</v>
      </c>
      <c r="H157" s="149" t="s">
        <v>21</v>
      </c>
      <c r="I157" s="151"/>
      <c r="L157" s="148"/>
      <c r="M157" s="152"/>
      <c r="T157" s="153"/>
      <c r="AT157" s="149" t="s">
        <v>146</v>
      </c>
      <c r="AU157" s="149" t="s">
        <v>142</v>
      </c>
      <c r="AV157" s="13" t="s">
        <v>82</v>
      </c>
      <c r="AW157" s="13" t="s">
        <v>39</v>
      </c>
      <c r="AX157" s="13" t="s">
        <v>77</v>
      </c>
      <c r="AY157" s="149" t="s">
        <v>132</v>
      </c>
    </row>
    <row r="158" spans="2:51" s="12" customFormat="1" ht="11.25">
      <c r="B158" s="140"/>
      <c r="D158" s="141" t="s">
        <v>146</v>
      </c>
      <c r="E158" s="142" t="s">
        <v>21</v>
      </c>
      <c r="F158" s="143" t="s">
        <v>163</v>
      </c>
      <c r="H158" s="144">
        <v>2.813</v>
      </c>
      <c r="I158" s="145"/>
      <c r="L158" s="140"/>
      <c r="M158" s="146"/>
      <c r="T158" s="147"/>
      <c r="AT158" s="142" t="s">
        <v>146</v>
      </c>
      <c r="AU158" s="142" t="s">
        <v>142</v>
      </c>
      <c r="AV158" s="12" t="s">
        <v>84</v>
      </c>
      <c r="AW158" s="12" t="s">
        <v>39</v>
      </c>
      <c r="AX158" s="12" t="s">
        <v>77</v>
      </c>
      <c r="AY158" s="142" t="s">
        <v>132</v>
      </c>
    </row>
    <row r="159" spans="2:51" s="13" customFormat="1" ht="11.25">
      <c r="B159" s="148"/>
      <c r="D159" s="141" t="s">
        <v>146</v>
      </c>
      <c r="E159" s="149" t="s">
        <v>21</v>
      </c>
      <c r="F159" s="150" t="s">
        <v>164</v>
      </c>
      <c r="H159" s="149" t="s">
        <v>21</v>
      </c>
      <c r="I159" s="151"/>
      <c r="L159" s="148"/>
      <c r="M159" s="152"/>
      <c r="T159" s="153"/>
      <c r="AT159" s="149" t="s">
        <v>146</v>
      </c>
      <c r="AU159" s="149" t="s">
        <v>142</v>
      </c>
      <c r="AV159" s="13" t="s">
        <v>82</v>
      </c>
      <c r="AW159" s="13" t="s">
        <v>39</v>
      </c>
      <c r="AX159" s="13" t="s">
        <v>77</v>
      </c>
      <c r="AY159" s="149" t="s">
        <v>132</v>
      </c>
    </row>
    <row r="160" spans="2:51" s="12" customFormat="1" ht="11.25">
      <c r="B160" s="140"/>
      <c r="D160" s="141" t="s">
        <v>146</v>
      </c>
      <c r="E160" s="142" t="s">
        <v>21</v>
      </c>
      <c r="F160" s="143" t="s">
        <v>165</v>
      </c>
      <c r="H160" s="144">
        <v>0.701</v>
      </c>
      <c r="I160" s="145"/>
      <c r="L160" s="140"/>
      <c r="M160" s="146"/>
      <c r="T160" s="147"/>
      <c r="AT160" s="142" t="s">
        <v>146</v>
      </c>
      <c r="AU160" s="142" t="s">
        <v>142</v>
      </c>
      <c r="AV160" s="12" t="s">
        <v>84</v>
      </c>
      <c r="AW160" s="12" t="s">
        <v>39</v>
      </c>
      <c r="AX160" s="12" t="s">
        <v>77</v>
      </c>
      <c r="AY160" s="142" t="s">
        <v>132</v>
      </c>
    </row>
    <row r="161" spans="2:51" s="14" customFormat="1" ht="11.25">
      <c r="B161" s="154"/>
      <c r="D161" s="141" t="s">
        <v>146</v>
      </c>
      <c r="E161" s="155" t="s">
        <v>21</v>
      </c>
      <c r="F161" s="156" t="s">
        <v>166</v>
      </c>
      <c r="H161" s="157">
        <v>5.224</v>
      </c>
      <c r="I161" s="158"/>
      <c r="L161" s="154"/>
      <c r="M161" s="159"/>
      <c r="T161" s="160"/>
      <c r="AT161" s="155" t="s">
        <v>146</v>
      </c>
      <c r="AU161" s="155" t="s">
        <v>142</v>
      </c>
      <c r="AV161" s="14" t="s">
        <v>141</v>
      </c>
      <c r="AW161" s="14" t="s">
        <v>39</v>
      </c>
      <c r="AX161" s="14" t="s">
        <v>82</v>
      </c>
      <c r="AY161" s="155" t="s">
        <v>132</v>
      </c>
    </row>
    <row r="162" spans="2:63" s="11" customFormat="1" ht="22.9" customHeight="1">
      <c r="B162" s="111"/>
      <c r="D162" s="112" t="s">
        <v>76</v>
      </c>
      <c r="E162" s="121" t="s">
        <v>173</v>
      </c>
      <c r="F162" s="121" t="s">
        <v>241</v>
      </c>
      <c r="I162" s="114"/>
      <c r="J162" s="122">
        <f>BK162</f>
        <v>0</v>
      </c>
      <c r="L162" s="111"/>
      <c r="M162" s="116"/>
      <c r="P162" s="117">
        <f>P163+P182+P187+P194</f>
        <v>0</v>
      </c>
      <c r="R162" s="117">
        <f>R163+R182+R187+R194</f>
        <v>181.67241199999998</v>
      </c>
      <c r="T162" s="118">
        <f>T163+T182+T187+T194</f>
        <v>0</v>
      </c>
      <c r="AR162" s="112" t="s">
        <v>82</v>
      </c>
      <c r="AT162" s="119" t="s">
        <v>76</v>
      </c>
      <c r="AU162" s="119" t="s">
        <v>82</v>
      </c>
      <c r="AY162" s="112" t="s">
        <v>132</v>
      </c>
      <c r="BK162" s="120">
        <f>BK163+BK182+BK187+BK194</f>
        <v>0</v>
      </c>
    </row>
    <row r="163" spans="2:63" s="11" customFormat="1" ht="20.85" customHeight="1">
      <c r="B163" s="111"/>
      <c r="D163" s="112" t="s">
        <v>76</v>
      </c>
      <c r="E163" s="121" t="s">
        <v>242</v>
      </c>
      <c r="F163" s="121" t="s">
        <v>243</v>
      </c>
      <c r="I163" s="114"/>
      <c r="J163" s="122">
        <f>BK163</f>
        <v>0</v>
      </c>
      <c r="L163" s="111"/>
      <c r="M163" s="116"/>
      <c r="P163" s="117">
        <f>SUM(P164:P181)</f>
        <v>0</v>
      </c>
      <c r="R163" s="117">
        <f>SUM(R164:R181)</f>
        <v>59.11952000000001</v>
      </c>
      <c r="T163" s="118">
        <f>SUM(T164:T181)</f>
        <v>0</v>
      </c>
      <c r="AR163" s="112" t="s">
        <v>82</v>
      </c>
      <c r="AT163" s="119" t="s">
        <v>76</v>
      </c>
      <c r="AU163" s="119" t="s">
        <v>84</v>
      </c>
      <c r="AY163" s="112" t="s">
        <v>132</v>
      </c>
      <c r="BK163" s="120">
        <f>SUM(BK164:BK181)</f>
        <v>0</v>
      </c>
    </row>
    <row r="164" spans="2:65" s="1" customFormat="1" ht="44.25" customHeight="1">
      <c r="B164" s="33"/>
      <c r="C164" s="123" t="s">
        <v>167</v>
      </c>
      <c r="D164" s="123" t="s">
        <v>136</v>
      </c>
      <c r="E164" s="124" t="s">
        <v>244</v>
      </c>
      <c r="F164" s="125" t="s">
        <v>245</v>
      </c>
      <c r="G164" s="126" t="s">
        <v>139</v>
      </c>
      <c r="H164" s="127">
        <v>6</v>
      </c>
      <c r="I164" s="128"/>
      <c r="J164" s="129">
        <f>ROUND(I164*H164,2)</f>
        <v>0</v>
      </c>
      <c r="K164" s="125" t="s">
        <v>140</v>
      </c>
      <c r="L164" s="33"/>
      <c r="M164" s="130" t="s">
        <v>21</v>
      </c>
      <c r="N164" s="131" t="s">
        <v>48</v>
      </c>
      <c r="P164" s="132">
        <f>O164*H164</f>
        <v>0</v>
      </c>
      <c r="Q164" s="132">
        <v>0.36732</v>
      </c>
      <c r="R164" s="132">
        <f>Q164*H164</f>
        <v>2.20392</v>
      </c>
      <c r="S164" s="132">
        <v>0</v>
      </c>
      <c r="T164" s="133">
        <f>S164*H164</f>
        <v>0</v>
      </c>
      <c r="AR164" s="134" t="s">
        <v>141</v>
      </c>
      <c r="AT164" s="134" t="s">
        <v>136</v>
      </c>
      <c r="AU164" s="134" t="s">
        <v>142</v>
      </c>
      <c r="AY164" s="17" t="s">
        <v>132</v>
      </c>
      <c r="BE164" s="135">
        <f>IF(N164="základní",J164,0)</f>
        <v>0</v>
      </c>
      <c r="BF164" s="135">
        <f>IF(N164="snížená",J164,0)</f>
        <v>0</v>
      </c>
      <c r="BG164" s="135">
        <f>IF(N164="zákl. přenesená",J164,0)</f>
        <v>0</v>
      </c>
      <c r="BH164" s="135">
        <f>IF(N164="sníž. přenesená",J164,0)</f>
        <v>0</v>
      </c>
      <c r="BI164" s="135">
        <f>IF(N164="nulová",J164,0)</f>
        <v>0</v>
      </c>
      <c r="BJ164" s="17" t="s">
        <v>82</v>
      </c>
      <c r="BK164" s="135">
        <f>ROUND(I164*H164,2)</f>
        <v>0</v>
      </c>
      <c r="BL164" s="17" t="s">
        <v>141</v>
      </c>
      <c r="BM164" s="134" t="s">
        <v>246</v>
      </c>
    </row>
    <row r="165" spans="2:47" s="1" customFormat="1" ht="11.25">
      <c r="B165" s="33"/>
      <c r="D165" s="136" t="s">
        <v>144</v>
      </c>
      <c r="F165" s="137" t="s">
        <v>247</v>
      </c>
      <c r="I165" s="138"/>
      <c r="L165" s="33"/>
      <c r="M165" s="139"/>
      <c r="T165" s="54"/>
      <c r="AT165" s="17" t="s">
        <v>144</v>
      </c>
      <c r="AU165" s="17" t="s">
        <v>142</v>
      </c>
    </row>
    <row r="166" spans="2:51" s="12" customFormat="1" ht="11.25">
      <c r="B166" s="140"/>
      <c r="D166" s="141" t="s">
        <v>146</v>
      </c>
      <c r="E166" s="142" t="s">
        <v>21</v>
      </c>
      <c r="F166" s="143" t="s">
        <v>248</v>
      </c>
      <c r="H166" s="144">
        <v>6</v>
      </c>
      <c r="I166" s="145"/>
      <c r="L166" s="140"/>
      <c r="M166" s="146"/>
      <c r="T166" s="147"/>
      <c r="AT166" s="142" t="s">
        <v>146</v>
      </c>
      <c r="AU166" s="142" t="s">
        <v>142</v>
      </c>
      <c r="AV166" s="12" t="s">
        <v>84</v>
      </c>
      <c r="AW166" s="12" t="s">
        <v>39</v>
      </c>
      <c r="AX166" s="12" t="s">
        <v>82</v>
      </c>
      <c r="AY166" s="142" t="s">
        <v>132</v>
      </c>
    </row>
    <row r="167" spans="2:65" s="1" customFormat="1" ht="33" customHeight="1">
      <c r="B167" s="33"/>
      <c r="C167" s="123" t="s">
        <v>190</v>
      </c>
      <c r="D167" s="123" t="s">
        <v>136</v>
      </c>
      <c r="E167" s="124" t="s">
        <v>249</v>
      </c>
      <c r="F167" s="125" t="s">
        <v>250</v>
      </c>
      <c r="G167" s="126" t="s">
        <v>139</v>
      </c>
      <c r="H167" s="127">
        <v>6</v>
      </c>
      <c r="I167" s="128"/>
      <c r="J167" s="129">
        <f>ROUND(I167*H167,2)</f>
        <v>0</v>
      </c>
      <c r="K167" s="125" t="s">
        <v>140</v>
      </c>
      <c r="L167" s="33"/>
      <c r="M167" s="130" t="s">
        <v>21</v>
      </c>
      <c r="N167" s="131" t="s">
        <v>48</v>
      </c>
      <c r="P167" s="132">
        <f>O167*H167</f>
        <v>0</v>
      </c>
      <c r="Q167" s="132">
        <v>0.23</v>
      </c>
      <c r="R167" s="132">
        <f>Q167*H167</f>
        <v>1.3800000000000001</v>
      </c>
      <c r="S167" s="132">
        <v>0</v>
      </c>
      <c r="T167" s="133">
        <f>S167*H167</f>
        <v>0</v>
      </c>
      <c r="AR167" s="134" t="s">
        <v>141</v>
      </c>
      <c r="AT167" s="134" t="s">
        <v>136</v>
      </c>
      <c r="AU167" s="134" t="s">
        <v>142</v>
      </c>
      <c r="AY167" s="17" t="s">
        <v>132</v>
      </c>
      <c r="BE167" s="135">
        <f>IF(N167="základní",J167,0)</f>
        <v>0</v>
      </c>
      <c r="BF167" s="135">
        <f>IF(N167="snížená",J167,0)</f>
        <v>0</v>
      </c>
      <c r="BG167" s="135">
        <f>IF(N167="zákl. přenesená",J167,0)</f>
        <v>0</v>
      </c>
      <c r="BH167" s="135">
        <f>IF(N167="sníž. přenesená",J167,0)</f>
        <v>0</v>
      </c>
      <c r="BI167" s="135">
        <f>IF(N167="nulová",J167,0)</f>
        <v>0</v>
      </c>
      <c r="BJ167" s="17" t="s">
        <v>82</v>
      </c>
      <c r="BK167" s="135">
        <f>ROUND(I167*H167,2)</f>
        <v>0</v>
      </c>
      <c r="BL167" s="17" t="s">
        <v>141</v>
      </c>
      <c r="BM167" s="134" t="s">
        <v>251</v>
      </c>
    </row>
    <row r="168" spans="2:47" s="1" customFormat="1" ht="11.25">
      <c r="B168" s="33"/>
      <c r="D168" s="136" t="s">
        <v>144</v>
      </c>
      <c r="F168" s="137" t="s">
        <v>252</v>
      </c>
      <c r="I168" s="138"/>
      <c r="L168" s="33"/>
      <c r="M168" s="139"/>
      <c r="T168" s="54"/>
      <c r="AT168" s="17" t="s">
        <v>144</v>
      </c>
      <c r="AU168" s="17" t="s">
        <v>142</v>
      </c>
    </row>
    <row r="169" spans="2:51" s="12" customFormat="1" ht="11.25">
      <c r="B169" s="140"/>
      <c r="D169" s="141" t="s">
        <v>146</v>
      </c>
      <c r="E169" s="142" t="s">
        <v>21</v>
      </c>
      <c r="F169" s="143" t="s">
        <v>248</v>
      </c>
      <c r="H169" s="144">
        <v>6</v>
      </c>
      <c r="I169" s="145"/>
      <c r="L169" s="140"/>
      <c r="M169" s="146"/>
      <c r="T169" s="147"/>
      <c r="AT169" s="142" t="s">
        <v>146</v>
      </c>
      <c r="AU169" s="142" t="s">
        <v>142</v>
      </c>
      <c r="AV169" s="12" t="s">
        <v>84</v>
      </c>
      <c r="AW169" s="12" t="s">
        <v>39</v>
      </c>
      <c r="AX169" s="12" t="s">
        <v>82</v>
      </c>
      <c r="AY169" s="142" t="s">
        <v>132</v>
      </c>
    </row>
    <row r="170" spans="2:65" s="1" customFormat="1" ht="44.25" customHeight="1">
      <c r="B170" s="33"/>
      <c r="C170" s="123" t="s">
        <v>205</v>
      </c>
      <c r="D170" s="123" t="s">
        <v>136</v>
      </c>
      <c r="E170" s="124" t="s">
        <v>253</v>
      </c>
      <c r="F170" s="125" t="s">
        <v>254</v>
      </c>
      <c r="G170" s="126" t="s">
        <v>139</v>
      </c>
      <c r="H170" s="127">
        <v>11.25</v>
      </c>
      <c r="I170" s="128"/>
      <c r="J170" s="129">
        <f>ROUND(I170*H170,2)</f>
        <v>0</v>
      </c>
      <c r="K170" s="125" t="s">
        <v>140</v>
      </c>
      <c r="L170" s="33"/>
      <c r="M170" s="130" t="s">
        <v>21</v>
      </c>
      <c r="N170" s="131" t="s">
        <v>48</v>
      </c>
      <c r="P170" s="132">
        <f>O170*H170</f>
        <v>0</v>
      </c>
      <c r="Q170" s="132">
        <v>0.197</v>
      </c>
      <c r="R170" s="132">
        <f>Q170*H170</f>
        <v>2.21625</v>
      </c>
      <c r="S170" s="132">
        <v>0</v>
      </c>
      <c r="T170" s="133">
        <f>S170*H170</f>
        <v>0</v>
      </c>
      <c r="AR170" s="134" t="s">
        <v>141</v>
      </c>
      <c r="AT170" s="134" t="s">
        <v>136</v>
      </c>
      <c r="AU170" s="134" t="s">
        <v>142</v>
      </c>
      <c r="AY170" s="17" t="s">
        <v>132</v>
      </c>
      <c r="BE170" s="135">
        <f>IF(N170="základní",J170,0)</f>
        <v>0</v>
      </c>
      <c r="BF170" s="135">
        <f>IF(N170="snížená",J170,0)</f>
        <v>0</v>
      </c>
      <c r="BG170" s="135">
        <f>IF(N170="zákl. přenesená",J170,0)</f>
        <v>0</v>
      </c>
      <c r="BH170" s="135">
        <f>IF(N170="sníž. přenesená",J170,0)</f>
        <v>0</v>
      </c>
      <c r="BI170" s="135">
        <f>IF(N170="nulová",J170,0)</f>
        <v>0</v>
      </c>
      <c r="BJ170" s="17" t="s">
        <v>82</v>
      </c>
      <c r="BK170" s="135">
        <f>ROUND(I170*H170,2)</f>
        <v>0</v>
      </c>
      <c r="BL170" s="17" t="s">
        <v>141</v>
      </c>
      <c r="BM170" s="134" t="s">
        <v>255</v>
      </c>
    </row>
    <row r="171" spans="2:47" s="1" customFormat="1" ht="11.25">
      <c r="B171" s="33"/>
      <c r="D171" s="136" t="s">
        <v>144</v>
      </c>
      <c r="F171" s="137" t="s">
        <v>256</v>
      </c>
      <c r="I171" s="138"/>
      <c r="L171" s="33"/>
      <c r="M171" s="139"/>
      <c r="T171" s="54"/>
      <c r="AT171" s="17" t="s">
        <v>144</v>
      </c>
      <c r="AU171" s="17" t="s">
        <v>142</v>
      </c>
    </row>
    <row r="172" spans="2:51" s="12" customFormat="1" ht="11.25">
      <c r="B172" s="140"/>
      <c r="D172" s="141" t="s">
        <v>146</v>
      </c>
      <c r="E172" s="142" t="s">
        <v>21</v>
      </c>
      <c r="F172" s="143" t="s">
        <v>257</v>
      </c>
      <c r="H172" s="144">
        <v>11.25</v>
      </c>
      <c r="I172" s="145"/>
      <c r="L172" s="140"/>
      <c r="M172" s="146"/>
      <c r="T172" s="147"/>
      <c r="AT172" s="142" t="s">
        <v>146</v>
      </c>
      <c r="AU172" s="142" t="s">
        <v>142</v>
      </c>
      <c r="AV172" s="12" t="s">
        <v>84</v>
      </c>
      <c r="AW172" s="12" t="s">
        <v>39</v>
      </c>
      <c r="AX172" s="12" t="s">
        <v>82</v>
      </c>
      <c r="AY172" s="142" t="s">
        <v>132</v>
      </c>
    </row>
    <row r="173" spans="2:65" s="1" customFormat="1" ht="33" customHeight="1">
      <c r="B173" s="33"/>
      <c r="C173" s="123" t="s">
        <v>258</v>
      </c>
      <c r="D173" s="123" t="s">
        <v>136</v>
      </c>
      <c r="E173" s="124" t="s">
        <v>259</v>
      </c>
      <c r="F173" s="125" t="s">
        <v>260</v>
      </c>
      <c r="G173" s="126" t="s">
        <v>139</v>
      </c>
      <c r="H173" s="127">
        <v>11.25</v>
      </c>
      <c r="I173" s="128"/>
      <c r="J173" s="129">
        <f>ROUND(I173*H173,2)</f>
        <v>0</v>
      </c>
      <c r="K173" s="125" t="s">
        <v>140</v>
      </c>
      <c r="L173" s="33"/>
      <c r="M173" s="130" t="s">
        <v>21</v>
      </c>
      <c r="N173" s="131" t="s">
        <v>48</v>
      </c>
      <c r="P173" s="132">
        <f>O173*H173</f>
        <v>0</v>
      </c>
      <c r="Q173" s="132">
        <v>0.115</v>
      </c>
      <c r="R173" s="132">
        <f>Q173*H173</f>
        <v>1.29375</v>
      </c>
      <c r="S173" s="132">
        <v>0</v>
      </c>
      <c r="T173" s="133">
        <f>S173*H173</f>
        <v>0</v>
      </c>
      <c r="AR173" s="134" t="s">
        <v>141</v>
      </c>
      <c r="AT173" s="134" t="s">
        <v>136</v>
      </c>
      <c r="AU173" s="134" t="s">
        <v>142</v>
      </c>
      <c r="AY173" s="17" t="s">
        <v>132</v>
      </c>
      <c r="BE173" s="135">
        <f>IF(N173="základní",J173,0)</f>
        <v>0</v>
      </c>
      <c r="BF173" s="135">
        <f>IF(N173="snížená",J173,0)</f>
        <v>0</v>
      </c>
      <c r="BG173" s="135">
        <f>IF(N173="zákl. přenesená",J173,0)</f>
        <v>0</v>
      </c>
      <c r="BH173" s="135">
        <f>IF(N173="sníž. přenesená",J173,0)</f>
        <v>0</v>
      </c>
      <c r="BI173" s="135">
        <f>IF(N173="nulová",J173,0)</f>
        <v>0</v>
      </c>
      <c r="BJ173" s="17" t="s">
        <v>82</v>
      </c>
      <c r="BK173" s="135">
        <f>ROUND(I173*H173,2)</f>
        <v>0</v>
      </c>
      <c r="BL173" s="17" t="s">
        <v>141</v>
      </c>
      <c r="BM173" s="134" t="s">
        <v>261</v>
      </c>
    </row>
    <row r="174" spans="2:47" s="1" customFormat="1" ht="11.25">
      <c r="B174" s="33"/>
      <c r="D174" s="136" t="s">
        <v>144</v>
      </c>
      <c r="F174" s="137" t="s">
        <v>262</v>
      </c>
      <c r="I174" s="138"/>
      <c r="L174" s="33"/>
      <c r="M174" s="139"/>
      <c r="T174" s="54"/>
      <c r="AT174" s="17" t="s">
        <v>144</v>
      </c>
      <c r="AU174" s="17" t="s">
        <v>142</v>
      </c>
    </row>
    <row r="175" spans="2:51" s="12" customFormat="1" ht="11.25">
      <c r="B175" s="140"/>
      <c r="D175" s="141" t="s">
        <v>146</v>
      </c>
      <c r="E175" s="142" t="s">
        <v>21</v>
      </c>
      <c r="F175" s="143" t="s">
        <v>257</v>
      </c>
      <c r="H175" s="144">
        <v>11.25</v>
      </c>
      <c r="I175" s="145"/>
      <c r="L175" s="140"/>
      <c r="M175" s="146"/>
      <c r="T175" s="147"/>
      <c r="AT175" s="142" t="s">
        <v>146</v>
      </c>
      <c r="AU175" s="142" t="s">
        <v>142</v>
      </c>
      <c r="AV175" s="12" t="s">
        <v>84</v>
      </c>
      <c r="AW175" s="12" t="s">
        <v>39</v>
      </c>
      <c r="AX175" s="12" t="s">
        <v>82</v>
      </c>
      <c r="AY175" s="142" t="s">
        <v>132</v>
      </c>
    </row>
    <row r="176" spans="2:65" s="1" customFormat="1" ht="33" customHeight="1">
      <c r="B176" s="33"/>
      <c r="C176" s="123" t="s">
        <v>263</v>
      </c>
      <c r="D176" s="123" t="s">
        <v>136</v>
      </c>
      <c r="E176" s="124" t="s">
        <v>264</v>
      </c>
      <c r="F176" s="125" t="s">
        <v>265</v>
      </c>
      <c r="G176" s="126" t="s">
        <v>139</v>
      </c>
      <c r="H176" s="127">
        <v>220</v>
      </c>
      <c r="I176" s="128"/>
      <c r="J176" s="129">
        <f>ROUND(I176*H176,2)</f>
        <v>0</v>
      </c>
      <c r="K176" s="125" t="s">
        <v>140</v>
      </c>
      <c r="L176" s="33"/>
      <c r="M176" s="130" t="s">
        <v>21</v>
      </c>
      <c r="N176" s="131" t="s">
        <v>48</v>
      </c>
      <c r="P176" s="132">
        <f>O176*H176</f>
        <v>0</v>
      </c>
      <c r="Q176" s="132">
        <v>0.138</v>
      </c>
      <c r="R176" s="132">
        <f>Q176*H176</f>
        <v>30.360000000000003</v>
      </c>
      <c r="S176" s="132">
        <v>0</v>
      </c>
      <c r="T176" s="133">
        <f>S176*H176</f>
        <v>0</v>
      </c>
      <c r="AR176" s="134" t="s">
        <v>141</v>
      </c>
      <c r="AT176" s="134" t="s">
        <v>136</v>
      </c>
      <c r="AU176" s="134" t="s">
        <v>142</v>
      </c>
      <c r="AY176" s="17" t="s">
        <v>132</v>
      </c>
      <c r="BE176" s="135">
        <f>IF(N176="základní",J176,0)</f>
        <v>0</v>
      </c>
      <c r="BF176" s="135">
        <f>IF(N176="snížená",J176,0)</f>
        <v>0</v>
      </c>
      <c r="BG176" s="135">
        <f>IF(N176="zákl. přenesená",J176,0)</f>
        <v>0</v>
      </c>
      <c r="BH176" s="135">
        <f>IF(N176="sníž. přenesená",J176,0)</f>
        <v>0</v>
      </c>
      <c r="BI176" s="135">
        <f>IF(N176="nulová",J176,0)</f>
        <v>0</v>
      </c>
      <c r="BJ176" s="17" t="s">
        <v>82</v>
      </c>
      <c r="BK176" s="135">
        <f>ROUND(I176*H176,2)</f>
        <v>0</v>
      </c>
      <c r="BL176" s="17" t="s">
        <v>141</v>
      </c>
      <c r="BM176" s="134" t="s">
        <v>266</v>
      </c>
    </row>
    <row r="177" spans="2:47" s="1" customFormat="1" ht="11.25">
      <c r="B177" s="33"/>
      <c r="D177" s="136" t="s">
        <v>144</v>
      </c>
      <c r="F177" s="137" t="s">
        <v>267</v>
      </c>
      <c r="I177" s="138"/>
      <c r="L177" s="33"/>
      <c r="M177" s="139"/>
      <c r="T177" s="54"/>
      <c r="AT177" s="17" t="s">
        <v>144</v>
      </c>
      <c r="AU177" s="17" t="s">
        <v>142</v>
      </c>
    </row>
    <row r="178" spans="2:51" s="12" customFormat="1" ht="22.5">
      <c r="B178" s="140"/>
      <c r="D178" s="141" t="s">
        <v>146</v>
      </c>
      <c r="E178" s="142" t="s">
        <v>21</v>
      </c>
      <c r="F178" s="143" t="s">
        <v>268</v>
      </c>
      <c r="H178" s="144">
        <v>220</v>
      </c>
      <c r="I178" s="145"/>
      <c r="L178" s="140"/>
      <c r="M178" s="146"/>
      <c r="T178" s="147"/>
      <c r="AT178" s="142" t="s">
        <v>146</v>
      </c>
      <c r="AU178" s="142" t="s">
        <v>142</v>
      </c>
      <c r="AV178" s="12" t="s">
        <v>84</v>
      </c>
      <c r="AW178" s="12" t="s">
        <v>39</v>
      </c>
      <c r="AX178" s="12" t="s">
        <v>82</v>
      </c>
      <c r="AY178" s="142" t="s">
        <v>132</v>
      </c>
    </row>
    <row r="179" spans="2:65" s="1" customFormat="1" ht="66.75" customHeight="1">
      <c r="B179" s="33"/>
      <c r="C179" s="123" t="s">
        <v>7</v>
      </c>
      <c r="D179" s="123" t="s">
        <v>136</v>
      </c>
      <c r="E179" s="124" t="s">
        <v>269</v>
      </c>
      <c r="F179" s="125" t="s">
        <v>270</v>
      </c>
      <c r="G179" s="126" t="s">
        <v>139</v>
      </c>
      <c r="H179" s="127">
        <v>220</v>
      </c>
      <c r="I179" s="128"/>
      <c r="J179" s="129">
        <f>ROUND(I179*H179,2)</f>
        <v>0</v>
      </c>
      <c r="K179" s="125" t="s">
        <v>140</v>
      </c>
      <c r="L179" s="33"/>
      <c r="M179" s="130" t="s">
        <v>21</v>
      </c>
      <c r="N179" s="131" t="s">
        <v>48</v>
      </c>
      <c r="P179" s="132">
        <f>O179*H179</f>
        <v>0</v>
      </c>
      <c r="Q179" s="132">
        <v>0.09848</v>
      </c>
      <c r="R179" s="132">
        <f>Q179*H179</f>
        <v>21.6656</v>
      </c>
      <c r="S179" s="132">
        <v>0</v>
      </c>
      <c r="T179" s="133">
        <f>S179*H179</f>
        <v>0</v>
      </c>
      <c r="AR179" s="134" t="s">
        <v>141</v>
      </c>
      <c r="AT179" s="134" t="s">
        <v>136</v>
      </c>
      <c r="AU179" s="134" t="s">
        <v>142</v>
      </c>
      <c r="AY179" s="17" t="s">
        <v>132</v>
      </c>
      <c r="BE179" s="135">
        <f>IF(N179="základní",J179,0)</f>
        <v>0</v>
      </c>
      <c r="BF179" s="135">
        <f>IF(N179="snížená",J179,0)</f>
        <v>0</v>
      </c>
      <c r="BG179" s="135">
        <f>IF(N179="zákl. přenesená",J179,0)</f>
        <v>0</v>
      </c>
      <c r="BH179" s="135">
        <f>IF(N179="sníž. přenesená",J179,0)</f>
        <v>0</v>
      </c>
      <c r="BI179" s="135">
        <f>IF(N179="nulová",J179,0)</f>
        <v>0</v>
      </c>
      <c r="BJ179" s="17" t="s">
        <v>82</v>
      </c>
      <c r="BK179" s="135">
        <f>ROUND(I179*H179,2)</f>
        <v>0</v>
      </c>
      <c r="BL179" s="17" t="s">
        <v>141</v>
      </c>
      <c r="BM179" s="134" t="s">
        <v>271</v>
      </c>
    </row>
    <row r="180" spans="2:47" s="1" customFormat="1" ht="11.25">
      <c r="B180" s="33"/>
      <c r="D180" s="136" t="s">
        <v>144</v>
      </c>
      <c r="F180" s="137" t="s">
        <v>272</v>
      </c>
      <c r="I180" s="138"/>
      <c r="L180" s="33"/>
      <c r="M180" s="139"/>
      <c r="T180" s="54"/>
      <c r="AT180" s="17" t="s">
        <v>144</v>
      </c>
      <c r="AU180" s="17" t="s">
        <v>142</v>
      </c>
    </row>
    <row r="181" spans="2:51" s="12" customFormat="1" ht="11.25">
      <c r="B181" s="140"/>
      <c r="D181" s="141" t="s">
        <v>146</v>
      </c>
      <c r="E181" s="142" t="s">
        <v>21</v>
      </c>
      <c r="F181" s="143" t="s">
        <v>273</v>
      </c>
      <c r="H181" s="144">
        <v>220</v>
      </c>
      <c r="I181" s="145"/>
      <c r="L181" s="140"/>
      <c r="M181" s="146"/>
      <c r="T181" s="147"/>
      <c r="AT181" s="142" t="s">
        <v>146</v>
      </c>
      <c r="AU181" s="142" t="s">
        <v>142</v>
      </c>
      <c r="AV181" s="12" t="s">
        <v>84</v>
      </c>
      <c r="AW181" s="12" t="s">
        <v>39</v>
      </c>
      <c r="AX181" s="12" t="s">
        <v>82</v>
      </c>
      <c r="AY181" s="142" t="s">
        <v>132</v>
      </c>
    </row>
    <row r="182" spans="2:63" s="11" customFormat="1" ht="20.85" customHeight="1">
      <c r="B182" s="111"/>
      <c r="D182" s="112" t="s">
        <v>76</v>
      </c>
      <c r="E182" s="121" t="s">
        <v>274</v>
      </c>
      <c r="F182" s="121" t="s">
        <v>275</v>
      </c>
      <c r="I182" s="114"/>
      <c r="J182" s="122">
        <f>BK182</f>
        <v>0</v>
      </c>
      <c r="L182" s="111"/>
      <c r="M182" s="116"/>
      <c r="P182" s="117">
        <f>SUM(P183:P186)</f>
        <v>0</v>
      </c>
      <c r="R182" s="117">
        <f>SUM(R183:R186)</f>
        <v>118.22286</v>
      </c>
      <c r="T182" s="118">
        <f>SUM(T183:T186)</f>
        <v>0</v>
      </c>
      <c r="AR182" s="112" t="s">
        <v>82</v>
      </c>
      <c r="AT182" s="119" t="s">
        <v>76</v>
      </c>
      <c r="AU182" s="119" t="s">
        <v>84</v>
      </c>
      <c r="AY182" s="112" t="s">
        <v>132</v>
      </c>
      <c r="BK182" s="120">
        <f>SUM(BK183:BK186)</f>
        <v>0</v>
      </c>
    </row>
    <row r="183" spans="2:65" s="1" customFormat="1" ht="37.9" customHeight="1">
      <c r="B183" s="33"/>
      <c r="C183" s="123" t="s">
        <v>276</v>
      </c>
      <c r="D183" s="123" t="s">
        <v>136</v>
      </c>
      <c r="E183" s="124" t="s">
        <v>277</v>
      </c>
      <c r="F183" s="125" t="s">
        <v>278</v>
      </c>
      <c r="G183" s="126" t="s">
        <v>139</v>
      </c>
      <c r="H183" s="127">
        <v>226</v>
      </c>
      <c r="I183" s="128"/>
      <c r="J183" s="129">
        <f>ROUND(I183*H183,2)</f>
        <v>0</v>
      </c>
      <c r="K183" s="125" t="s">
        <v>140</v>
      </c>
      <c r="L183" s="33"/>
      <c r="M183" s="130" t="s">
        <v>21</v>
      </c>
      <c r="N183" s="131" t="s">
        <v>48</v>
      </c>
      <c r="P183" s="132">
        <f>O183*H183</f>
        <v>0</v>
      </c>
      <c r="Q183" s="132">
        <v>0.04591</v>
      </c>
      <c r="R183" s="132">
        <f>Q183*H183</f>
        <v>10.37566</v>
      </c>
      <c r="S183" s="132">
        <v>0</v>
      </c>
      <c r="T183" s="133">
        <f>S183*H183</f>
        <v>0</v>
      </c>
      <c r="AR183" s="134" t="s">
        <v>141</v>
      </c>
      <c r="AT183" s="134" t="s">
        <v>136</v>
      </c>
      <c r="AU183" s="134" t="s">
        <v>142</v>
      </c>
      <c r="AY183" s="17" t="s">
        <v>132</v>
      </c>
      <c r="BE183" s="135">
        <f>IF(N183="základní",J183,0)</f>
        <v>0</v>
      </c>
      <c r="BF183" s="135">
        <f>IF(N183="snížená",J183,0)</f>
        <v>0</v>
      </c>
      <c r="BG183" s="135">
        <f>IF(N183="zákl. přenesená",J183,0)</f>
        <v>0</v>
      </c>
      <c r="BH183" s="135">
        <f>IF(N183="sníž. přenesená",J183,0)</f>
        <v>0</v>
      </c>
      <c r="BI183" s="135">
        <f>IF(N183="nulová",J183,0)</f>
        <v>0</v>
      </c>
      <c r="BJ183" s="17" t="s">
        <v>82</v>
      </c>
      <c r="BK183" s="135">
        <f>ROUND(I183*H183,2)</f>
        <v>0</v>
      </c>
      <c r="BL183" s="17" t="s">
        <v>141</v>
      </c>
      <c r="BM183" s="134" t="s">
        <v>279</v>
      </c>
    </row>
    <row r="184" spans="2:47" s="1" customFormat="1" ht="11.25">
      <c r="B184" s="33"/>
      <c r="D184" s="136" t="s">
        <v>144</v>
      </c>
      <c r="F184" s="137" t="s">
        <v>280</v>
      </c>
      <c r="I184" s="138"/>
      <c r="L184" s="33"/>
      <c r="M184" s="139"/>
      <c r="T184" s="54"/>
      <c r="AT184" s="17" t="s">
        <v>144</v>
      </c>
      <c r="AU184" s="17" t="s">
        <v>142</v>
      </c>
    </row>
    <row r="185" spans="2:51" s="12" customFormat="1" ht="11.25">
      <c r="B185" s="140"/>
      <c r="D185" s="141" t="s">
        <v>146</v>
      </c>
      <c r="E185" s="142" t="s">
        <v>21</v>
      </c>
      <c r="F185" s="143" t="s">
        <v>281</v>
      </c>
      <c r="H185" s="144">
        <v>226</v>
      </c>
      <c r="I185" s="145"/>
      <c r="L185" s="140"/>
      <c r="M185" s="146"/>
      <c r="T185" s="147"/>
      <c r="AT185" s="142" t="s">
        <v>146</v>
      </c>
      <c r="AU185" s="142" t="s">
        <v>142</v>
      </c>
      <c r="AV185" s="12" t="s">
        <v>84</v>
      </c>
      <c r="AW185" s="12" t="s">
        <v>39</v>
      </c>
      <c r="AX185" s="12" t="s">
        <v>82</v>
      </c>
      <c r="AY185" s="142" t="s">
        <v>132</v>
      </c>
    </row>
    <row r="186" spans="2:65" s="1" customFormat="1" ht="24.2" customHeight="1">
      <c r="B186" s="33"/>
      <c r="C186" s="123" t="s">
        <v>282</v>
      </c>
      <c r="D186" s="123" t="s">
        <v>136</v>
      </c>
      <c r="E186" s="124" t="s">
        <v>283</v>
      </c>
      <c r="F186" s="125" t="s">
        <v>284</v>
      </c>
      <c r="G186" s="126" t="s">
        <v>139</v>
      </c>
      <c r="H186" s="127">
        <v>226</v>
      </c>
      <c r="I186" s="128"/>
      <c r="J186" s="129">
        <f>ROUND(I186*H186,2)</f>
        <v>0</v>
      </c>
      <c r="K186" s="125" t="s">
        <v>21</v>
      </c>
      <c r="L186" s="33"/>
      <c r="M186" s="130" t="s">
        <v>21</v>
      </c>
      <c r="N186" s="131" t="s">
        <v>48</v>
      </c>
      <c r="P186" s="132">
        <f>O186*H186</f>
        <v>0</v>
      </c>
      <c r="Q186" s="132">
        <v>0.4772</v>
      </c>
      <c r="R186" s="132">
        <f>Q186*H186</f>
        <v>107.8472</v>
      </c>
      <c r="S186" s="132">
        <v>0</v>
      </c>
      <c r="T186" s="133">
        <f>S186*H186</f>
        <v>0</v>
      </c>
      <c r="AR186" s="134" t="s">
        <v>141</v>
      </c>
      <c r="AT186" s="134" t="s">
        <v>136</v>
      </c>
      <c r="AU186" s="134" t="s">
        <v>142</v>
      </c>
      <c r="AY186" s="17" t="s">
        <v>132</v>
      </c>
      <c r="BE186" s="135">
        <f>IF(N186="základní",J186,0)</f>
        <v>0</v>
      </c>
      <c r="BF186" s="135">
        <f>IF(N186="snížená",J186,0)</f>
        <v>0</v>
      </c>
      <c r="BG186" s="135">
        <f>IF(N186="zákl. přenesená",J186,0)</f>
        <v>0</v>
      </c>
      <c r="BH186" s="135">
        <f>IF(N186="sníž. přenesená",J186,0)</f>
        <v>0</v>
      </c>
      <c r="BI186" s="135">
        <f>IF(N186="nulová",J186,0)</f>
        <v>0</v>
      </c>
      <c r="BJ186" s="17" t="s">
        <v>82</v>
      </c>
      <c r="BK186" s="135">
        <f>ROUND(I186*H186,2)</f>
        <v>0</v>
      </c>
      <c r="BL186" s="17" t="s">
        <v>141</v>
      </c>
      <c r="BM186" s="134" t="s">
        <v>285</v>
      </c>
    </row>
    <row r="187" spans="2:63" s="11" customFormat="1" ht="20.85" customHeight="1">
      <c r="B187" s="111"/>
      <c r="D187" s="112" t="s">
        <v>76</v>
      </c>
      <c r="E187" s="121" t="s">
        <v>286</v>
      </c>
      <c r="F187" s="121" t="s">
        <v>287</v>
      </c>
      <c r="I187" s="114"/>
      <c r="J187" s="122">
        <f>BK187</f>
        <v>0</v>
      </c>
      <c r="L187" s="111"/>
      <c r="M187" s="116"/>
      <c r="P187" s="117">
        <f>SUM(P188:P193)</f>
        <v>0</v>
      </c>
      <c r="R187" s="117">
        <f>SUM(R188:R193)</f>
        <v>1.8727500000000001</v>
      </c>
      <c r="T187" s="118">
        <f>SUM(T188:T193)</f>
        <v>0</v>
      </c>
      <c r="AR187" s="112" t="s">
        <v>82</v>
      </c>
      <c r="AT187" s="119" t="s">
        <v>76</v>
      </c>
      <c r="AU187" s="119" t="s">
        <v>84</v>
      </c>
      <c r="AY187" s="112" t="s">
        <v>132</v>
      </c>
      <c r="BK187" s="120">
        <f>SUM(BK188:BK193)</f>
        <v>0</v>
      </c>
    </row>
    <row r="188" spans="2:65" s="1" customFormat="1" ht="24.2" customHeight="1">
      <c r="B188" s="33"/>
      <c r="C188" s="123" t="s">
        <v>288</v>
      </c>
      <c r="D188" s="123" t="s">
        <v>136</v>
      </c>
      <c r="E188" s="124" t="s">
        <v>289</v>
      </c>
      <c r="F188" s="125" t="s">
        <v>290</v>
      </c>
      <c r="G188" s="126" t="s">
        <v>139</v>
      </c>
      <c r="H188" s="127">
        <v>226</v>
      </c>
      <c r="I188" s="128"/>
      <c r="J188" s="129">
        <f>ROUND(I188*H188,2)</f>
        <v>0</v>
      </c>
      <c r="K188" s="125" t="s">
        <v>21</v>
      </c>
      <c r="L188" s="33"/>
      <c r="M188" s="130" t="s">
        <v>21</v>
      </c>
      <c r="N188" s="131" t="s">
        <v>48</v>
      </c>
      <c r="P188" s="132">
        <f>O188*H188</f>
        <v>0</v>
      </c>
      <c r="Q188" s="132">
        <v>0.008</v>
      </c>
      <c r="R188" s="132">
        <f>Q188*H188</f>
        <v>1.808</v>
      </c>
      <c r="S188" s="132">
        <v>0</v>
      </c>
      <c r="T188" s="133">
        <f>S188*H188</f>
        <v>0</v>
      </c>
      <c r="AR188" s="134" t="s">
        <v>141</v>
      </c>
      <c r="AT188" s="134" t="s">
        <v>136</v>
      </c>
      <c r="AU188" s="134" t="s">
        <v>142</v>
      </c>
      <c r="AY188" s="17" t="s">
        <v>132</v>
      </c>
      <c r="BE188" s="135">
        <f>IF(N188="základní",J188,0)</f>
        <v>0</v>
      </c>
      <c r="BF188" s="135">
        <f>IF(N188="snížená",J188,0)</f>
        <v>0</v>
      </c>
      <c r="BG188" s="135">
        <f>IF(N188="zákl. přenesená",J188,0)</f>
        <v>0</v>
      </c>
      <c r="BH188" s="135">
        <f>IF(N188="sníž. přenesená",J188,0)</f>
        <v>0</v>
      </c>
      <c r="BI188" s="135">
        <f>IF(N188="nulová",J188,0)</f>
        <v>0</v>
      </c>
      <c r="BJ188" s="17" t="s">
        <v>82</v>
      </c>
      <c r="BK188" s="135">
        <f>ROUND(I188*H188,2)</f>
        <v>0</v>
      </c>
      <c r="BL188" s="17" t="s">
        <v>141</v>
      </c>
      <c r="BM188" s="134" t="s">
        <v>291</v>
      </c>
    </row>
    <row r="189" spans="2:65" s="1" customFormat="1" ht="24.2" customHeight="1">
      <c r="B189" s="33"/>
      <c r="C189" s="123" t="s">
        <v>292</v>
      </c>
      <c r="D189" s="123" t="s">
        <v>136</v>
      </c>
      <c r="E189" s="124" t="s">
        <v>293</v>
      </c>
      <c r="F189" s="125" t="s">
        <v>294</v>
      </c>
      <c r="G189" s="126" t="s">
        <v>295</v>
      </c>
      <c r="H189" s="127">
        <v>129.5</v>
      </c>
      <c r="I189" s="128"/>
      <c r="J189" s="129">
        <f>ROUND(I189*H189,2)</f>
        <v>0</v>
      </c>
      <c r="K189" s="125" t="s">
        <v>21</v>
      </c>
      <c r="L189" s="33"/>
      <c r="M189" s="130" t="s">
        <v>21</v>
      </c>
      <c r="N189" s="131" t="s">
        <v>48</v>
      </c>
      <c r="P189" s="132">
        <f>O189*H189</f>
        <v>0</v>
      </c>
      <c r="Q189" s="132">
        <v>0.0005</v>
      </c>
      <c r="R189" s="132">
        <f>Q189*H189</f>
        <v>0.06475</v>
      </c>
      <c r="S189" s="132">
        <v>0</v>
      </c>
      <c r="T189" s="133">
        <f>S189*H189</f>
        <v>0</v>
      </c>
      <c r="AR189" s="134" t="s">
        <v>141</v>
      </c>
      <c r="AT189" s="134" t="s">
        <v>136</v>
      </c>
      <c r="AU189" s="134" t="s">
        <v>142</v>
      </c>
      <c r="AY189" s="17" t="s">
        <v>132</v>
      </c>
      <c r="BE189" s="135">
        <f>IF(N189="základní",J189,0)</f>
        <v>0</v>
      </c>
      <c r="BF189" s="135">
        <f>IF(N189="snížená",J189,0)</f>
        <v>0</v>
      </c>
      <c r="BG189" s="135">
        <f>IF(N189="zákl. přenesená",J189,0)</f>
        <v>0</v>
      </c>
      <c r="BH189" s="135">
        <f>IF(N189="sníž. přenesená",J189,0)</f>
        <v>0</v>
      </c>
      <c r="BI189" s="135">
        <f>IF(N189="nulová",J189,0)</f>
        <v>0</v>
      </c>
      <c r="BJ189" s="17" t="s">
        <v>82</v>
      </c>
      <c r="BK189" s="135">
        <f>ROUND(I189*H189,2)</f>
        <v>0</v>
      </c>
      <c r="BL189" s="17" t="s">
        <v>141</v>
      </c>
      <c r="BM189" s="134" t="s">
        <v>296</v>
      </c>
    </row>
    <row r="190" spans="2:51" s="12" customFormat="1" ht="11.25">
      <c r="B190" s="140"/>
      <c r="D190" s="141" t="s">
        <v>146</v>
      </c>
      <c r="E190" s="142" t="s">
        <v>21</v>
      </c>
      <c r="F190" s="143" t="s">
        <v>297</v>
      </c>
      <c r="H190" s="144">
        <v>72</v>
      </c>
      <c r="I190" s="145"/>
      <c r="L190" s="140"/>
      <c r="M190" s="146"/>
      <c r="T190" s="147"/>
      <c r="AT190" s="142" t="s">
        <v>146</v>
      </c>
      <c r="AU190" s="142" t="s">
        <v>142</v>
      </c>
      <c r="AV190" s="12" t="s">
        <v>84</v>
      </c>
      <c r="AW190" s="12" t="s">
        <v>39</v>
      </c>
      <c r="AX190" s="12" t="s">
        <v>77</v>
      </c>
      <c r="AY190" s="142" t="s">
        <v>132</v>
      </c>
    </row>
    <row r="191" spans="2:51" s="12" customFormat="1" ht="11.25">
      <c r="B191" s="140"/>
      <c r="D191" s="141" t="s">
        <v>146</v>
      </c>
      <c r="E191" s="142" t="s">
        <v>21</v>
      </c>
      <c r="F191" s="143" t="s">
        <v>298</v>
      </c>
      <c r="H191" s="144">
        <v>31</v>
      </c>
      <c r="I191" s="145"/>
      <c r="L191" s="140"/>
      <c r="M191" s="146"/>
      <c r="T191" s="147"/>
      <c r="AT191" s="142" t="s">
        <v>146</v>
      </c>
      <c r="AU191" s="142" t="s">
        <v>142</v>
      </c>
      <c r="AV191" s="12" t="s">
        <v>84</v>
      </c>
      <c r="AW191" s="12" t="s">
        <v>39</v>
      </c>
      <c r="AX191" s="12" t="s">
        <v>77</v>
      </c>
      <c r="AY191" s="142" t="s">
        <v>132</v>
      </c>
    </row>
    <row r="192" spans="2:51" s="12" customFormat="1" ht="11.25">
      <c r="B192" s="140"/>
      <c r="D192" s="141" t="s">
        <v>146</v>
      </c>
      <c r="E192" s="142" t="s">
        <v>21</v>
      </c>
      <c r="F192" s="143" t="s">
        <v>299</v>
      </c>
      <c r="H192" s="144">
        <v>26.5</v>
      </c>
      <c r="I192" s="145"/>
      <c r="L192" s="140"/>
      <c r="M192" s="146"/>
      <c r="T192" s="147"/>
      <c r="AT192" s="142" t="s">
        <v>146</v>
      </c>
      <c r="AU192" s="142" t="s">
        <v>142</v>
      </c>
      <c r="AV192" s="12" t="s">
        <v>84</v>
      </c>
      <c r="AW192" s="12" t="s">
        <v>39</v>
      </c>
      <c r="AX192" s="12" t="s">
        <v>77</v>
      </c>
      <c r="AY192" s="142" t="s">
        <v>132</v>
      </c>
    </row>
    <row r="193" spans="2:51" s="14" customFormat="1" ht="11.25">
      <c r="B193" s="154"/>
      <c r="D193" s="141" t="s">
        <v>146</v>
      </c>
      <c r="E193" s="155" t="s">
        <v>21</v>
      </c>
      <c r="F193" s="156" t="s">
        <v>166</v>
      </c>
      <c r="H193" s="157">
        <v>129.5</v>
      </c>
      <c r="I193" s="158"/>
      <c r="L193" s="154"/>
      <c r="M193" s="159"/>
      <c r="T193" s="160"/>
      <c r="AT193" s="155" t="s">
        <v>146</v>
      </c>
      <c r="AU193" s="155" t="s">
        <v>142</v>
      </c>
      <c r="AV193" s="14" t="s">
        <v>141</v>
      </c>
      <c r="AW193" s="14" t="s">
        <v>39</v>
      </c>
      <c r="AX193" s="14" t="s">
        <v>82</v>
      </c>
      <c r="AY193" s="155" t="s">
        <v>132</v>
      </c>
    </row>
    <row r="194" spans="2:63" s="11" customFormat="1" ht="20.85" customHeight="1">
      <c r="B194" s="111"/>
      <c r="D194" s="112" t="s">
        <v>76</v>
      </c>
      <c r="E194" s="121" t="s">
        <v>300</v>
      </c>
      <c r="F194" s="121" t="s">
        <v>301</v>
      </c>
      <c r="I194" s="114"/>
      <c r="J194" s="122">
        <f>BK194</f>
        <v>0</v>
      </c>
      <c r="L194" s="111"/>
      <c r="M194" s="116"/>
      <c r="P194" s="117">
        <f>SUM(P195:P199)</f>
        <v>0</v>
      </c>
      <c r="R194" s="117">
        <f>SUM(R195:R199)</f>
        <v>2.457282</v>
      </c>
      <c r="T194" s="118">
        <f>SUM(T195:T199)</f>
        <v>0</v>
      </c>
      <c r="AR194" s="112" t="s">
        <v>82</v>
      </c>
      <c r="AT194" s="119" t="s">
        <v>76</v>
      </c>
      <c r="AU194" s="119" t="s">
        <v>84</v>
      </c>
      <c r="AY194" s="112" t="s">
        <v>132</v>
      </c>
      <c r="BK194" s="120">
        <f>SUM(BK195:BK199)</f>
        <v>0</v>
      </c>
    </row>
    <row r="195" spans="2:65" s="1" customFormat="1" ht="66.75" customHeight="1">
      <c r="B195" s="33"/>
      <c r="C195" s="123" t="s">
        <v>302</v>
      </c>
      <c r="D195" s="123" t="s">
        <v>136</v>
      </c>
      <c r="E195" s="124" t="s">
        <v>303</v>
      </c>
      <c r="F195" s="125" t="s">
        <v>304</v>
      </c>
      <c r="G195" s="126" t="s">
        <v>139</v>
      </c>
      <c r="H195" s="127">
        <v>11.25</v>
      </c>
      <c r="I195" s="128"/>
      <c r="J195" s="129">
        <f>ROUND(I195*H195,2)</f>
        <v>0</v>
      </c>
      <c r="K195" s="125" t="s">
        <v>140</v>
      </c>
      <c r="L195" s="33"/>
      <c r="M195" s="130" t="s">
        <v>21</v>
      </c>
      <c r="N195" s="131" t="s">
        <v>48</v>
      </c>
      <c r="P195" s="132">
        <f>O195*H195</f>
        <v>0</v>
      </c>
      <c r="Q195" s="132">
        <v>0.101</v>
      </c>
      <c r="R195" s="132">
        <f>Q195*H195</f>
        <v>1.13625</v>
      </c>
      <c r="S195" s="132">
        <v>0</v>
      </c>
      <c r="T195" s="133">
        <f>S195*H195</f>
        <v>0</v>
      </c>
      <c r="AR195" s="134" t="s">
        <v>141</v>
      </c>
      <c r="AT195" s="134" t="s">
        <v>136</v>
      </c>
      <c r="AU195" s="134" t="s">
        <v>142</v>
      </c>
      <c r="AY195" s="17" t="s">
        <v>132</v>
      </c>
      <c r="BE195" s="135">
        <f>IF(N195="základní",J195,0)</f>
        <v>0</v>
      </c>
      <c r="BF195" s="135">
        <f>IF(N195="snížená",J195,0)</f>
        <v>0</v>
      </c>
      <c r="BG195" s="135">
        <f>IF(N195="zákl. přenesená",J195,0)</f>
        <v>0</v>
      </c>
      <c r="BH195" s="135">
        <f>IF(N195="sníž. přenesená",J195,0)</f>
        <v>0</v>
      </c>
      <c r="BI195" s="135">
        <f>IF(N195="nulová",J195,0)</f>
        <v>0</v>
      </c>
      <c r="BJ195" s="17" t="s">
        <v>82</v>
      </c>
      <c r="BK195" s="135">
        <f>ROUND(I195*H195,2)</f>
        <v>0</v>
      </c>
      <c r="BL195" s="17" t="s">
        <v>141</v>
      </c>
      <c r="BM195" s="134" t="s">
        <v>305</v>
      </c>
    </row>
    <row r="196" spans="2:47" s="1" customFormat="1" ht="11.25">
      <c r="B196" s="33"/>
      <c r="D196" s="136" t="s">
        <v>144</v>
      </c>
      <c r="F196" s="137" t="s">
        <v>306</v>
      </c>
      <c r="I196" s="138"/>
      <c r="L196" s="33"/>
      <c r="M196" s="139"/>
      <c r="T196" s="54"/>
      <c r="AT196" s="17" t="s">
        <v>144</v>
      </c>
      <c r="AU196" s="17" t="s">
        <v>142</v>
      </c>
    </row>
    <row r="197" spans="2:51" s="12" customFormat="1" ht="11.25">
      <c r="B197" s="140"/>
      <c r="D197" s="141" t="s">
        <v>146</v>
      </c>
      <c r="E197" s="142" t="s">
        <v>21</v>
      </c>
      <c r="F197" s="143" t="s">
        <v>307</v>
      </c>
      <c r="H197" s="144">
        <v>11.25</v>
      </c>
      <c r="I197" s="145"/>
      <c r="L197" s="140"/>
      <c r="M197" s="146"/>
      <c r="T197" s="147"/>
      <c r="AT197" s="142" t="s">
        <v>146</v>
      </c>
      <c r="AU197" s="142" t="s">
        <v>142</v>
      </c>
      <c r="AV197" s="12" t="s">
        <v>84</v>
      </c>
      <c r="AW197" s="12" t="s">
        <v>39</v>
      </c>
      <c r="AX197" s="12" t="s">
        <v>82</v>
      </c>
      <c r="AY197" s="142" t="s">
        <v>132</v>
      </c>
    </row>
    <row r="198" spans="2:65" s="1" customFormat="1" ht="24.2" customHeight="1">
      <c r="B198" s="33"/>
      <c r="C198" s="161" t="s">
        <v>235</v>
      </c>
      <c r="D198" s="161" t="s">
        <v>223</v>
      </c>
      <c r="E198" s="162" t="s">
        <v>308</v>
      </c>
      <c r="F198" s="163" t="s">
        <v>309</v>
      </c>
      <c r="G198" s="164" t="s">
        <v>139</v>
      </c>
      <c r="H198" s="165">
        <v>11.588</v>
      </c>
      <c r="I198" s="166"/>
      <c r="J198" s="167">
        <f>ROUND(I198*H198,2)</f>
        <v>0</v>
      </c>
      <c r="K198" s="163" t="s">
        <v>140</v>
      </c>
      <c r="L198" s="168"/>
      <c r="M198" s="169" t="s">
        <v>21</v>
      </c>
      <c r="N198" s="170" t="s">
        <v>48</v>
      </c>
      <c r="P198" s="132">
        <f>O198*H198</f>
        <v>0</v>
      </c>
      <c r="Q198" s="132">
        <v>0.114</v>
      </c>
      <c r="R198" s="132">
        <f>Q198*H198</f>
        <v>1.321032</v>
      </c>
      <c r="S198" s="132">
        <v>0</v>
      </c>
      <c r="T198" s="133">
        <f>S198*H198</f>
        <v>0</v>
      </c>
      <c r="AR198" s="134" t="s">
        <v>192</v>
      </c>
      <c r="AT198" s="134" t="s">
        <v>223</v>
      </c>
      <c r="AU198" s="134" t="s">
        <v>142</v>
      </c>
      <c r="AY198" s="17" t="s">
        <v>132</v>
      </c>
      <c r="BE198" s="135">
        <f>IF(N198="základní",J198,0)</f>
        <v>0</v>
      </c>
      <c r="BF198" s="135">
        <f>IF(N198="snížená",J198,0)</f>
        <v>0</v>
      </c>
      <c r="BG198" s="135">
        <f>IF(N198="zákl. přenesená",J198,0)</f>
        <v>0</v>
      </c>
      <c r="BH198" s="135">
        <f>IF(N198="sníž. přenesená",J198,0)</f>
        <v>0</v>
      </c>
      <c r="BI198" s="135">
        <f>IF(N198="nulová",J198,0)</f>
        <v>0</v>
      </c>
      <c r="BJ198" s="17" t="s">
        <v>82</v>
      </c>
      <c r="BK198" s="135">
        <f>ROUND(I198*H198,2)</f>
        <v>0</v>
      </c>
      <c r="BL198" s="17" t="s">
        <v>141</v>
      </c>
      <c r="BM198" s="134" t="s">
        <v>310</v>
      </c>
    </row>
    <row r="199" spans="2:51" s="12" customFormat="1" ht="11.25">
      <c r="B199" s="140"/>
      <c r="D199" s="141" t="s">
        <v>146</v>
      </c>
      <c r="E199" s="142" t="s">
        <v>21</v>
      </c>
      <c r="F199" s="143" t="s">
        <v>311</v>
      </c>
      <c r="H199" s="144">
        <v>11.588</v>
      </c>
      <c r="I199" s="145"/>
      <c r="L199" s="140"/>
      <c r="M199" s="146"/>
      <c r="T199" s="147"/>
      <c r="AT199" s="142" t="s">
        <v>146</v>
      </c>
      <c r="AU199" s="142" t="s">
        <v>142</v>
      </c>
      <c r="AV199" s="12" t="s">
        <v>84</v>
      </c>
      <c r="AW199" s="12" t="s">
        <v>39</v>
      </c>
      <c r="AX199" s="12" t="s">
        <v>82</v>
      </c>
      <c r="AY199" s="142" t="s">
        <v>132</v>
      </c>
    </row>
    <row r="200" spans="2:63" s="11" customFormat="1" ht="22.9" customHeight="1">
      <c r="B200" s="111"/>
      <c r="D200" s="112" t="s">
        <v>76</v>
      </c>
      <c r="E200" s="121" t="s">
        <v>198</v>
      </c>
      <c r="F200" s="121" t="s">
        <v>312</v>
      </c>
      <c r="I200" s="114"/>
      <c r="J200" s="122">
        <f>BK200</f>
        <v>0</v>
      </c>
      <c r="L200" s="111"/>
      <c r="M200" s="116"/>
      <c r="P200" s="117">
        <f>P201+P211+P217+P224+P228</f>
        <v>0</v>
      </c>
      <c r="R200" s="117">
        <f>R201+R211+R217+R224+R228</f>
        <v>3.4005699999999996</v>
      </c>
      <c r="T200" s="118">
        <f>T201+T211+T217+T224+T228</f>
        <v>0.504</v>
      </c>
      <c r="AR200" s="112" t="s">
        <v>82</v>
      </c>
      <c r="AT200" s="119" t="s">
        <v>76</v>
      </c>
      <c r="AU200" s="119" t="s">
        <v>82</v>
      </c>
      <c r="AY200" s="112" t="s">
        <v>132</v>
      </c>
      <c r="BK200" s="120">
        <f>BK201+BK211+BK217+BK224+BK228</f>
        <v>0</v>
      </c>
    </row>
    <row r="201" spans="2:63" s="11" customFormat="1" ht="20.85" customHeight="1">
      <c r="B201" s="111"/>
      <c r="D201" s="112" t="s">
        <v>76</v>
      </c>
      <c r="E201" s="121" t="s">
        <v>313</v>
      </c>
      <c r="F201" s="121" t="s">
        <v>314</v>
      </c>
      <c r="I201" s="114"/>
      <c r="J201" s="122">
        <f>BK201</f>
        <v>0</v>
      </c>
      <c r="L201" s="111"/>
      <c r="M201" s="116"/>
      <c r="P201" s="117">
        <f>SUM(P202:P210)</f>
        <v>0</v>
      </c>
      <c r="R201" s="117">
        <f>SUM(R202:R210)</f>
        <v>3.3806499999999997</v>
      </c>
      <c r="T201" s="118">
        <f>SUM(T202:T210)</f>
        <v>0</v>
      </c>
      <c r="AR201" s="112" t="s">
        <v>82</v>
      </c>
      <c r="AT201" s="119" t="s">
        <v>76</v>
      </c>
      <c r="AU201" s="119" t="s">
        <v>84</v>
      </c>
      <c r="AY201" s="112" t="s">
        <v>132</v>
      </c>
      <c r="BK201" s="120">
        <f>SUM(BK202:BK210)</f>
        <v>0</v>
      </c>
    </row>
    <row r="202" spans="2:65" s="1" customFormat="1" ht="44.25" customHeight="1">
      <c r="B202" s="33"/>
      <c r="C202" s="123" t="s">
        <v>315</v>
      </c>
      <c r="D202" s="123" t="s">
        <v>136</v>
      </c>
      <c r="E202" s="124" t="s">
        <v>316</v>
      </c>
      <c r="F202" s="125" t="s">
        <v>317</v>
      </c>
      <c r="G202" s="126" t="s">
        <v>318</v>
      </c>
      <c r="H202" s="127">
        <v>27</v>
      </c>
      <c r="I202" s="128"/>
      <c r="J202" s="129">
        <f>ROUND(I202*H202,2)</f>
        <v>0</v>
      </c>
      <c r="K202" s="125" t="s">
        <v>140</v>
      </c>
      <c r="L202" s="33"/>
      <c r="M202" s="130" t="s">
        <v>21</v>
      </c>
      <c r="N202" s="131" t="s">
        <v>48</v>
      </c>
      <c r="P202" s="132">
        <f>O202*H202</f>
        <v>0</v>
      </c>
      <c r="Q202" s="132">
        <v>0.10095</v>
      </c>
      <c r="R202" s="132">
        <f>Q202*H202</f>
        <v>2.72565</v>
      </c>
      <c r="S202" s="132">
        <v>0</v>
      </c>
      <c r="T202" s="133">
        <f>S202*H202</f>
        <v>0</v>
      </c>
      <c r="AR202" s="134" t="s">
        <v>141</v>
      </c>
      <c r="AT202" s="134" t="s">
        <v>136</v>
      </c>
      <c r="AU202" s="134" t="s">
        <v>142</v>
      </c>
      <c r="AY202" s="17" t="s">
        <v>132</v>
      </c>
      <c r="BE202" s="135">
        <f>IF(N202="základní",J202,0)</f>
        <v>0</v>
      </c>
      <c r="BF202" s="135">
        <f>IF(N202="snížená",J202,0)</f>
        <v>0</v>
      </c>
      <c r="BG202" s="135">
        <f>IF(N202="zákl. přenesená",J202,0)</f>
        <v>0</v>
      </c>
      <c r="BH202" s="135">
        <f>IF(N202="sníž. přenesená",J202,0)</f>
        <v>0</v>
      </c>
      <c r="BI202" s="135">
        <f>IF(N202="nulová",J202,0)</f>
        <v>0</v>
      </c>
      <c r="BJ202" s="17" t="s">
        <v>82</v>
      </c>
      <c r="BK202" s="135">
        <f>ROUND(I202*H202,2)</f>
        <v>0</v>
      </c>
      <c r="BL202" s="17" t="s">
        <v>141</v>
      </c>
      <c r="BM202" s="134" t="s">
        <v>319</v>
      </c>
    </row>
    <row r="203" spans="2:47" s="1" customFormat="1" ht="11.25">
      <c r="B203" s="33"/>
      <c r="D203" s="136" t="s">
        <v>144</v>
      </c>
      <c r="F203" s="137" t="s">
        <v>320</v>
      </c>
      <c r="I203" s="138"/>
      <c r="L203" s="33"/>
      <c r="M203" s="139"/>
      <c r="T203" s="54"/>
      <c r="AT203" s="17" t="s">
        <v>144</v>
      </c>
      <c r="AU203" s="17" t="s">
        <v>142</v>
      </c>
    </row>
    <row r="204" spans="2:51" s="12" customFormat="1" ht="11.25">
      <c r="B204" s="140"/>
      <c r="D204" s="141" t="s">
        <v>146</v>
      </c>
      <c r="E204" s="142" t="s">
        <v>21</v>
      </c>
      <c r="F204" s="143" t="s">
        <v>321</v>
      </c>
      <c r="H204" s="144">
        <v>6.2</v>
      </c>
      <c r="I204" s="145"/>
      <c r="L204" s="140"/>
      <c r="M204" s="146"/>
      <c r="T204" s="147"/>
      <c r="AT204" s="142" t="s">
        <v>146</v>
      </c>
      <c r="AU204" s="142" t="s">
        <v>142</v>
      </c>
      <c r="AV204" s="12" t="s">
        <v>84</v>
      </c>
      <c r="AW204" s="12" t="s">
        <v>39</v>
      </c>
      <c r="AX204" s="12" t="s">
        <v>77</v>
      </c>
      <c r="AY204" s="142" t="s">
        <v>132</v>
      </c>
    </row>
    <row r="205" spans="2:51" s="12" customFormat="1" ht="11.25">
      <c r="B205" s="140"/>
      <c r="D205" s="141" t="s">
        <v>146</v>
      </c>
      <c r="E205" s="142" t="s">
        <v>21</v>
      </c>
      <c r="F205" s="143" t="s">
        <v>322</v>
      </c>
      <c r="H205" s="144">
        <v>20.8</v>
      </c>
      <c r="I205" s="145"/>
      <c r="L205" s="140"/>
      <c r="M205" s="146"/>
      <c r="T205" s="147"/>
      <c r="AT205" s="142" t="s">
        <v>146</v>
      </c>
      <c r="AU205" s="142" t="s">
        <v>142</v>
      </c>
      <c r="AV205" s="12" t="s">
        <v>84</v>
      </c>
      <c r="AW205" s="12" t="s">
        <v>39</v>
      </c>
      <c r="AX205" s="12" t="s">
        <v>77</v>
      </c>
      <c r="AY205" s="142" t="s">
        <v>132</v>
      </c>
    </row>
    <row r="206" spans="2:51" s="14" customFormat="1" ht="11.25">
      <c r="B206" s="154"/>
      <c r="D206" s="141" t="s">
        <v>146</v>
      </c>
      <c r="E206" s="155" t="s">
        <v>21</v>
      </c>
      <c r="F206" s="156" t="s">
        <v>166</v>
      </c>
      <c r="H206" s="157">
        <v>27</v>
      </c>
      <c r="I206" s="158"/>
      <c r="L206" s="154"/>
      <c r="M206" s="159"/>
      <c r="T206" s="160"/>
      <c r="AT206" s="155" t="s">
        <v>146</v>
      </c>
      <c r="AU206" s="155" t="s">
        <v>142</v>
      </c>
      <c r="AV206" s="14" t="s">
        <v>141</v>
      </c>
      <c r="AW206" s="14" t="s">
        <v>39</v>
      </c>
      <c r="AX206" s="14" t="s">
        <v>82</v>
      </c>
      <c r="AY206" s="155" t="s">
        <v>132</v>
      </c>
    </row>
    <row r="207" spans="2:65" s="1" customFormat="1" ht="16.5" customHeight="1">
      <c r="B207" s="33"/>
      <c r="C207" s="161" t="s">
        <v>323</v>
      </c>
      <c r="D207" s="161" t="s">
        <v>223</v>
      </c>
      <c r="E207" s="162" t="s">
        <v>324</v>
      </c>
      <c r="F207" s="163" t="s">
        <v>325</v>
      </c>
      <c r="G207" s="164" t="s">
        <v>318</v>
      </c>
      <c r="H207" s="165">
        <v>21.5</v>
      </c>
      <c r="I207" s="166"/>
      <c r="J207" s="167">
        <f>ROUND(I207*H207,2)</f>
        <v>0</v>
      </c>
      <c r="K207" s="163" t="s">
        <v>140</v>
      </c>
      <c r="L207" s="168"/>
      <c r="M207" s="169" t="s">
        <v>21</v>
      </c>
      <c r="N207" s="170" t="s">
        <v>48</v>
      </c>
      <c r="P207" s="132">
        <f>O207*H207</f>
        <v>0</v>
      </c>
      <c r="Q207" s="132">
        <v>0.022</v>
      </c>
      <c r="R207" s="132">
        <f>Q207*H207</f>
        <v>0.473</v>
      </c>
      <c r="S207" s="132">
        <v>0</v>
      </c>
      <c r="T207" s="133">
        <f>S207*H207</f>
        <v>0</v>
      </c>
      <c r="AR207" s="134" t="s">
        <v>192</v>
      </c>
      <c r="AT207" s="134" t="s">
        <v>223</v>
      </c>
      <c r="AU207" s="134" t="s">
        <v>142</v>
      </c>
      <c r="AY207" s="17" t="s">
        <v>132</v>
      </c>
      <c r="BE207" s="135">
        <f>IF(N207="základní",J207,0)</f>
        <v>0</v>
      </c>
      <c r="BF207" s="135">
        <f>IF(N207="snížená",J207,0)</f>
        <v>0</v>
      </c>
      <c r="BG207" s="135">
        <f>IF(N207="zákl. přenesená",J207,0)</f>
        <v>0</v>
      </c>
      <c r="BH207" s="135">
        <f>IF(N207="sníž. přenesená",J207,0)</f>
        <v>0</v>
      </c>
      <c r="BI207" s="135">
        <f>IF(N207="nulová",J207,0)</f>
        <v>0</v>
      </c>
      <c r="BJ207" s="17" t="s">
        <v>82</v>
      </c>
      <c r="BK207" s="135">
        <f>ROUND(I207*H207,2)</f>
        <v>0</v>
      </c>
      <c r="BL207" s="17" t="s">
        <v>141</v>
      </c>
      <c r="BM207" s="134" t="s">
        <v>326</v>
      </c>
    </row>
    <row r="208" spans="2:51" s="12" customFormat="1" ht="11.25">
      <c r="B208" s="140"/>
      <c r="D208" s="141" t="s">
        <v>146</v>
      </c>
      <c r="E208" s="142" t="s">
        <v>21</v>
      </c>
      <c r="F208" s="143" t="s">
        <v>327</v>
      </c>
      <c r="H208" s="144">
        <v>21.5</v>
      </c>
      <c r="I208" s="145"/>
      <c r="L208" s="140"/>
      <c r="M208" s="146"/>
      <c r="T208" s="147"/>
      <c r="AT208" s="142" t="s">
        <v>146</v>
      </c>
      <c r="AU208" s="142" t="s">
        <v>142</v>
      </c>
      <c r="AV208" s="12" t="s">
        <v>84</v>
      </c>
      <c r="AW208" s="12" t="s">
        <v>39</v>
      </c>
      <c r="AX208" s="12" t="s">
        <v>82</v>
      </c>
      <c r="AY208" s="142" t="s">
        <v>132</v>
      </c>
    </row>
    <row r="209" spans="2:65" s="1" customFormat="1" ht="16.5" customHeight="1">
      <c r="B209" s="33"/>
      <c r="C209" s="161" t="s">
        <v>328</v>
      </c>
      <c r="D209" s="161" t="s">
        <v>223</v>
      </c>
      <c r="E209" s="162" t="s">
        <v>329</v>
      </c>
      <c r="F209" s="163" t="s">
        <v>330</v>
      </c>
      <c r="G209" s="164" t="s">
        <v>318</v>
      </c>
      <c r="H209" s="165">
        <v>6.5</v>
      </c>
      <c r="I209" s="166"/>
      <c r="J209" s="167">
        <f>ROUND(I209*H209,2)</f>
        <v>0</v>
      </c>
      <c r="K209" s="163" t="s">
        <v>140</v>
      </c>
      <c r="L209" s="168"/>
      <c r="M209" s="169" t="s">
        <v>21</v>
      </c>
      <c r="N209" s="170" t="s">
        <v>48</v>
      </c>
      <c r="P209" s="132">
        <f>O209*H209</f>
        <v>0</v>
      </c>
      <c r="Q209" s="132">
        <v>0.028</v>
      </c>
      <c r="R209" s="132">
        <f>Q209*H209</f>
        <v>0.182</v>
      </c>
      <c r="S209" s="132">
        <v>0</v>
      </c>
      <c r="T209" s="133">
        <f>S209*H209</f>
        <v>0</v>
      </c>
      <c r="AR209" s="134" t="s">
        <v>192</v>
      </c>
      <c r="AT209" s="134" t="s">
        <v>223</v>
      </c>
      <c r="AU209" s="134" t="s">
        <v>142</v>
      </c>
      <c r="AY209" s="17" t="s">
        <v>132</v>
      </c>
      <c r="BE209" s="135">
        <f>IF(N209="základní",J209,0)</f>
        <v>0</v>
      </c>
      <c r="BF209" s="135">
        <f>IF(N209="snížená",J209,0)</f>
        <v>0</v>
      </c>
      <c r="BG209" s="135">
        <f>IF(N209="zákl. přenesená",J209,0)</f>
        <v>0</v>
      </c>
      <c r="BH209" s="135">
        <f>IF(N209="sníž. přenesená",J209,0)</f>
        <v>0</v>
      </c>
      <c r="BI209" s="135">
        <f>IF(N209="nulová",J209,0)</f>
        <v>0</v>
      </c>
      <c r="BJ209" s="17" t="s">
        <v>82</v>
      </c>
      <c r="BK209" s="135">
        <f>ROUND(I209*H209,2)</f>
        <v>0</v>
      </c>
      <c r="BL209" s="17" t="s">
        <v>141</v>
      </c>
      <c r="BM209" s="134" t="s">
        <v>331</v>
      </c>
    </row>
    <row r="210" spans="2:51" s="12" customFormat="1" ht="11.25">
      <c r="B210" s="140"/>
      <c r="D210" s="141" t="s">
        <v>146</v>
      </c>
      <c r="E210" s="142" t="s">
        <v>21</v>
      </c>
      <c r="F210" s="143" t="s">
        <v>332</v>
      </c>
      <c r="H210" s="144">
        <v>6.5</v>
      </c>
      <c r="I210" s="145"/>
      <c r="L210" s="140"/>
      <c r="M210" s="146"/>
      <c r="T210" s="147"/>
      <c r="AT210" s="142" t="s">
        <v>146</v>
      </c>
      <c r="AU210" s="142" t="s">
        <v>142</v>
      </c>
      <c r="AV210" s="12" t="s">
        <v>84</v>
      </c>
      <c r="AW210" s="12" t="s">
        <v>39</v>
      </c>
      <c r="AX210" s="12" t="s">
        <v>82</v>
      </c>
      <c r="AY210" s="142" t="s">
        <v>132</v>
      </c>
    </row>
    <row r="211" spans="2:63" s="11" customFormat="1" ht="20.85" customHeight="1">
      <c r="B211" s="111"/>
      <c r="D211" s="112" t="s">
        <v>76</v>
      </c>
      <c r="E211" s="121" t="s">
        <v>333</v>
      </c>
      <c r="F211" s="121" t="s">
        <v>334</v>
      </c>
      <c r="I211" s="114"/>
      <c r="J211" s="122">
        <f>BK211</f>
        <v>0</v>
      </c>
      <c r="L211" s="111"/>
      <c r="M211" s="116"/>
      <c r="P211" s="117">
        <f>SUM(P212:P216)</f>
        <v>0</v>
      </c>
      <c r="R211" s="117">
        <f>SUM(R212:R216)</f>
        <v>0</v>
      </c>
      <c r="T211" s="118">
        <f>SUM(T212:T216)</f>
        <v>0</v>
      </c>
      <c r="AR211" s="112" t="s">
        <v>82</v>
      </c>
      <c r="AT211" s="119" t="s">
        <v>76</v>
      </c>
      <c r="AU211" s="119" t="s">
        <v>84</v>
      </c>
      <c r="AY211" s="112" t="s">
        <v>132</v>
      </c>
      <c r="BK211" s="120">
        <f>SUM(BK212:BK216)</f>
        <v>0</v>
      </c>
    </row>
    <row r="212" spans="2:65" s="1" customFormat="1" ht="44.25" customHeight="1">
      <c r="B212" s="33"/>
      <c r="C212" s="123" t="s">
        <v>335</v>
      </c>
      <c r="D212" s="123" t="s">
        <v>136</v>
      </c>
      <c r="E212" s="124" t="s">
        <v>336</v>
      </c>
      <c r="F212" s="125" t="s">
        <v>337</v>
      </c>
      <c r="G212" s="126" t="s">
        <v>139</v>
      </c>
      <c r="H212" s="127">
        <v>124</v>
      </c>
      <c r="I212" s="128"/>
      <c r="J212" s="129">
        <f>ROUND(I212*H212,2)</f>
        <v>0</v>
      </c>
      <c r="K212" s="125" t="s">
        <v>140</v>
      </c>
      <c r="L212" s="33"/>
      <c r="M212" s="130" t="s">
        <v>21</v>
      </c>
      <c r="N212" s="131" t="s">
        <v>48</v>
      </c>
      <c r="P212" s="132">
        <f>O212*H212</f>
        <v>0</v>
      </c>
      <c r="Q212" s="132">
        <v>0</v>
      </c>
      <c r="R212" s="132">
        <f>Q212*H212</f>
        <v>0</v>
      </c>
      <c r="S212" s="132">
        <v>0</v>
      </c>
      <c r="T212" s="133">
        <f>S212*H212</f>
        <v>0</v>
      </c>
      <c r="AR212" s="134" t="s">
        <v>141</v>
      </c>
      <c r="AT212" s="134" t="s">
        <v>136</v>
      </c>
      <c r="AU212" s="134" t="s">
        <v>142</v>
      </c>
      <c r="AY212" s="17" t="s">
        <v>132</v>
      </c>
      <c r="BE212" s="135">
        <f>IF(N212="základní",J212,0)</f>
        <v>0</v>
      </c>
      <c r="BF212" s="135">
        <f>IF(N212="snížená",J212,0)</f>
        <v>0</v>
      </c>
      <c r="BG212" s="135">
        <f>IF(N212="zákl. přenesená",J212,0)</f>
        <v>0</v>
      </c>
      <c r="BH212" s="135">
        <f>IF(N212="sníž. přenesená",J212,0)</f>
        <v>0</v>
      </c>
      <c r="BI212" s="135">
        <f>IF(N212="nulová",J212,0)</f>
        <v>0</v>
      </c>
      <c r="BJ212" s="17" t="s">
        <v>82</v>
      </c>
      <c r="BK212" s="135">
        <f>ROUND(I212*H212,2)</f>
        <v>0</v>
      </c>
      <c r="BL212" s="17" t="s">
        <v>141</v>
      </c>
      <c r="BM212" s="134" t="s">
        <v>338</v>
      </c>
    </row>
    <row r="213" spans="2:47" s="1" customFormat="1" ht="11.25">
      <c r="B213" s="33"/>
      <c r="D213" s="136" t="s">
        <v>144</v>
      </c>
      <c r="F213" s="137" t="s">
        <v>339</v>
      </c>
      <c r="I213" s="138"/>
      <c r="L213" s="33"/>
      <c r="M213" s="139"/>
      <c r="T213" s="54"/>
      <c r="AT213" s="17" t="s">
        <v>144</v>
      </c>
      <c r="AU213" s="17" t="s">
        <v>142</v>
      </c>
    </row>
    <row r="214" spans="2:51" s="12" customFormat="1" ht="11.25">
      <c r="B214" s="140"/>
      <c r="D214" s="141" t="s">
        <v>146</v>
      </c>
      <c r="E214" s="142" t="s">
        <v>21</v>
      </c>
      <c r="F214" s="143" t="s">
        <v>340</v>
      </c>
      <c r="H214" s="144">
        <v>124</v>
      </c>
      <c r="I214" s="145"/>
      <c r="L214" s="140"/>
      <c r="M214" s="146"/>
      <c r="T214" s="147"/>
      <c r="AT214" s="142" t="s">
        <v>146</v>
      </c>
      <c r="AU214" s="142" t="s">
        <v>142</v>
      </c>
      <c r="AV214" s="12" t="s">
        <v>84</v>
      </c>
      <c r="AW214" s="12" t="s">
        <v>39</v>
      </c>
      <c r="AX214" s="12" t="s">
        <v>82</v>
      </c>
      <c r="AY214" s="142" t="s">
        <v>132</v>
      </c>
    </row>
    <row r="215" spans="2:65" s="1" customFormat="1" ht="44.25" customHeight="1">
      <c r="B215" s="33"/>
      <c r="C215" s="123" t="s">
        <v>341</v>
      </c>
      <c r="D215" s="123" t="s">
        <v>136</v>
      </c>
      <c r="E215" s="124" t="s">
        <v>342</v>
      </c>
      <c r="F215" s="125" t="s">
        <v>343</v>
      </c>
      <c r="G215" s="126" t="s">
        <v>139</v>
      </c>
      <c r="H215" s="127">
        <v>124</v>
      </c>
      <c r="I215" s="128"/>
      <c r="J215" s="129">
        <f>ROUND(I215*H215,2)</f>
        <v>0</v>
      </c>
      <c r="K215" s="125" t="s">
        <v>140</v>
      </c>
      <c r="L215" s="33"/>
      <c r="M215" s="130" t="s">
        <v>21</v>
      </c>
      <c r="N215" s="131" t="s">
        <v>48</v>
      </c>
      <c r="P215" s="132">
        <f>O215*H215</f>
        <v>0</v>
      </c>
      <c r="Q215" s="132">
        <v>0</v>
      </c>
      <c r="R215" s="132">
        <f>Q215*H215</f>
        <v>0</v>
      </c>
      <c r="S215" s="132">
        <v>0</v>
      </c>
      <c r="T215" s="133">
        <f>S215*H215</f>
        <v>0</v>
      </c>
      <c r="AR215" s="134" t="s">
        <v>141</v>
      </c>
      <c r="AT215" s="134" t="s">
        <v>136</v>
      </c>
      <c r="AU215" s="134" t="s">
        <v>142</v>
      </c>
      <c r="AY215" s="17" t="s">
        <v>132</v>
      </c>
      <c r="BE215" s="135">
        <f>IF(N215="základní",J215,0)</f>
        <v>0</v>
      </c>
      <c r="BF215" s="135">
        <f>IF(N215="snížená",J215,0)</f>
        <v>0</v>
      </c>
      <c r="BG215" s="135">
        <f>IF(N215="zákl. přenesená",J215,0)</f>
        <v>0</v>
      </c>
      <c r="BH215" s="135">
        <f>IF(N215="sníž. přenesená",J215,0)</f>
        <v>0</v>
      </c>
      <c r="BI215" s="135">
        <f>IF(N215="nulová",J215,0)</f>
        <v>0</v>
      </c>
      <c r="BJ215" s="17" t="s">
        <v>82</v>
      </c>
      <c r="BK215" s="135">
        <f>ROUND(I215*H215,2)</f>
        <v>0</v>
      </c>
      <c r="BL215" s="17" t="s">
        <v>141</v>
      </c>
      <c r="BM215" s="134" t="s">
        <v>344</v>
      </c>
    </row>
    <row r="216" spans="2:47" s="1" customFormat="1" ht="11.25">
      <c r="B216" s="33"/>
      <c r="D216" s="136" t="s">
        <v>144</v>
      </c>
      <c r="F216" s="137" t="s">
        <v>345</v>
      </c>
      <c r="I216" s="138"/>
      <c r="L216" s="33"/>
      <c r="M216" s="139"/>
      <c r="T216" s="54"/>
      <c r="AT216" s="17" t="s">
        <v>144</v>
      </c>
      <c r="AU216" s="17" t="s">
        <v>142</v>
      </c>
    </row>
    <row r="217" spans="2:63" s="11" customFormat="1" ht="20.85" customHeight="1">
      <c r="B217" s="111"/>
      <c r="D217" s="112" t="s">
        <v>76</v>
      </c>
      <c r="E217" s="121" t="s">
        <v>346</v>
      </c>
      <c r="F217" s="121" t="s">
        <v>347</v>
      </c>
      <c r="I217" s="114"/>
      <c r="J217" s="122">
        <f>BK217</f>
        <v>0</v>
      </c>
      <c r="L217" s="111"/>
      <c r="M217" s="116"/>
      <c r="P217" s="117">
        <f>SUM(P218:P223)</f>
        <v>0</v>
      </c>
      <c r="R217" s="117">
        <f>SUM(R218:R223)</f>
        <v>0.01992</v>
      </c>
      <c r="T217" s="118">
        <f>SUM(T218:T223)</f>
        <v>0</v>
      </c>
      <c r="AR217" s="112" t="s">
        <v>82</v>
      </c>
      <c r="AT217" s="119" t="s">
        <v>76</v>
      </c>
      <c r="AU217" s="119" t="s">
        <v>84</v>
      </c>
      <c r="AY217" s="112" t="s">
        <v>132</v>
      </c>
      <c r="BK217" s="120">
        <f>SUM(BK218:BK223)</f>
        <v>0</v>
      </c>
    </row>
    <row r="218" spans="2:65" s="1" customFormat="1" ht="49.15" customHeight="1">
      <c r="B218" s="33"/>
      <c r="C218" s="123" t="s">
        <v>348</v>
      </c>
      <c r="D218" s="123" t="s">
        <v>136</v>
      </c>
      <c r="E218" s="124" t="s">
        <v>349</v>
      </c>
      <c r="F218" s="125" t="s">
        <v>350</v>
      </c>
      <c r="G218" s="126" t="s">
        <v>351</v>
      </c>
      <c r="H218" s="127">
        <v>2</v>
      </c>
      <c r="I218" s="128"/>
      <c r="J218" s="129">
        <f>ROUND(I218*H218,2)</f>
        <v>0</v>
      </c>
      <c r="K218" s="125" t="s">
        <v>140</v>
      </c>
      <c r="L218" s="33"/>
      <c r="M218" s="130" t="s">
        <v>21</v>
      </c>
      <c r="N218" s="131" t="s">
        <v>48</v>
      </c>
      <c r="P218" s="132">
        <f>O218*H218</f>
        <v>0</v>
      </c>
      <c r="Q218" s="132">
        <v>0.00044</v>
      </c>
      <c r="R218" s="132">
        <f>Q218*H218</f>
        <v>0.00088</v>
      </c>
      <c r="S218" s="132">
        <v>0</v>
      </c>
      <c r="T218" s="133">
        <f>S218*H218</f>
        <v>0</v>
      </c>
      <c r="AR218" s="134" t="s">
        <v>141</v>
      </c>
      <c r="AT218" s="134" t="s">
        <v>136</v>
      </c>
      <c r="AU218" s="134" t="s">
        <v>142</v>
      </c>
      <c r="AY218" s="17" t="s">
        <v>132</v>
      </c>
      <c r="BE218" s="135">
        <f>IF(N218="základní",J218,0)</f>
        <v>0</v>
      </c>
      <c r="BF218" s="135">
        <f>IF(N218="snížená",J218,0)</f>
        <v>0</v>
      </c>
      <c r="BG218" s="135">
        <f>IF(N218="zákl. přenesená",J218,0)</f>
        <v>0</v>
      </c>
      <c r="BH218" s="135">
        <f>IF(N218="sníž. přenesená",J218,0)</f>
        <v>0</v>
      </c>
      <c r="BI218" s="135">
        <f>IF(N218="nulová",J218,0)</f>
        <v>0</v>
      </c>
      <c r="BJ218" s="17" t="s">
        <v>82</v>
      </c>
      <c r="BK218" s="135">
        <f>ROUND(I218*H218,2)</f>
        <v>0</v>
      </c>
      <c r="BL218" s="17" t="s">
        <v>141</v>
      </c>
      <c r="BM218" s="134" t="s">
        <v>352</v>
      </c>
    </row>
    <row r="219" spans="2:47" s="1" customFormat="1" ht="11.25">
      <c r="B219" s="33"/>
      <c r="D219" s="136" t="s">
        <v>144</v>
      </c>
      <c r="F219" s="137" t="s">
        <v>353</v>
      </c>
      <c r="I219" s="138"/>
      <c r="L219" s="33"/>
      <c r="M219" s="139"/>
      <c r="T219" s="54"/>
      <c r="AT219" s="17" t="s">
        <v>144</v>
      </c>
      <c r="AU219" s="17" t="s">
        <v>142</v>
      </c>
    </row>
    <row r="220" spans="2:65" s="1" customFormat="1" ht="21.75" customHeight="1">
      <c r="B220" s="33"/>
      <c r="C220" s="161" t="s">
        <v>354</v>
      </c>
      <c r="D220" s="161" t="s">
        <v>223</v>
      </c>
      <c r="E220" s="162" t="s">
        <v>355</v>
      </c>
      <c r="F220" s="163" t="s">
        <v>356</v>
      </c>
      <c r="G220" s="164" t="s">
        <v>357</v>
      </c>
      <c r="H220" s="165">
        <v>1</v>
      </c>
      <c r="I220" s="166"/>
      <c r="J220" s="167">
        <f>ROUND(I220*H220,2)</f>
        <v>0</v>
      </c>
      <c r="K220" s="163" t="s">
        <v>21</v>
      </c>
      <c r="L220" s="168"/>
      <c r="M220" s="169" t="s">
        <v>21</v>
      </c>
      <c r="N220" s="170" t="s">
        <v>48</v>
      </c>
      <c r="P220" s="132">
        <f>O220*H220</f>
        <v>0</v>
      </c>
      <c r="Q220" s="132">
        <v>0</v>
      </c>
      <c r="R220" s="132">
        <f>Q220*H220</f>
        <v>0</v>
      </c>
      <c r="S220" s="132">
        <v>0</v>
      </c>
      <c r="T220" s="133">
        <f>S220*H220</f>
        <v>0</v>
      </c>
      <c r="AR220" s="134" t="s">
        <v>192</v>
      </c>
      <c r="AT220" s="134" t="s">
        <v>223</v>
      </c>
      <c r="AU220" s="134" t="s">
        <v>142</v>
      </c>
      <c r="AY220" s="17" t="s">
        <v>132</v>
      </c>
      <c r="BE220" s="135">
        <f>IF(N220="základní",J220,0)</f>
        <v>0</v>
      </c>
      <c r="BF220" s="135">
        <f>IF(N220="snížená",J220,0)</f>
        <v>0</v>
      </c>
      <c r="BG220" s="135">
        <f>IF(N220="zákl. přenesená",J220,0)</f>
        <v>0</v>
      </c>
      <c r="BH220" s="135">
        <f>IF(N220="sníž. přenesená",J220,0)</f>
        <v>0</v>
      </c>
      <c r="BI220" s="135">
        <f>IF(N220="nulová",J220,0)</f>
        <v>0</v>
      </c>
      <c r="BJ220" s="17" t="s">
        <v>82</v>
      </c>
      <c r="BK220" s="135">
        <f>ROUND(I220*H220,2)</f>
        <v>0</v>
      </c>
      <c r="BL220" s="17" t="s">
        <v>141</v>
      </c>
      <c r="BM220" s="134" t="s">
        <v>358</v>
      </c>
    </row>
    <row r="221" spans="2:65" s="1" customFormat="1" ht="49.15" customHeight="1">
      <c r="B221" s="33"/>
      <c r="C221" s="123" t="s">
        <v>359</v>
      </c>
      <c r="D221" s="123" t="s">
        <v>136</v>
      </c>
      <c r="E221" s="124" t="s">
        <v>360</v>
      </c>
      <c r="F221" s="125" t="s">
        <v>361</v>
      </c>
      <c r="G221" s="126" t="s">
        <v>351</v>
      </c>
      <c r="H221" s="127">
        <v>28</v>
      </c>
      <c r="I221" s="128"/>
      <c r="J221" s="129">
        <f>ROUND(I221*H221,2)</f>
        <v>0</v>
      </c>
      <c r="K221" s="125" t="s">
        <v>140</v>
      </c>
      <c r="L221" s="33"/>
      <c r="M221" s="130" t="s">
        <v>21</v>
      </c>
      <c r="N221" s="131" t="s">
        <v>48</v>
      </c>
      <c r="P221" s="132">
        <f>O221*H221</f>
        <v>0</v>
      </c>
      <c r="Q221" s="132">
        <v>0.00068</v>
      </c>
      <c r="R221" s="132">
        <f>Q221*H221</f>
        <v>0.01904</v>
      </c>
      <c r="S221" s="132">
        <v>0</v>
      </c>
      <c r="T221" s="133">
        <f>S221*H221</f>
        <v>0</v>
      </c>
      <c r="AR221" s="134" t="s">
        <v>141</v>
      </c>
      <c r="AT221" s="134" t="s">
        <v>136</v>
      </c>
      <c r="AU221" s="134" t="s">
        <v>142</v>
      </c>
      <c r="AY221" s="17" t="s">
        <v>132</v>
      </c>
      <c r="BE221" s="135">
        <f>IF(N221="základní",J221,0)</f>
        <v>0</v>
      </c>
      <c r="BF221" s="135">
        <f>IF(N221="snížená",J221,0)</f>
        <v>0</v>
      </c>
      <c r="BG221" s="135">
        <f>IF(N221="zákl. přenesená",J221,0)</f>
        <v>0</v>
      </c>
      <c r="BH221" s="135">
        <f>IF(N221="sníž. přenesená",J221,0)</f>
        <v>0</v>
      </c>
      <c r="BI221" s="135">
        <f>IF(N221="nulová",J221,0)</f>
        <v>0</v>
      </c>
      <c r="BJ221" s="17" t="s">
        <v>82</v>
      </c>
      <c r="BK221" s="135">
        <f>ROUND(I221*H221,2)</f>
        <v>0</v>
      </c>
      <c r="BL221" s="17" t="s">
        <v>141</v>
      </c>
      <c r="BM221" s="134" t="s">
        <v>362</v>
      </c>
    </row>
    <row r="222" spans="2:47" s="1" customFormat="1" ht="11.25">
      <c r="B222" s="33"/>
      <c r="D222" s="136" t="s">
        <v>144</v>
      </c>
      <c r="F222" s="137" t="s">
        <v>363</v>
      </c>
      <c r="I222" s="138"/>
      <c r="L222" s="33"/>
      <c r="M222" s="139"/>
      <c r="T222" s="54"/>
      <c r="AT222" s="17" t="s">
        <v>144</v>
      </c>
      <c r="AU222" s="17" t="s">
        <v>142</v>
      </c>
    </row>
    <row r="223" spans="2:65" s="1" customFormat="1" ht="24.2" customHeight="1">
      <c r="B223" s="33"/>
      <c r="C223" s="161" t="s">
        <v>364</v>
      </c>
      <c r="D223" s="161" t="s">
        <v>223</v>
      </c>
      <c r="E223" s="162" t="s">
        <v>365</v>
      </c>
      <c r="F223" s="163" t="s">
        <v>366</v>
      </c>
      <c r="G223" s="164" t="s">
        <v>351</v>
      </c>
      <c r="H223" s="165">
        <v>28</v>
      </c>
      <c r="I223" s="166"/>
      <c r="J223" s="167">
        <f>ROUND(I223*H223,2)</f>
        <v>0</v>
      </c>
      <c r="K223" s="163" t="s">
        <v>21</v>
      </c>
      <c r="L223" s="168"/>
      <c r="M223" s="169" t="s">
        <v>21</v>
      </c>
      <c r="N223" s="170" t="s">
        <v>48</v>
      </c>
      <c r="P223" s="132">
        <f>O223*H223</f>
        <v>0</v>
      </c>
      <c r="Q223" s="132">
        <v>0</v>
      </c>
      <c r="R223" s="132">
        <f>Q223*H223</f>
        <v>0</v>
      </c>
      <c r="S223" s="132">
        <v>0</v>
      </c>
      <c r="T223" s="133">
        <f>S223*H223</f>
        <v>0</v>
      </c>
      <c r="AR223" s="134" t="s">
        <v>192</v>
      </c>
      <c r="AT223" s="134" t="s">
        <v>223</v>
      </c>
      <c r="AU223" s="134" t="s">
        <v>142</v>
      </c>
      <c r="AY223" s="17" t="s">
        <v>132</v>
      </c>
      <c r="BE223" s="135">
        <f>IF(N223="základní",J223,0)</f>
        <v>0</v>
      </c>
      <c r="BF223" s="135">
        <f>IF(N223="snížená",J223,0)</f>
        <v>0</v>
      </c>
      <c r="BG223" s="135">
        <f>IF(N223="zákl. přenesená",J223,0)</f>
        <v>0</v>
      </c>
      <c r="BH223" s="135">
        <f>IF(N223="sníž. přenesená",J223,0)</f>
        <v>0</v>
      </c>
      <c r="BI223" s="135">
        <f>IF(N223="nulová",J223,0)</f>
        <v>0</v>
      </c>
      <c r="BJ223" s="17" t="s">
        <v>82</v>
      </c>
      <c r="BK223" s="135">
        <f>ROUND(I223*H223,2)</f>
        <v>0</v>
      </c>
      <c r="BL223" s="17" t="s">
        <v>141</v>
      </c>
      <c r="BM223" s="134" t="s">
        <v>367</v>
      </c>
    </row>
    <row r="224" spans="2:63" s="11" customFormat="1" ht="20.85" customHeight="1">
      <c r="B224" s="111"/>
      <c r="D224" s="112" t="s">
        <v>76</v>
      </c>
      <c r="E224" s="121" t="s">
        <v>368</v>
      </c>
      <c r="F224" s="121" t="s">
        <v>369</v>
      </c>
      <c r="I224" s="114"/>
      <c r="J224" s="122">
        <f>BK224</f>
        <v>0</v>
      </c>
      <c r="L224" s="111"/>
      <c r="M224" s="116"/>
      <c r="P224" s="117">
        <f>SUM(P225:P227)</f>
        <v>0</v>
      </c>
      <c r="R224" s="117">
        <f>SUM(R225:R227)</f>
        <v>0</v>
      </c>
      <c r="T224" s="118">
        <f>SUM(T225:T227)</f>
        <v>0.504</v>
      </c>
      <c r="AR224" s="112" t="s">
        <v>82</v>
      </c>
      <c r="AT224" s="119" t="s">
        <v>76</v>
      </c>
      <c r="AU224" s="119" t="s">
        <v>84</v>
      </c>
      <c r="AY224" s="112" t="s">
        <v>132</v>
      </c>
      <c r="BK224" s="120">
        <f>SUM(BK225:BK227)</f>
        <v>0</v>
      </c>
    </row>
    <row r="225" spans="2:65" s="1" customFormat="1" ht="33" customHeight="1">
      <c r="B225" s="33"/>
      <c r="C225" s="123" t="s">
        <v>370</v>
      </c>
      <c r="D225" s="123" t="s">
        <v>136</v>
      </c>
      <c r="E225" s="124" t="s">
        <v>371</v>
      </c>
      <c r="F225" s="125" t="s">
        <v>372</v>
      </c>
      <c r="G225" s="126" t="s">
        <v>351</v>
      </c>
      <c r="H225" s="127">
        <v>28</v>
      </c>
      <c r="I225" s="128"/>
      <c r="J225" s="129">
        <f>ROUND(I225*H225,2)</f>
        <v>0</v>
      </c>
      <c r="K225" s="125" t="s">
        <v>140</v>
      </c>
      <c r="L225" s="33"/>
      <c r="M225" s="130" t="s">
        <v>21</v>
      </c>
      <c r="N225" s="131" t="s">
        <v>48</v>
      </c>
      <c r="P225" s="132">
        <f>O225*H225</f>
        <v>0</v>
      </c>
      <c r="Q225" s="132">
        <v>0</v>
      </c>
      <c r="R225" s="132">
        <f>Q225*H225</f>
        <v>0</v>
      </c>
      <c r="S225" s="132">
        <v>0.018</v>
      </c>
      <c r="T225" s="133">
        <f>S225*H225</f>
        <v>0.504</v>
      </c>
      <c r="AR225" s="134" t="s">
        <v>141</v>
      </c>
      <c r="AT225" s="134" t="s">
        <v>136</v>
      </c>
      <c r="AU225" s="134" t="s">
        <v>142</v>
      </c>
      <c r="AY225" s="17" t="s">
        <v>132</v>
      </c>
      <c r="BE225" s="135">
        <f>IF(N225="základní",J225,0)</f>
        <v>0</v>
      </c>
      <c r="BF225" s="135">
        <f>IF(N225="snížená",J225,0)</f>
        <v>0</v>
      </c>
      <c r="BG225" s="135">
        <f>IF(N225="zákl. přenesená",J225,0)</f>
        <v>0</v>
      </c>
      <c r="BH225" s="135">
        <f>IF(N225="sníž. přenesená",J225,0)</f>
        <v>0</v>
      </c>
      <c r="BI225" s="135">
        <f>IF(N225="nulová",J225,0)</f>
        <v>0</v>
      </c>
      <c r="BJ225" s="17" t="s">
        <v>82</v>
      </c>
      <c r="BK225" s="135">
        <f>ROUND(I225*H225,2)</f>
        <v>0</v>
      </c>
      <c r="BL225" s="17" t="s">
        <v>141</v>
      </c>
      <c r="BM225" s="134" t="s">
        <v>373</v>
      </c>
    </row>
    <row r="226" spans="2:47" s="1" customFormat="1" ht="11.25">
      <c r="B226" s="33"/>
      <c r="D226" s="136" t="s">
        <v>144</v>
      </c>
      <c r="F226" s="137" t="s">
        <v>374</v>
      </c>
      <c r="I226" s="138"/>
      <c r="L226" s="33"/>
      <c r="M226" s="139"/>
      <c r="T226" s="54"/>
      <c r="AT226" s="17" t="s">
        <v>144</v>
      </c>
      <c r="AU226" s="17" t="s">
        <v>142</v>
      </c>
    </row>
    <row r="227" spans="2:51" s="12" customFormat="1" ht="11.25">
      <c r="B227" s="140"/>
      <c r="D227" s="141" t="s">
        <v>146</v>
      </c>
      <c r="E227" s="142" t="s">
        <v>21</v>
      </c>
      <c r="F227" s="143" t="s">
        <v>375</v>
      </c>
      <c r="H227" s="144">
        <v>28</v>
      </c>
      <c r="I227" s="145"/>
      <c r="L227" s="140"/>
      <c r="M227" s="146"/>
      <c r="T227" s="147"/>
      <c r="AT227" s="142" t="s">
        <v>146</v>
      </c>
      <c r="AU227" s="142" t="s">
        <v>142</v>
      </c>
      <c r="AV227" s="12" t="s">
        <v>84</v>
      </c>
      <c r="AW227" s="12" t="s">
        <v>39</v>
      </c>
      <c r="AX227" s="12" t="s">
        <v>82</v>
      </c>
      <c r="AY227" s="142" t="s">
        <v>132</v>
      </c>
    </row>
    <row r="228" spans="2:63" s="11" customFormat="1" ht="20.85" customHeight="1">
      <c r="B228" s="111"/>
      <c r="D228" s="112" t="s">
        <v>76</v>
      </c>
      <c r="E228" s="121" t="s">
        <v>376</v>
      </c>
      <c r="F228" s="121" t="s">
        <v>377</v>
      </c>
      <c r="I228" s="114"/>
      <c r="J228" s="122">
        <f>BK228</f>
        <v>0</v>
      </c>
      <c r="L228" s="111"/>
      <c r="M228" s="116"/>
      <c r="P228" s="117">
        <f>SUM(P229:P237)</f>
        <v>0</v>
      </c>
      <c r="R228" s="117">
        <f>SUM(R229:R237)</f>
        <v>0</v>
      </c>
      <c r="T228" s="118">
        <f>SUM(T229:T237)</f>
        <v>0</v>
      </c>
      <c r="AR228" s="112" t="s">
        <v>82</v>
      </c>
      <c r="AT228" s="119" t="s">
        <v>76</v>
      </c>
      <c r="AU228" s="119" t="s">
        <v>84</v>
      </c>
      <c r="AY228" s="112" t="s">
        <v>132</v>
      </c>
      <c r="BK228" s="120">
        <f>SUM(BK229:BK237)</f>
        <v>0</v>
      </c>
    </row>
    <row r="229" spans="2:65" s="1" customFormat="1" ht="37.9" customHeight="1">
      <c r="B229" s="33"/>
      <c r="C229" s="123" t="s">
        <v>378</v>
      </c>
      <c r="D229" s="123" t="s">
        <v>136</v>
      </c>
      <c r="E229" s="124" t="s">
        <v>379</v>
      </c>
      <c r="F229" s="125" t="s">
        <v>380</v>
      </c>
      <c r="G229" s="126" t="s">
        <v>201</v>
      </c>
      <c r="H229" s="127">
        <v>0.504</v>
      </c>
      <c r="I229" s="128"/>
      <c r="J229" s="129">
        <f>ROUND(I229*H229,2)</f>
        <v>0</v>
      </c>
      <c r="K229" s="125" t="s">
        <v>140</v>
      </c>
      <c r="L229" s="33"/>
      <c r="M229" s="130" t="s">
        <v>21</v>
      </c>
      <c r="N229" s="131" t="s">
        <v>48</v>
      </c>
      <c r="P229" s="132">
        <f>O229*H229</f>
        <v>0</v>
      </c>
      <c r="Q229" s="132">
        <v>0</v>
      </c>
      <c r="R229" s="132">
        <f>Q229*H229</f>
        <v>0</v>
      </c>
      <c r="S229" s="132">
        <v>0</v>
      </c>
      <c r="T229" s="133">
        <f>S229*H229</f>
        <v>0</v>
      </c>
      <c r="AR229" s="134" t="s">
        <v>141</v>
      </c>
      <c r="AT229" s="134" t="s">
        <v>136</v>
      </c>
      <c r="AU229" s="134" t="s">
        <v>142</v>
      </c>
      <c r="AY229" s="17" t="s">
        <v>132</v>
      </c>
      <c r="BE229" s="135">
        <f>IF(N229="základní",J229,0)</f>
        <v>0</v>
      </c>
      <c r="BF229" s="135">
        <f>IF(N229="snížená",J229,0)</f>
        <v>0</v>
      </c>
      <c r="BG229" s="135">
        <f>IF(N229="zákl. přenesená",J229,0)</f>
        <v>0</v>
      </c>
      <c r="BH229" s="135">
        <f>IF(N229="sníž. přenesená",J229,0)</f>
        <v>0</v>
      </c>
      <c r="BI229" s="135">
        <f>IF(N229="nulová",J229,0)</f>
        <v>0</v>
      </c>
      <c r="BJ229" s="17" t="s">
        <v>82</v>
      </c>
      <c r="BK229" s="135">
        <f>ROUND(I229*H229,2)</f>
        <v>0</v>
      </c>
      <c r="BL229" s="17" t="s">
        <v>141</v>
      </c>
      <c r="BM229" s="134" t="s">
        <v>381</v>
      </c>
    </row>
    <row r="230" spans="2:47" s="1" customFormat="1" ht="11.25">
      <c r="B230" s="33"/>
      <c r="D230" s="136" t="s">
        <v>144</v>
      </c>
      <c r="F230" s="137" t="s">
        <v>382</v>
      </c>
      <c r="I230" s="138"/>
      <c r="L230" s="33"/>
      <c r="M230" s="139"/>
      <c r="T230" s="54"/>
      <c r="AT230" s="17" t="s">
        <v>144</v>
      </c>
      <c r="AU230" s="17" t="s">
        <v>142</v>
      </c>
    </row>
    <row r="231" spans="2:65" s="1" customFormat="1" ht="49.15" customHeight="1">
      <c r="B231" s="33"/>
      <c r="C231" s="123" t="s">
        <v>383</v>
      </c>
      <c r="D231" s="123" t="s">
        <v>136</v>
      </c>
      <c r="E231" s="124" t="s">
        <v>384</v>
      </c>
      <c r="F231" s="125" t="s">
        <v>385</v>
      </c>
      <c r="G231" s="126" t="s">
        <v>201</v>
      </c>
      <c r="H231" s="127">
        <v>14.616</v>
      </c>
      <c r="I231" s="128"/>
      <c r="J231" s="129">
        <f>ROUND(I231*H231,2)</f>
        <v>0</v>
      </c>
      <c r="K231" s="125" t="s">
        <v>140</v>
      </c>
      <c r="L231" s="33"/>
      <c r="M231" s="130" t="s">
        <v>21</v>
      </c>
      <c r="N231" s="131" t="s">
        <v>48</v>
      </c>
      <c r="P231" s="132">
        <f>O231*H231</f>
        <v>0</v>
      </c>
      <c r="Q231" s="132">
        <v>0</v>
      </c>
      <c r="R231" s="132">
        <f>Q231*H231</f>
        <v>0</v>
      </c>
      <c r="S231" s="132">
        <v>0</v>
      </c>
      <c r="T231" s="133">
        <f>S231*H231</f>
        <v>0</v>
      </c>
      <c r="AR231" s="134" t="s">
        <v>141</v>
      </c>
      <c r="AT231" s="134" t="s">
        <v>136</v>
      </c>
      <c r="AU231" s="134" t="s">
        <v>142</v>
      </c>
      <c r="AY231" s="17" t="s">
        <v>132</v>
      </c>
      <c r="BE231" s="135">
        <f>IF(N231="základní",J231,0)</f>
        <v>0</v>
      </c>
      <c r="BF231" s="135">
        <f>IF(N231="snížená",J231,0)</f>
        <v>0</v>
      </c>
      <c r="BG231" s="135">
        <f>IF(N231="zákl. přenesená",J231,0)</f>
        <v>0</v>
      </c>
      <c r="BH231" s="135">
        <f>IF(N231="sníž. přenesená",J231,0)</f>
        <v>0</v>
      </c>
      <c r="BI231" s="135">
        <f>IF(N231="nulová",J231,0)</f>
        <v>0</v>
      </c>
      <c r="BJ231" s="17" t="s">
        <v>82</v>
      </c>
      <c r="BK231" s="135">
        <f>ROUND(I231*H231,2)</f>
        <v>0</v>
      </c>
      <c r="BL231" s="17" t="s">
        <v>141</v>
      </c>
      <c r="BM231" s="134" t="s">
        <v>386</v>
      </c>
    </row>
    <row r="232" spans="2:47" s="1" customFormat="1" ht="11.25">
      <c r="B232" s="33"/>
      <c r="D232" s="136" t="s">
        <v>144</v>
      </c>
      <c r="F232" s="137" t="s">
        <v>387</v>
      </c>
      <c r="I232" s="138"/>
      <c r="L232" s="33"/>
      <c r="M232" s="139"/>
      <c r="T232" s="54"/>
      <c r="AT232" s="17" t="s">
        <v>144</v>
      </c>
      <c r="AU232" s="17" t="s">
        <v>142</v>
      </c>
    </row>
    <row r="233" spans="2:51" s="12" customFormat="1" ht="11.25">
      <c r="B233" s="140"/>
      <c r="D233" s="141" t="s">
        <v>146</v>
      </c>
      <c r="E233" s="142" t="s">
        <v>21</v>
      </c>
      <c r="F233" s="143" t="s">
        <v>388</v>
      </c>
      <c r="H233" s="144">
        <v>14.616</v>
      </c>
      <c r="I233" s="145"/>
      <c r="L233" s="140"/>
      <c r="M233" s="146"/>
      <c r="T233" s="147"/>
      <c r="AT233" s="142" t="s">
        <v>146</v>
      </c>
      <c r="AU233" s="142" t="s">
        <v>142</v>
      </c>
      <c r="AV233" s="12" t="s">
        <v>84</v>
      </c>
      <c r="AW233" s="12" t="s">
        <v>39</v>
      </c>
      <c r="AX233" s="12" t="s">
        <v>82</v>
      </c>
      <c r="AY233" s="142" t="s">
        <v>132</v>
      </c>
    </row>
    <row r="234" spans="2:65" s="1" customFormat="1" ht="44.25" customHeight="1">
      <c r="B234" s="33"/>
      <c r="C234" s="123" t="s">
        <v>389</v>
      </c>
      <c r="D234" s="123" t="s">
        <v>136</v>
      </c>
      <c r="E234" s="124" t="s">
        <v>390</v>
      </c>
      <c r="F234" s="125" t="s">
        <v>391</v>
      </c>
      <c r="G234" s="126" t="s">
        <v>201</v>
      </c>
      <c r="H234" s="127">
        <v>0.504</v>
      </c>
      <c r="I234" s="128"/>
      <c r="J234" s="129">
        <f>ROUND(I234*H234,2)</f>
        <v>0</v>
      </c>
      <c r="K234" s="125" t="s">
        <v>140</v>
      </c>
      <c r="L234" s="33"/>
      <c r="M234" s="130" t="s">
        <v>21</v>
      </c>
      <c r="N234" s="131" t="s">
        <v>48</v>
      </c>
      <c r="P234" s="132">
        <f>O234*H234</f>
        <v>0</v>
      </c>
      <c r="Q234" s="132">
        <v>0</v>
      </c>
      <c r="R234" s="132">
        <f>Q234*H234</f>
        <v>0</v>
      </c>
      <c r="S234" s="132">
        <v>0</v>
      </c>
      <c r="T234" s="133">
        <f>S234*H234</f>
        <v>0</v>
      </c>
      <c r="AR234" s="134" t="s">
        <v>392</v>
      </c>
      <c r="AT234" s="134" t="s">
        <v>136</v>
      </c>
      <c r="AU234" s="134" t="s">
        <v>142</v>
      </c>
      <c r="AY234" s="17" t="s">
        <v>132</v>
      </c>
      <c r="BE234" s="135">
        <f>IF(N234="základní",J234,0)</f>
        <v>0</v>
      </c>
      <c r="BF234" s="135">
        <f>IF(N234="snížená",J234,0)</f>
        <v>0</v>
      </c>
      <c r="BG234" s="135">
        <f>IF(N234="zákl. přenesená",J234,0)</f>
        <v>0</v>
      </c>
      <c r="BH234" s="135">
        <f>IF(N234="sníž. přenesená",J234,0)</f>
        <v>0</v>
      </c>
      <c r="BI234" s="135">
        <f>IF(N234="nulová",J234,0)</f>
        <v>0</v>
      </c>
      <c r="BJ234" s="17" t="s">
        <v>82</v>
      </c>
      <c r="BK234" s="135">
        <f>ROUND(I234*H234,2)</f>
        <v>0</v>
      </c>
      <c r="BL234" s="17" t="s">
        <v>392</v>
      </c>
      <c r="BM234" s="134" t="s">
        <v>393</v>
      </c>
    </row>
    <row r="235" spans="2:47" s="1" customFormat="1" ht="11.25">
      <c r="B235" s="33"/>
      <c r="D235" s="136" t="s">
        <v>144</v>
      </c>
      <c r="F235" s="137" t="s">
        <v>394</v>
      </c>
      <c r="I235" s="138"/>
      <c r="L235" s="33"/>
      <c r="M235" s="139"/>
      <c r="T235" s="54"/>
      <c r="AT235" s="17" t="s">
        <v>144</v>
      </c>
      <c r="AU235" s="17" t="s">
        <v>142</v>
      </c>
    </row>
    <row r="236" spans="2:65" s="1" customFormat="1" ht="24.2" customHeight="1">
      <c r="B236" s="33"/>
      <c r="C236" s="123" t="s">
        <v>395</v>
      </c>
      <c r="D236" s="123" t="s">
        <v>136</v>
      </c>
      <c r="E236" s="124" t="s">
        <v>396</v>
      </c>
      <c r="F236" s="125" t="s">
        <v>397</v>
      </c>
      <c r="G236" s="126" t="s">
        <v>201</v>
      </c>
      <c r="H236" s="127">
        <v>166.816</v>
      </c>
      <c r="I236" s="128"/>
      <c r="J236" s="129">
        <f>ROUND(I236*H236,2)</f>
        <v>0</v>
      </c>
      <c r="K236" s="125" t="s">
        <v>140</v>
      </c>
      <c r="L236" s="33"/>
      <c r="M236" s="130" t="s">
        <v>21</v>
      </c>
      <c r="N236" s="131" t="s">
        <v>48</v>
      </c>
      <c r="P236" s="132">
        <f>O236*H236</f>
        <v>0</v>
      </c>
      <c r="Q236" s="132">
        <v>0</v>
      </c>
      <c r="R236" s="132">
        <f>Q236*H236</f>
        <v>0</v>
      </c>
      <c r="S236" s="132">
        <v>0</v>
      </c>
      <c r="T236" s="133">
        <f>S236*H236</f>
        <v>0</v>
      </c>
      <c r="AR236" s="134" t="s">
        <v>141</v>
      </c>
      <c r="AT236" s="134" t="s">
        <v>136</v>
      </c>
      <c r="AU236" s="134" t="s">
        <v>142</v>
      </c>
      <c r="AY236" s="17" t="s">
        <v>132</v>
      </c>
      <c r="BE236" s="135">
        <f>IF(N236="základní",J236,0)</f>
        <v>0</v>
      </c>
      <c r="BF236" s="135">
        <f>IF(N236="snížená",J236,0)</f>
        <v>0</v>
      </c>
      <c r="BG236" s="135">
        <f>IF(N236="zákl. přenesená",J236,0)</f>
        <v>0</v>
      </c>
      <c r="BH236" s="135">
        <f>IF(N236="sníž. přenesená",J236,0)</f>
        <v>0</v>
      </c>
      <c r="BI236" s="135">
        <f>IF(N236="nulová",J236,0)</f>
        <v>0</v>
      </c>
      <c r="BJ236" s="17" t="s">
        <v>82</v>
      </c>
      <c r="BK236" s="135">
        <f>ROUND(I236*H236,2)</f>
        <v>0</v>
      </c>
      <c r="BL236" s="17" t="s">
        <v>141</v>
      </c>
      <c r="BM236" s="134" t="s">
        <v>398</v>
      </c>
    </row>
    <row r="237" spans="2:47" s="1" customFormat="1" ht="11.25">
      <c r="B237" s="33"/>
      <c r="D237" s="136" t="s">
        <v>144</v>
      </c>
      <c r="F237" s="137" t="s">
        <v>399</v>
      </c>
      <c r="I237" s="138"/>
      <c r="L237" s="33"/>
      <c r="M237" s="139"/>
      <c r="T237" s="54"/>
      <c r="AT237" s="17" t="s">
        <v>144</v>
      </c>
      <c r="AU237" s="17" t="s">
        <v>142</v>
      </c>
    </row>
    <row r="238" spans="2:63" s="11" customFormat="1" ht="25.9" customHeight="1">
      <c r="B238" s="111"/>
      <c r="D238" s="112" t="s">
        <v>76</v>
      </c>
      <c r="E238" s="113" t="s">
        <v>400</v>
      </c>
      <c r="F238" s="113" t="s">
        <v>401</v>
      </c>
      <c r="I238" s="114"/>
      <c r="J238" s="115">
        <f>BK238</f>
        <v>0</v>
      </c>
      <c r="L238" s="111"/>
      <c r="M238" s="116"/>
      <c r="P238" s="117">
        <f>P239+P248+P263+P274</f>
        <v>0</v>
      </c>
      <c r="R238" s="117">
        <f>R239+R248+R263+R274</f>
        <v>0.7590618000000001</v>
      </c>
      <c r="T238" s="118">
        <f>T239+T248+T263+T274</f>
        <v>0</v>
      </c>
      <c r="AR238" s="112" t="s">
        <v>84</v>
      </c>
      <c r="AT238" s="119" t="s">
        <v>76</v>
      </c>
      <c r="AU238" s="119" t="s">
        <v>77</v>
      </c>
      <c r="AY238" s="112" t="s">
        <v>132</v>
      </c>
      <c r="BK238" s="120">
        <f>BK239+BK248+BK263+BK274</f>
        <v>0</v>
      </c>
    </row>
    <row r="239" spans="2:63" s="11" customFormat="1" ht="22.9" customHeight="1">
      <c r="B239" s="111"/>
      <c r="D239" s="112" t="s">
        <v>76</v>
      </c>
      <c r="E239" s="121" t="s">
        <v>402</v>
      </c>
      <c r="F239" s="121" t="s">
        <v>403</v>
      </c>
      <c r="I239" s="114"/>
      <c r="J239" s="122">
        <f>BK239</f>
        <v>0</v>
      </c>
      <c r="L239" s="111"/>
      <c r="M239" s="116"/>
      <c r="P239" s="117">
        <f>SUM(P240:P247)</f>
        <v>0</v>
      </c>
      <c r="R239" s="117">
        <f>SUM(R240:R247)</f>
        <v>0.44000000000000006</v>
      </c>
      <c r="T239" s="118">
        <f>SUM(T240:T247)</f>
        <v>0</v>
      </c>
      <c r="AR239" s="112" t="s">
        <v>84</v>
      </c>
      <c r="AT239" s="119" t="s">
        <v>76</v>
      </c>
      <c r="AU239" s="119" t="s">
        <v>82</v>
      </c>
      <c r="AY239" s="112" t="s">
        <v>132</v>
      </c>
      <c r="BK239" s="120">
        <f>SUM(BK240:BK247)</f>
        <v>0</v>
      </c>
    </row>
    <row r="240" spans="2:65" s="1" customFormat="1" ht="37.9" customHeight="1">
      <c r="B240" s="33"/>
      <c r="C240" s="123" t="s">
        <v>404</v>
      </c>
      <c r="D240" s="123" t="s">
        <v>136</v>
      </c>
      <c r="E240" s="124" t="s">
        <v>405</v>
      </c>
      <c r="F240" s="125" t="s">
        <v>406</v>
      </c>
      <c r="G240" s="126" t="s">
        <v>351</v>
      </c>
      <c r="H240" s="127">
        <v>35</v>
      </c>
      <c r="I240" s="128"/>
      <c r="J240" s="129">
        <f>ROUND(I240*H240,2)</f>
        <v>0</v>
      </c>
      <c r="K240" s="125" t="s">
        <v>21</v>
      </c>
      <c r="L240" s="33"/>
      <c r="M240" s="130" t="s">
        <v>21</v>
      </c>
      <c r="N240" s="131" t="s">
        <v>48</v>
      </c>
      <c r="P240" s="132">
        <f>O240*H240</f>
        <v>0</v>
      </c>
      <c r="Q240" s="132">
        <v>0.004</v>
      </c>
      <c r="R240" s="132">
        <f>Q240*H240</f>
        <v>0.14</v>
      </c>
      <c r="S240" s="132">
        <v>0</v>
      </c>
      <c r="T240" s="133">
        <f>S240*H240</f>
        <v>0</v>
      </c>
      <c r="AR240" s="134" t="s">
        <v>167</v>
      </c>
      <c r="AT240" s="134" t="s">
        <v>136</v>
      </c>
      <c r="AU240" s="134" t="s">
        <v>84</v>
      </c>
      <c r="AY240" s="17" t="s">
        <v>132</v>
      </c>
      <c r="BE240" s="135">
        <f>IF(N240="základní",J240,0)</f>
        <v>0</v>
      </c>
      <c r="BF240" s="135">
        <f>IF(N240="snížená",J240,0)</f>
        <v>0</v>
      </c>
      <c r="BG240" s="135">
        <f>IF(N240="zákl. přenesená",J240,0)</f>
        <v>0</v>
      </c>
      <c r="BH240" s="135">
        <f>IF(N240="sníž. přenesená",J240,0)</f>
        <v>0</v>
      </c>
      <c r="BI240" s="135">
        <f>IF(N240="nulová",J240,0)</f>
        <v>0</v>
      </c>
      <c r="BJ240" s="17" t="s">
        <v>82</v>
      </c>
      <c r="BK240" s="135">
        <f>ROUND(I240*H240,2)</f>
        <v>0</v>
      </c>
      <c r="BL240" s="17" t="s">
        <v>167</v>
      </c>
      <c r="BM240" s="134" t="s">
        <v>407</v>
      </c>
    </row>
    <row r="241" spans="2:51" s="12" customFormat="1" ht="11.25">
      <c r="B241" s="140"/>
      <c r="D241" s="141" t="s">
        <v>146</v>
      </c>
      <c r="E241" s="142" t="s">
        <v>21</v>
      </c>
      <c r="F241" s="143" t="s">
        <v>408</v>
      </c>
      <c r="H241" s="144">
        <v>35</v>
      </c>
      <c r="I241" s="145"/>
      <c r="L241" s="140"/>
      <c r="M241" s="146"/>
      <c r="T241" s="147"/>
      <c r="AT241" s="142" t="s">
        <v>146</v>
      </c>
      <c r="AU241" s="142" t="s">
        <v>84</v>
      </c>
      <c r="AV241" s="12" t="s">
        <v>84</v>
      </c>
      <c r="AW241" s="12" t="s">
        <v>39</v>
      </c>
      <c r="AX241" s="12" t="s">
        <v>82</v>
      </c>
      <c r="AY241" s="142" t="s">
        <v>132</v>
      </c>
    </row>
    <row r="242" spans="2:65" s="1" customFormat="1" ht="37.9" customHeight="1">
      <c r="B242" s="33"/>
      <c r="C242" s="123" t="s">
        <v>409</v>
      </c>
      <c r="D242" s="123" t="s">
        <v>136</v>
      </c>
      <c r="E242" s="124" t="s">
        <v>410</v>
      </c>
      <c r="F242" s="125" t="s">
        <v>411</v>
      </c>
      <c r="G242" s="126" t="s">
        <v>351</v>
      </c>
      <c r="H242" s="127">
        <v>20</v>
      </c>
      <c r="I242" s="128"/>
      <c r="J242" s="129">
        <f>ROUND(I242*H242,2)</f>
        <v>0</v>
      </c>
      <c r="K242" s="125" t="s">
        <v>21</v>
      </c>
      <c r="L242" s="33"/>
      <c r="M242" s="130" t="s">
        <v>21</v>
      </c>
      <c r="N242" s="131" t="s">
        <v>48</v>
      </c>
      <c r="P242" s="132">
        <f>O242*H242</f>
        <v>0</v>
      </c>
      <c r="Q242" s="132">
        <v>0.004</v>
      </c>
      <c r="R242" s="132">
        <f>Q242*H242</f>
        <v>0.08</v>
      </c>
      <c r="S242" s="132">
        <v>0</v>
      </c>
      <c r="T242" s="133">
        <f>S242*H242</f>
        <v>0</v>
      </c>
      <c r="AR242" s="134" t="s">
        <v>167</v>
      </c>
      <c r="AT242" s="134" t="s">
        <v>136</v>
      </c>
      <c r="AU242" s="134" t="s">
        <v>84</v>
      </c>
      <c r="AY242" s="17" t="s">
        <v>132</v>
      </c>
      <c r="BE242" s="135">
        <f>IF(N242="základní",J242,0)</f>
        <v>0</v>
      </c>
      <c r="BF242" s="135">
        <f>IF(N242="snížená",J242,0)</f>
        <v>0</v>
      </c>
      <c r="BG242" s="135">
        <f>IF(N242="zákl. přenesená",J242,0)</f>
        <v>0</v>
      </c>
      <c r="BH242" s="135">
        <f>IF(N242="sníž. přenesená",J242,0)</f>
        <v>0</v>
      </c>
      <c r="BI242" s="135">
        <f>IF(N242="nulová",J242,0)</f>
        <v>0</v>
      </c>
      <c r="BJ242" s="17" t="s">
        <v>82</v>
      </c>
      <c r="BK242" s="135">
        <f>ROUND(I242*H242,2)</f>
        <v>0</v>
      </c>
      <c r="BL242" s="17" t="s">
        <v>167</v>
      </c>
      <c r="BM242" s="134" t="s">
        <v>412</v>
      </c>
    </row>
    <row r="243" spans="2:51" s="12" customFormat="1" ht="11.25">
      <c r="B243" s="140"/>
      <c r="D243" s="141" t="s">
        <v>146</v>
      </c>
      <c r="E243" s="142" t="s">
        <v>21</v>
      </c>
      <c r="F243" s="143" t="s">
        <v>413</v>
      </c>
      <c r="H243" s="144">
        <v>20</v>
      </c>
      <c r="I243" s="145"/>
      <c r="L243" s="140"/>
      <c r="M243" s="146"/>
      <c r="T243" s="147"/>
      <c r="AT243" s="142" t="s">
        <v>146</v>
      </c>
      <c r="AU243" s="142" t="s">
        <v>84</v>
      </c>
      <c r="AV243" s="12" t="s">
        <v>84</v>
      </c>
      <c r="AW243" s="12" t="s">
        <v>39</v>
      </c>
      <c r="AX243" s="12" t="s">
        <v>82</v>
      </c>
      <c r="AY243" s="142" t="s">
        <v>132</v>
      </c>
    </row>
    <row r="244" spans="2:65" s="1" customFormat="1" ht="37.9" customHeight="1">
      <c r="B244" s="33"/>
      <c r="C244" s="123" t="s">
        <v>414</v>
      </c>
      <c r="D244" s="123" t="s">
        <v>136</v>
      </c>
      <c r="E244" s="124" t="s">
        <v>415</v>
      </c>
      <c r="F244" s="125" t="s">
        <v>416</v>
      </c>
      <c r="G244" s="126" t="s">
        <v>351</v>
      </c>
      <c r="H244" s="127">
        <v>55</v>
      </c>
      <c r="I244" s="128"/>
      <c r="J244" s="129">
        <f>ROUND(I244*H244,2)</f>
        <v>0</v>
      </c>
      <c r="K244" s="125" t="s">
        <v>21</v>
      </c>
      <c r="L244" s="33"/>
      <c r="M244" s="130" t="s">
        <v>21</v>
      </c>
      <c r="N244" s="131" t="s">
        <v>48</v>
      </c>
      <c r="P244" s="132">
        <f>O244*H244</f>
        <v>0</v>
      </c>
      <c r="Q244" s="132">
        <v>0.004</v>
      </c>
      <c r="R244" s="132">
        <f>Q244*H244</f>
        <v>0.22</v>
      </c>
      <c r="S244" s="132">
        <v>0</v>
      </c>
      <c r="T244" s="133">
        <f>S244*H244</f>
        <v>0</v>
      </c>
      <c r="AR244" s="134" t="s">
        <v>167</v>
      </c>
      <c r="AT244" s="134" t="s">
        <v>136</v>
      </c>
      <c r="AU244" s="134" t="s">
        <v>84</v>
      </c>
      <c r="AY244" s="17" t="s">
        <v>132</v>
      </c>
      <c r="BE244" s="135">
        <f>IF(N244="základní",J244,0)</f>
        <v>0</v>
      </c>
      <c r="BF244" s="135">
        <f>IF(N244="snížená",J244,0)</f>
        <v>0</v>
      </c>
      <c r="BG244" s="135">
        <f>IF(N244="zákl. přenesená",J244,0)</f>
        <v>0</v>
      </c>
      <c r="BH244" s="135">
        <f>IF(N244="sníž. přenesená",J244,0)</f>
        <v>0</v>
      </c>
      <c r="BI244" s="135">
        <f>IF(N244="nulová",J244,0)</f>
        <v>0</v>
      </c>
      <c r="BJ244" s="17" t="s">
        <v>82</v>
      </c>
      <c r="BK244" s="135">
        <f>ROUND(I244*H244,2)</f>
        <v>0</v>
      </c>
      <c r="BL244" s="17" t="s">
        <v>167</v>
      </c>
      <c r="BM244" s="134" t="s">
        <v>417</v>
      </c>
    </row>
    <row r="245" spans="2:51" s="12" customFormat="1" ht="11.25">
      <c r="B245" s="140"/>
      <c r="D245" s="141" t="s">
        <v>146</v>
      </c>
      <c r="E245" s="142" t="s">
        <v>21</v>
      </c>
      <c r="F245" s="143" t="s">
        <v>418</v>
      </c>
      <c r="H245" s="144">
        <v>55</v>
      </c>
      <c r="I245" s="145"/>
      <c r="L245" s="140"/>
      <c r="M245" s="146"/>
      <c r="T245" s="147"/>
      <c r="AT245" s="142" t="s">
        <v>146</v>
      </c>
      <c r="AU245" s="142" t="s">
        <v>84</v>
      </c>
      <c r="AV245" s="12" t="s">
        <v>84</v>
      </c>
      <c r="AW245" s="12" t="s">
        <v>39</v>
      </c>
      <c r="AX245" s="12" t="s">
        <v>82</v>
      </c>
      <c r="AY245" s="142" t="s">
        <v>132</v>
      </c>
    </row>
    <row r="246" spans="2:65" s="1" customFormat="1" ht="44.25" customHeight="1">
      <c r="B246" s="33"/>
      <c r="C246" s="123" t="s">
        <v>419</v>
      </c>
      <c r="D246" s="123" t="s">
        <v>136</v>
      </c>
      <c r="E246" s="124" t="s">
        <v>420</v>
      </c>
      <c r="F246" s="125" t="s">
        <v>421</v>
      </c>
      <c r="G246" s="126" t="s">
        <v>201</v>
      </c>
      <c r="H246" s="127">
        <v>2</v>
      </c>
      <c r="I246" s="128"/>
      <c r="J246" s="129">
        <f>ROUND(I246*H246,2)</f>
        <v>0</v>
      </c>
      <c r="K246" s="125" t="s">
        <v>140</v>
      </c>
      <c r="L246" s="33"/>
      <c r="M246" s="130" t="s">
        <v>21</v>
      </c>
      <c r="N246" s="131" t="s">
        <v>48</v>
      </c>
      <c r="P246" s="132">
        <f>O246*H246</f>
        <v>0</v>
      </c>
      <c r="Q246" s="132">
        <v>0</v>
      </c>
      <c r="R246" s="132">
        <f>Q246*H246</f>
        <v>0</v>
      </c>
      <c r="S246" s="132">
        <v>0</v>
      </c>
      <c r="T246" s="133">
        <f>S246*H246</f>
        <v>0</v>
      </c>
      <c r="AR246" s="134" t="s">
        <v>167</v>
      </c>
      <c r="AT246" s="134" t="s">
        <v>136</v>
      </c>
      <c r="AU246" s="134" t="s">
        <v>84</v>
      </c>
      <c r="AY246" s="17" t="s">
        <v>132</v>
      </c>
      <c r="BE246" s="135">
        <f>IF(N246="základní",J246,0)</f>
        <v>0</v>
      </c>
      <c r="BF246" s="135">
        <f>IF(N246="snížená",J246,0)</f>
        <v>0</v>
      </c>
      <c r="BG246" s="135">
        <f>IF(N246="zákl. přenesená",J246,0)</f>
        <v>0</v>
      </c>
      <c r="BH246" s="135">
        <f>IF(N246="sníž. přenesená",J246,0)</f>
        <v>0</v>
      </c>
      <c r="BI246" s="135">
        <f>IF(N246="nulová",J246,0)</f>
        <v>0</v>
      </c>
      <c r="BJ246" s="17" t="s">
        <v>82</v>
      </c>
      <c r="BK246" s="135">
        <f>ROUND(I246*H246,2)</f>
        <v>0</v>
      </c>
      <c r="BL246" s="17" t="s">
        <v>167</v>
      </c>
      <c r="BM246" s="134" t="s">
        <v>422</v>
      </c>
    </row>
    <row r="247" spans="2:47" s="1" customFormat="1" ht="11.25">
      <c r="B247" s="33"/>
      <c r="D247" s="136" t="s">
        <v>144</v>
      </c>
      <c r="F247" s="137" t="s">
        <v>423</v>
      </c>
      <c r="I247" s="138"/>
      <c r="L247" s="33"/>
      <c r="M247" s="139"/>
      <c r="T247" s="54"/>
      <c r="AT247" s="17" t="s">
        <v>144</v>
      </c>
      <c r="AU247" s="17" t="s">
        <v>84</v>
      </c>
    </row>
    <row r="248" spans="2:63" s="11" customFormat="1" ht="22.9" customHeight="1">
      <c r="B248" s="111"/>
      <c r="D248" s="112" t="s">
        <v>76</v>
      </c>
      <c r="E248" s="121" t="s">
        <v>424</v>
      </c>
      <c r="F248" s="121" t="s">
        <v>425</v>
      </c>
      <c r="I248" s="114"/>
      <c r="J248" s="122">
        <f>BK248</f>
        <v>0</v>
      </c>
      <c r="L248" s="111"/>
      <c r="M248" s="116"/>
      <c r="P248" s="117">
        <f>SUM(P249:P262)</f>
        <v>0</v>
      </c>
      <c r="R248" s="117">
        <f>SUM(R249:R262)</f>
        <v>0.29404360000000007</v>
      </c>
      <c r="T248" s="118">
        <f>SUM(T249:T262)</f>
        <v>0</v>
      </c>
      <c r="AR248" s="112" t="s">
        <v>82</v>
      </c>
      <c r="AT248" s="119" t="s">
        <v>76</v>
      </c>
      <c r="AU248" s="119" t="s">
        <v>82</v>
      </c>
      <c r="AY248" s="112" t="s">
        <v>132</v>
      </c>
      <c r="BK248" s="120">
        <f>SUM(BK249:BK262)</f>
        <v>0</v>
      </c>
    </row>
    <row r="249" spans="2:65" s="1" customFormat="1" ht="24.2" customHeight="1">
      <c r="B249" s="33"/>
      <c r="C249" s="123" t="s">
        <v>426</v>
      </c>
      <c r="D249" s="123" t="s">
        <v>136</v>
      </c>
      <c r="E249" s="124" t="s">
        <v>427</v>
      </c>
      <c r="F249" s="125" t="s">
        <v>428</v>
      </c>
      <c r="G249" s="126" t="s">
        <v>226</v>
      </c>
      <c r="H249" s="127">
        <v>335.48</v>
      </c>
      <c r="I249" s="128"/>
      <c r="J249" s="129">
        <f>ROUND(I249*H249,2)</f>
        <v>0</v>
      </c>
      <c r="K249" s="125" t="s">
        <v>140</v>
      </c>
      <c r="L249" s="33"/>
      <c r="M249" s="130" t="s">
        <v>21</v>
      </c>
      <c r="N249" s="131" t="s">
        <v>48</v>
      </c>
      <c r="P249" s="132">
        <f>O249*H249</f>
        <v>0</v>
      </c>
      <c r="Q249" s="132">
        <v>7E-05</v>
      </c>
      <c r="R249" s="132">
        <f>Q249*H249</f>
        <v>0.0234836</v>
      </c>
      <c r="S249" s="132">
        <v>0</v>
      </c>
      <c r="T249" s="133">
        <f>S249*H249</f>
        <v>0</v>
      </c>
      <c r="AR249" s="134" t="s">
        <v>167</v>
      </c>
      <c r="AT249" s="134" t="s">
        <v>136</v>
      </c>
      <c r="AU249" s="134" t="s">
        <v>84</v>
      </c>
      <c r="AY249" s="17" t="s">
        <v>132</v>
      </c>
      <c r="BE249" s="135">
        <f>IF(N249="základní",J249,0)</f>
        <v>0</v>
      </c>
      <c r="BF249" s="135">
        <f>IF(N249="snížená",J249,0)</f>
        <v>0</v>
      </c>
      <c r="BG249" s="135">
        <f>IF(N249="zákl. přenesená",J249,0)</f>
        <v>0</v>
      </c>
      <c r="BH249" s="135">
        <f>IF(N249="sníž. přenesená",J249,0)</f>
        <v>0</v>
      </c>
      <c r="BI249" s="135">
        <f>IF(N249="nulová",J249,0)</f>
        <v>0</v>
      </c>
      <c r="BJ249" s="17" t="s">
        <v>82</v>
      </c>
      <c r="BK249" s="135">
        <f>ROUND(I249*H249,2)</f>
        <v>0</v>
      </c>
      <c r="BL249" s="17" t="s">
        <v>167</v>
      </c>
      <c r="BM249" s="134" t="s">
        <v>429</v>
      </c>
    </row>
    <row r="250" spans="2:47" s="1" customFormat="1" ht="11.25">
      <c r="B250" s="33"/>
      <c r="D250" s="136" t="s">
        <v>144</v>
      </c>
      <c r="F250" s="137" t="s">
        <v>430</v>
      </c>
      <c r="I250" s="138"/>
      <c r="L250" s="33"/>
      <c r="M250" s="139"/>
      <c r="T250" s="54"/>
      <c r="AT250" s="17" t="s">
        <v>144</v>
      </c>
      <c r="AU250" s="17" t="s">
        <v>84</v>
      </c>
    </row>
    <row r="251" spans="2:51" s="12" customFormat="1" ht="11.25">
      <c r="B251" s="140"/>
      <c r="D251" s="141" t="s">
        <v>146</v>
      </c>
      <c r="E251" s="142" t="s">
        <v>21</v>
      </c>
      <c r="F251" s="143" t="s">
        <v>431</v>
      </c>
      <c r="H251" s="144">
        <v>231.88</v>
      </c>
      <c r="I251" s="145"/>
      <c r="L251" s="140"/>
      <c r="M251" s="146"/>
      <c r="T251" s="147"/>
      <c r="AT251" s="142" t="s">
        <v>146</v>
      </c>
      <c r="AU251" s="142" t="s">
        <v>84</v>
      </c>
      <c r="AV251" s="12" t="s">
        <v>84</v>
      </c>
      <c r="AW251" s="12" t="s">
        <v>39</v>
      </c>
      <c r="AX251" s="12" t="s">
        <v>77</v>
      </c>
      <c r="AY251" s="142" t="s">
        <v>132</v>
      </c>
    </row>
    <row r="252" spans="2:51" s="12" customFormat="1" ht="11.25">
      <c r="B252" s="140"/>
      <c r="D252" s="141" t="s">
        <v>146</v>
      </c>
      <c r="E252" s="142" t="s">
        <v>21</v>
      </c>
      <c r="F252" s="143" t="s">
        <v>432</v>
      </c>
      <c r="H252" s="144">
        <v>18.6</v>
      </c>
      <c r="I252" s="145"/>
      <c r="L252" s="140"/>
      <c r="M252" s="146"/>
      <c r="T252" s="147"/>
      <c r="AT252" s="142" t="s">
        <v>146</v>
      </c>
      <c r="AU252" s="142" t="s">
        <v>84</v>
      </c>
      <c r="AV252" s="12" t="s">
        <v>84</v>
      </c>
      <c r="AW252" s="12" t="s">
        <v>39</v>
      </c>
      <c r="AX252" s="12" t="s">
        <v>77</v>
      </c>
      <c r="AY252" s="142" t="s">
        <v>132</v>
      </c>
    </row>
    <row r="253" spans="2:51" s="12" customFormat="1" ht="11.25">
      <c r="B253" s="140"/>
      <c r="D253" s="141" t="s">
        <v>146</v>
      </c>
      <c r="E253" s="142" t="s">
        <v>21</v>
      </c>
      <c r="F253" s="143" t="s">
        <v>433</v>
      </c>
      <c r="H253" s="144">
        <v>85</v>
      </c>
      <c r="I253" s="145"/>
      <c r="L253" s="140"/>
      <c r="M253" s="146"/>
      <c r="T253" s="147"/>
      <c r="AT253" s="142" t="s">
        <v>146</v>
      </c>
      <c r="AU253" s="142" t="s">
        <v>84</v>
      </c>
      <c r="AV253" s="12" t="s">
        <v>84</v>
      </c>
      <c r="AW253" s="12" t="s">
        <v>39</v>
      </c>
      <c r="AX253" s="12" t="s">
        <v>77</v>
      </c>
      <c r="AY253" s="142" t="s">
        <v>132</v>
      </c>
    </row>
    <row r="254" spans="2:51" s="14" customFormat="1" ht="11.25">
      <c r="B254" s="154"/>
      <c r="D254" s="141" t="s">
        <v>146</v>
      </c>
      <c r="E254" s="155" t="s">
        <v>21</v>
      </c>
      <c r="F254" s="156" t="s">
        <v>166</v>
      </c>
      <c r="H254" s="157">
        <v>335.48</v>
      </c>
      <c r="I254" s="158"/>
      <c r="L254" s="154"/>
      <c r="M254" s="159"/>
      <c r="T254" s="160"/>
      <c r="AT254" s="155" t="s">
        <v>146</v>
      </c>
      <c r="AU254" s="155" t="s">
        <v>84</v>
      </c>
      <c r="AV254" s="14" t="s">
        <v>141</v>
      </c>
      <c r="AW254" s="14" t="s">
        <v>39</v>
      </c>
      <c r="AX254" s="14" t="s">
        <v>82</v>
      </c>
      <c r="AY254" s="155" t="s">
        <v>132</v>
      </c>
    </row>
    <row r="255" spans="2:65" s="1" customFormat="1" ht="24.2" customHeight="1">
      <c r="B255" s="33"/>
      <c r="C255" s="161" t="s">
        <v>434</v>
      </c>
      <c r="D255" s="161" t="s">
        <v>223</v>
      </c>
      <c r="E255" s="162" t="s">
        <v>435</v>
      </c>
      <c r="F255" s="163" t="s">
        <v>436</v>
      </c>
      <c r="G255" s="164" t="s">
        <v>318</v>
      </c>
      <c r="H255" s="165">
        <v>124</v>
      </c>
      <c r="I255" s="166"/>
      <c r="J255" s="167">
        <f>ROUND(I255*H255,2)</f>
        <v>0</v>
      </c>
      <c r="K255" s="163" t="s">
        <v>140</v>
      </c>
      <c r="L255" s="168"/>
      <c r="M255" s="169" t="s">
        <v>21</v>
      </c>
      <c r="N255" s="170" t="s">
        <v>48</v>
      </c>
      <c r="P255" s="132">
        <f>O255*H255</f>
        <v>0</v>
      </c>
      <c r="Q255" s="132">
        <v>0.00194</v>
      </c>
      <c r="R255" s="132">
        <f>Q255*H255</f>
        <v>0.24056000000000002</v>
      </c>
      <c r="S255" s="132">
        <v>0</v>
      </c>
      <c r="T255" s="133">
        <f>S255*H255</f>
        <v>0</v>
      </c>
      <c r="AR255" s="134" t="s">
        <v>341</v>
      </c>
      <c r="AT255" s="134" t="s">
        <v>223</v>
      </c>
      <c r="AU255" s="134" t="s">
        <v>84</v>
      </c>
      <c r="AY255" s="17" t="s">
        <v>132</v>
      </c>
      <c r="BE255" s="135">
        <f>IF(N255="základní",J255,0)</f>
        <v>0</v>
      </c>
      <c r="BF255" s="135">
        <f>IF(N255="snížená",J255,0)</f>
        <v>0</v>
      </c>
      <c r="BG255" s="135">
        <f>IF(N255="zákl. přenesená",J255,0)</f>
        <v>0</v>
      </c>
      <c r="BH255" s="135">
        <f>IF(N255="sníž. přenesená",J255,0)</f>
        <v>0</v>
      </c>
      <c r="BI255" s="135">
        <f>IF(N255="nulová",J255,0)</f>
        <v>0</v>
      </c>
      <c r="BJ255" s="17" t="s">
        <v>82</v>
      </c>
      <c r="BK255" s="135">
        <f>ROUND(I255*H255,2)</f>
        <v>0</v>
      </c>
      <c r="BL255" s="17" t="s">
        <v>167</v>
      </c>
      <c r="BM255" s="134" t="s">
        <v>437</v>
      </c>
    </row>
    <row r="256" spans="2:51" s="12" customFormat="1" ht="11.25">
      <c r="B256" s="140"/>
      <c r="D256" s="141" t="s">
        <v>146</v>
      </c>
      <c r="E256" s="142" t="s">
        <v>21</v>
      </c>
      <c r="F256" s="143" t="s">
        <v>340</v>
      </c>
      <c r="H256" s="144">
        <v>124</v>
      </c>
      <c r="I256" s="145"/>
      <c r="L256" s="140"/>
      <c r="M256" s="146"/>
      <c r="T256" s="147"/>
      <c r="AT256" s="142" t="s">
        <v>146</v>
      </c>
      <c r="AU256" s="142" t="s">
        <v>84</v>
      </c>
      <c r="AV256" s="12" t="s">
        <v>84</v>
      </c>
      <c r="AW256" s="12" t="s">
        <v>39</v>
      </c>
      <c r="AX256" s="12" t="s">
        <v>82</v>
      </c>
      <c r="AY256" s="142" t="s">
        <v>132</v>
      </c>
    </row>
    <row r="257" spans="2:65" s="1" customFormat="1" ht="24.2" customHeight="1">
      <c r="B257" s="33"/>
      <c r="C257" s="161" t="s">
        <v>438</v>
      </c>
      <c r="D257" s="161" t="s">
        <v>223</v>
      </c>
      <c r="E257" s="162" t="s">
        <v>439</v>
      </c>
      <c r="F257" s="163" t="s">
        <v>440</v>
      </c>
      <c r="G257" s="164" t="s">
        <v>139</v>
      </c>
      <c r="H257" s="165">
        <v>186</v>
      </c>
      <c r="I257" s="166"/>
      <c r="J257" s="167">
        <f>ROUND(I257*H257,2)</f>
        <v>0</v>
      </c>
      <c r="K257" s="163" t="s">
        <v>21</v>
      </c>
      <c r="L257" s="168"/>
      <c r="M257" s="169" t="s">
        <v>21</v>
      </c>
      <c r="N257" s="170" t="s">
        <v>48</v>
      </c>
      <c r="P257" s="132">
        <f>O257*H257</f>
        <v>0</v>
      </c>
      <c r="Q257" s="132">
        <v>0</v>
      </c>
      <c r="R257" s="132">
        <f>Q257*H257</f>
        <v>0</v>
      </c>
      <c r="S257" s="132">
        <v>0</v>
      </c>
      <c r="T257" s="133">
        <f>S257*H257</f>
        <v>0</v>
      </c>
      <c r="AR257" s="134" t="s">
        <v>341</v>
      </c>
      <c r="AT257" s="134" t="s">
        <v>223</v>
      </c>
      <c r="AU257" s="134" t="s">
        <v>84</v>
      </c>
      <c r="AY257" s="17" t="s">
        <v>132</v>
      </c>
      <c r="BE257" s="135">
        <f>IF(N257="základní",J257,0)</f>
        <v>0</v>
      </c>
      <c r="BF257" s="135">
        <f>IF(N257="snížená",J257,0)</f>
        <v>0</v>
      </c>
      <c r="BG257" s="135">
        <f>IF(N257="zákl. přenesená",J257,0)</f>
        <v>0</v>
      </c>
      <c r="BH257" s="135">
        <f>IF(N257="sníž. přenesená",J257,0)</f>
        <v>0</v>
      </c>
      <c r="BI257" s="135">
        <f>IF(N257="nulová",J257,0)</f>
        <v>0</v>
      </c>
      <c r="BJ257" s="17" t="s">
        <v>82</v>
      </c>
      <c r="BK257" s="135">
        <f>ROUND(I257*H257,2)</f>
        <v>0</v>
      </c>
      <c r="BL257" s="17" t="s">
        <v>167</v>
      </c>
      <c r="BM257" s="134" t="s">
        <v>441</v>
      </c>
    </row>
    <row r="258" spans="2:51" s="12" customFormat="1" ht="11.25">
      <c r="B258" s="140"/>
      <c r="D258" s="141" t="s">
        <v>146</v>
      </c>
      <c r="E258" s="142" t="s">
        <v>21</v>
      </c>
      <c r="F258" s="143" t="s">
        <v>442</v>
      </c>
      <c r="H258" s="144">
        <v>186</v>
      </c>
      <c r="I258" s="145"/>
      <c r="L258" s="140"/>
      <c r="M258" s="146"/>
      <c r="T258" s="147"/>
      <c r="AT258" s="142" t="s">
        <v>146</v>
      </c>
      <c r="AU258" s="142" t="s">
        <v>84</v>
      </c>
      <c r="AV258" s="12" t="s">
        <v>84</v>
      </c>
      <c r="AW258" s="12" t="s">
        <v>39</v>
      </c>
      <c r="AX258" s="12" t="s">
        <v>82</v>
      </c>
      <c r="AY258" s="142" t="s">
        <v>132</v>
      </c>
    </row>
    <row r="259" spans="2:65" s="1" customFormat="1" ht="24.2" customHeight="1">
      <c r="B259" s="33"/>
      <c r="C259" s="161" t="s">
        <v>443</v>
      </c>
      <c r="D259" s="161" t="s">
        <v>223</v>
      </c>
      <c r="E259" s="162" t="s">
        <v>444</v>
      </c>
      <c r="F259" s="163" t="s">
        <v>445</v>
      </c>
      <c r="G259" s="164" t="s">
        <v>351</v>
      </c>
      <c r="H259" s="165">
        <v>1</v>
      </c>
      <c r="I259" s="166"/>
      <c r="J259" s="167">
        <f>ROUND(I259*H259,2)</f>
        <v>0</v>
      </c>
      <c r="K259" s="163" t="s">
        <v>21</v>
      </c>
      <c r="L259" s="168"/>
      <c r="M259" s="169" t="s">
        <v>21</v>
      </c>
      <c r="N259" s="170" t="s">
        <v>48</v>
      </c>
      <c r="P259" s="132">
        <f>O259*H259</f>
        <v>0</v>
      </c>
      <c r="Q259" s="132">
        <v>0.015</v>
      </c>
      <c r="R259" s="132">
        <f>Q259*H259</f>
        <v>0.015</v>
      </c>
      <c r="S259" s="132">
        <v>0</v>
      </c>
      <c r="T259" s="133">
        <f>S259*H259</f>
        <v>0</v>
      </c>
      <c r="AR259" s="134" t="s">
        <v>341</v>
      </c>
      <c r="AT259" s="134" t="s">
        <v>223</v>
      </c>
      <c r="AU259" s="134" t="s">
        <v>84</v>
      </c>
      <c r="AY259" s="17" t="s">
        <v>132</v>
      </c>
      <c r="BE259" s="135">
        <f>IF(N259="základní",J259,0)</f>
        <v>0</v>
      </c>
      <c r="BF259" s="135">
        <f>IF(N259="snížená",J259,0)</f>
        <v>0</v>
      </c>
      <c r="BG259" s="135">
        <f>IF(N259="zákl. přenesená",J259,0)</f>
        <v>0</v>
      </c>
      <c r="BH259" s="135">
        <f>IF(N259="sníž. přenesená",J259,0)</f>
        <v>0</v>
      </c>
      <c r="BI259" s="135">
        <f>IF(N259="nulová",J259,0)</f>
        <v>0</v>
      </c>
      <c r="BJ259" s="17" t="s">
        <v>82</v>
      </c>
      <c r="BK259" s="135">
        <f>ROUND(I259*H259,2)</f>
        <v>0</v>
      </c>
      <c r="BL259" s="17" t="s">
        <v>167</v>
      </c>
      <c r="BM259" s="134" t="s">
        <v>446</v>
      </c>
    </row>
    <row r="260" spans="2:65" s="1" customFormat="1" ht="24.2" customHeight="1">
      <c r="B260" s="33"/>
      <c r="C260" s="161" t="s">
        <v>447</v>
      </c>
      <c r="D260" s="161" t="s">
        <v>223</v>
      </c>
      <c r="E260" s="162" t="s">
        <v>448</v>
      </c>
      <c r="F260" s="163" t="s">
        <v>445</v>
      </c>
      <c r="G260" s="164" t="s">
        <v>351</v>
      </c>
      <c r="H260" s="165">
        <v>1</v>
      </c>
      <c r="I260" s="166"/>
      <c r="J260" s="167">
        <f>ROUND(I260*H260,2)</f>
        <v>0</v>
      </c>
      <c r="K260" s="163" t="s">
        <v>21</v>
      </c>
      <c r="L260" s="168"/>
      <c r="M260" s="169" t="s">
        <v>21</v>
      </c>
      <c r="N260" s="170" t="s">
        <v>48</v>
      </c>
      <c r="P260" s="132">
        <f>O260*H260</f>
        <v>0</v>
      </c>
      <c r="Q260" s="132">
        <v>0.015</v>
      </c>
      <c r="R260" s="132">
        <f>Q260*H260</f>
        <v>0.015</v>
      </c>
      <c r="S260" s="132">
        <v>0</v>
      </c>
      <c r="T260" s="133">
        <f>S260*H260</f>
        <v>0</v>
      </c>
      <c r="AR260" s="134" t="s">
        <v>341</v>
      </c>
      <c r="AT260" s="134" t="s">
        <v>223</v>
      </c>
      <c r="AU260" s="134" t="s">
        <v>84</v>
      </c>
      <c r="AY260" s="17" t="s">
        <v>132</v>
      </c>
      <c r="BE260" s="135">
        <f>IF(N260="základní",J260,0)</f>
        <v>0</v>
      </c>
      <c r="BF260" s="135">
        <f>IF(N260="snížená",J260,0)</f>
        <v>0</v>
      </c>
      <c r="BG260" s="135">
        <f>IF(N260="zákl. přenesená",J260,0)</f>
        <v>0</v>
      </c>
      <c r="BH260" s="135">
        <f>IF(N260="sníž. přenesená",J260,0)</f>
        <v>0</v>
      </c>
      <c r="BI260" s="135">
        <f>IF(N260="nulová",J260,0)</f>
        <v>0</v>
      </c>
      <c r="BJ260" s="17" t="s">
        <v>82</v>
      </c>
      <c r="BK260" s="135">
        <f>ROUND(I260*H260,2)</f>
        <v>0</v>
      </c>
      <c r="BL260" s="17" t="s">
        <v>167</v>
      </c>
      <c r="BM260" s="134" t="s">
        <v>449</v>
      </c>
    </row>
    <row r="261" spans="2:65" s="1" customFormat="1" ht="44.25" customHeight="1">
      <c r="B261" s="33"/>
      <c r="C261" s="123" t="s">
        <v>450</v>
      </c>
      <c r="D261" s="123" t="s">
        <v>136</v>
      </c>
      <c r="E261" s="124" t="s">
        <v>451</v>
      </c>
      <c r="F261" s="125" t="s">
        <v>452</v>
      </c>
      <c r="G261" s="126" t="s">
        <v>201</v>
      </c>
      <c r="H261" s="127">
        <v>0.34</v>
      </c>
      <c r="I261" s="128"/>
      <c r="J261" s="129">
        <f>ROUND(I261*H261,2)</f>
        <v>0</v>
      </c>
      <c r="K261" s="125" t="s">
        <v>140</v>
      </c>
      <c r="L261" s="33"/>
      <c r="M261" s="130" t="s">
        <v>21</v>
      </c>
      <c r="N261" s="131" t="s">
        <v>48</v>
      </c>
      <c r="P261" s="132">
        <f>O261*H261</f>
        <v>0</v>
      </c>
      <c r="Q261" s="132">
        <v>0</v>
      </c>
      <c r="R261" s="132">
        <f>Q261*H261</f>
        <v>0</v>
      </c>
      <c r="S261" s="132">
        <v>0</v>
      </c>
      <c r="T261" s="133">
        <f>S261*H261</f>
        <v>0</v>
      </c>
      <c r="AR261" s="134" t="s">
        <v>167</v>
      </c>
      <c r="AT261" s="134" t="s">
        <v>136</v>
      </c>
      <c r="AU261" s="134" t="s">
        <v>84</v>
      </c>
      <c r="AY261" s="17" t="s">
        <v>132</v>
      </c>
      <c r="BE261" s="135">
        <f>IF(N261="základní",J261,0)</f>
        <v>0</v>
      </c>
      <c r="BF261" s="135">
        <f>IF(N261="snížená",J261,0)</f>
        <v>0</v>
      </c>
      <c r="BG261" s="135">
        <f>IF(N261="zákl. přenesená",J261,0)</f>
        <v>0</v>
      </c>
      <c r="BH261" s="135">
        <f>IF(N261="sníž. přenesená",J261,0)</f>
        <v>0</v>
      </c>
      <c r="BI261" s="135">
        <f>IF(N261="nulová",J261,0)</f>
        <v>0</v>
      </c>
      <c r="BJ261" s="17" t="s">
        <v>82</v>
      </c>
      <c r="BK261" s="135">
        <f>ROUND(I261*H261,2)</f>
        <v>0</v>
      </c>
      <c r="BL261" s="17" t="s">
        <v>167</v>
      </c>
      <c r="BM261" s="134" t="s">
        <v>453</v>
      </c>
    </row>
    <row r="262" spans="2:47" s="1" customFormat="1" ht="11.25">
      <c r="B262" s="33"/>
      <c r="D262" s="136" t="s">
        <v>144</v>
      </c>
      <c r="F262" s="137" t="s">
        <v>454</v>
      </c>
      <c r="I262" s="138"/>
      <c r="L262" s="33"/>
      <c r="M262" s="139"/>
      <c r="T262" s="54"/>
      <c r="AT262" s="17" t="s">
        <v>144</v>
      </c>
      <c r="AU262" s="17" t="s">
        <v>84</v>
      </c>
    </row>
    <row r="263" spans="2:63" s="11" customFormat="1" ht="22.9" customHeight="1">
      <c r="B263" s="111"/>
      <c r="D263" s="112" t="s">
        <v>76</v>
      </c>
      <c r="E263" s="121" t="s">
        <v>455</v>
      </c>
      <c r="F263" s="121" t="s">
        <v>456</v>
      </c>
      <c r="I263" s="114"/>
      <c r="J263" s="122">
        <f>BK263</f>
        <v>0</v>
      </c>
      <c r="L263" s="111"/>
      <c r="M263" s="116"/>
      <c r="P263" s="117">
        <f>SUM(P264:P273)</f>
        <v>0</v>
      </c>
      <c r="R263" s="117">
        <f>SUM(R264:R273)</f>
        <v>0.0250182</v>
      </c>
      <c r="T263" s="118">
        <f>SUM(T264:T273)</f>
        <v>0</v>
      </c>
      <c r="AR263" s="112" t="s">
        <v>82</v>
      </c>
      <c r="AT263" s="119" t="s">
        <v>76</v>
      </c>
      <c r="AU263" s="119" t="s">
        <v>82</v>
      </c>
      <c r="AY263" s="112" t="s">
        <v>132</v>
      </c>
      <c r="BK263" s="120">
        <f>SUM(BK264:BK273)</f>
        <v>0</v>
      </c>
    </row>
    <row r="264" spans="2:65" s="1" customFormat="1" ht="24.2" customHeight="1">
      <c r="B264" s="33"/>
      <c r="C264" s="123" t="s">
        <v>457</v>
      </c>
      <c r="D264" s="123" t="s">
        <v>136</v>
      </c>
      <c r="E264" s="124" t="s">
        <v>458</v>
      </c>
      <c r="F264" s="125" t="s">
        <v>459</v>
      </c>
      <c r="G264" s="126" t="s">
        <v>139</v>
      </c>
      <c r="H264" s="127">
        <v>61.02</v>
      </c>
      <c r="I264" s="128"/>
      <c r="J264" s="129">
        <f>ROUND(I264*H264,2)</f>
        <v>0</v>
      </c>
      <c r="K264" s="125" t="s">
        <v>140</v>
      </c>
      <c r="L264" s="33"/>
      <c r="M264" s="130" t="s">
        <v>21</v>
      </c>
      <c r="N264" s="131" t="s">
        <v>48</v>
      </c>
      <c r="P264" s="132">
        <f>O264*H264</f>
        <v>0</v>
      </c>
      <c r="Q264" s="132">
        <v>0.00017</v>
      </c>
      <c r="R264" s="132">
        <f>Q264*H264</f>
        <v>0.010373400000000001</v>
      </c>
      <c r="S264" s="132">
        <v>0</v>
      </c>
      <c r="T264" s="133">
        <f>S264*H264</f>
        <v>0</v>
      </c>
      <c r="AR264" s="134" t="s">
        <v>167</v>
      </c>
      <c r="AT264" s="134" t="s">
        <v>136</v>
      </c>
      <c r="AU264" s="134" t="s">
        <v>84</v>
      </c>
      <c r="AY264" s="17" t="s">
        <v>132</v>
      </c>
      <c r="BE264" s="135">
        <f>IF(N264="základní",J264,0)</f>
        <v>0</v>
      </c>
      <c r="BF264" s="135">
        <f>IF(N264="snížená",J264,0)</f>
        <v>0</v>
      </c>
      <c r="BG264" s="135">
        <f>IF(N264="zákl. přenesená",J264,0)</f>
        <v>0</v>
      </c>
      <c r="BH264" s="135">
        <f>IF(N264="sníž. přenesená",J264,0)</f>
        <v>0</v>
      </c>
      <c r="BI264" s="135">
        <f>IF(N264="nulová",J264,0)</f>
        <v>0</v>
      </c>
      <c r="BJ264" s="17" t="s">
        <v>82</v>
      </c>
      <c r="BK264" s="135">
        <f>ROUND(I264*H264,2)</f>
        <v>0</v>
      </c>
      <c r="BL264" s="17" t="s">
        <v>167</v>
      </c>
      <c r="BM264" s="134" t="s">
        <v>460</v>
      </c>
    </row>
    <row r="265" spans="2:47" s="1" customFormat="1" ht="11.25">
      <c r="B265" s="33"/>
      <c r="D265" s="136" t="s">
        <v>144</v>
      </c>
      <c r="F265" s="137" t="s">
        <v>461</v>
      </c>
      <c r="I265" s="138"/>
      <c r="L265" s="33"/>
      <c r="M265" s="139"/>
      <c r="T265" s="54"/>
      <c r="AT265" s="17" t="s">
        <v>144</v>
      </c>
      <c r="AU265" s="17" t="s">
        <v>84</v>
      </c>
    </row>
    <row r="266" spans="2:51" s="12" customFormat="1" ht="11.25">
      <c r="B266" s="140"/>
      <c r="D266" s="141" t="s">
        <v>146</v>
      </c>
      <c r="E266" s="142" t="s">
        <v>21</v>
      </c>
      <c r="F266" s="143" t="s">
        <v>462</v>
      </c>
      <c r="H266" s="144">
        <v>37.578</v>
      </c>
      <c r="I266" s="145"/>
      <c r="L266" s="140"/>
      <c r="M266" s="146"/>
      <c r="T266" s="147"/>
      <c r="AT266" s="142" t="s">
        <v>146</v>
      </c>
      <c r="AU266" s="142" t="s">
        <v>84</v>
      </c>
      <c r="AV266" s="12" t="s">
        <v>84</v>
      </c>
      <c r="AW266" s="12" t="s">
        <v>39</v>
      </c>
      <c r="AX266" s="12" t="s">
        <v>77</v>
      </c>
      <c r="AY266" s="142" t="s">
        <v>132</v>
      </c>
    </row>
    <row r="267" spans="2:51" s="12" customFormat="1" ht="11.25">
      <c r="B267" s="140"/>
      <c r="D267" s="141" t="s">
        <v>146</v>
      </c>
      <c r="E267" s="142" t="s">
        <v>21</v>
      </c>
      <c r="F267" s="143" t="s">
        <v>463</v>
      </c>
      <c r="H267" s="144">
        <v>10.976</v>
      </c>
      <c r="I267" s="145"/>
      <c r="L267" s="140"/>
      <c r="M267" s="146"/>
      <c r="T267" s="147"/>
      <c r="AT267" s="142" t="s">
        <v>146</v>
      </c>
      <c r="AU267" s="142" t="s">
        <v>84</v>
      </c>
      <c r="AV267" s="12" t="s">
        <v>84</v>
      </c>
      <c r="AW267" s="12" t="s">
        <v>39</v>
      </c>
      <c r="AX267" s="12" t="s">
        <v>77</v>
      </c>
      <c r="AY267" s="142" t="s">
        <v>132</v>
      </c>
    </row>
    <row r="268" spans="2:51" s="12" customFormat="1" ht="11.25">
      <c r="B268" s="140"/>
      <c r="D268" s="141" t="s">
        <v>146</v>
      </c>
      <c r="E268" s="142" t="s">
        <v>21</v>
      </c>
      <c r="F268" s="143" t="s">
        <v>464</v>
      </c>
      <c r="H268" s="144">
        <v>12.466</v>
      </c>
      <c r="I268" s="145"/>
      <c r="L268" s="140"/>
      <c r="M268" s="146"/>
      <c r="T268" s="147"/>
      <c r="AT268" s="142" t="s">
        <v>146</v>
      </c>
      <c r="AU268" s="142" t="s">
        <v>84</v>
      </c>
      <c r="AV268" s="12" t="s">
        <v>84</v>
      </c>
      <c r="AW268" s="12" t="s">
        <v>39</v>
      </c>
      <c r="AX268" s="12" t="s">
        <v>77</v>
      </c>
      <c r="AY268" s="142" t="s">
        <v>132</v>
      </c>
    </row>
    <row r="269" spans="2:51" s="14" customFormat="1" ht="11.25">
      <c r="B269" s="154"/>
      <c r="D269" s="141" t="s">
        <v>146</v>
      </c>
      <c r="E269" s="155" t="s">
        <v>21</v>
      </c>
      <c r="F269" s="156" t="s">
        <v>166</v>
      </c>
      <c r="H269" s="157">
        <v>61.02</v>
      </c>
      <c r="I269" s="158"/>
      <c r="L269" s="154"/>
      <c r="M269" s="159"/>
      <c r="T269" s="160"/>
      <c r="AT269" s="155" t="s">
        <v>146</v>
      </c>
      <c r="AU269" s="155" t="s">
        <v>84</v>
      </c>
      <c r="AV269" s="14" t="s">
        <v>141</v>
      </c>
      <c r="AW269" s="14" t="s">
        <v>39</v>
      </c>
      <c r="AX269" s="14" t="s">
        <v>82</v>
      </c>
      <c r="AY269" s="155" t="s">
        <v>132</v>
      </c>
    </row>
    <row r="270" spans="2:65" s="1" customFormat="1" ht="24.2" customHeight="1">
      <c r="B270" s="33"/>
      <c r="C270" s="123" t="s">
        <v>465</v>
      </c>
      <c r="D270" s="123" t="s">
        <v>136</v>
      </c>
      <c r="E270" s="124" t="s">
        <v>466</v>
      </c>
      <c r="F270" s="125" t="s">
        <v>467</v>
      </c>
      <c r="G270" s="126" t="s">
        <v>139</v>
      </c>
      <c r="H270" s="127">
        <v>61.02</v>
      </c>
      <c r="I270" s="128"/>
      <c r="J270" s="129">
        <f>ROUND(I270*H270,2)</f>
        <v>0</v>
      </c>
      <c r="K270" s="125" t="s">
        <v>140</v>
      </c>
      <c r="L270" s="33"/>
      <c r="M270" s="130" t="s">
        <v>21</v>
      </c>
      <c r="N270" s="131" t="s">
        <v>48</v>
      </c>
      <c r="P270" s="132">
        <f>O270*H270</f>
        <v>0</v>
      </c>
      <c r="Q270" s="132">
        <v>0.00012</v>
      </c>
      <c r="R270" s="132">
        <f>Q270*H270</f>
        <v>0.007322400000000001</v>
      </c>
      <c r="S270" s="132">
        <v>0</v>
      </c>
      <c r="T270" s="133">
        <f>S270*H270</f>
        <v>0</v>
      </c>
      <c r="AR270" s="134" t="s">
        <v>167</v>
      </c>
      <c r="AT270" s="134" t="s">
        <v>136</v>
      </c>
      <c r="AU270" s="134" t="s">
        <v>84</v>
      </c>
      <c r="AY270" s="17" t="s">
        <v>132</v>
      </c>
      <c r="BE270" s="135">
        <f>IF(N270="základní",J270,0)</f>
        <v>0</v>
      </c>
      <c r="BF270" s="135">
        <f>IF(N270="snížená",J270,0)</f>
        <v>0</v>
      </c>
      <c r="BG270" s="135">
        <f>IF(N270="zákl. přenesená",J270,0)</f>
        <v>0</v>
      </c>
      <c r="BH270" s="135">
        <f>IF(N270="sníž. přenesená",J270,0)</f>
        <v>0</v>
      </c>
      <c r="BI270" s="135">
        <f>IF(N270="nulová",J270,0)</f>
        <v>0</v>
      </c>
      <c r="BJ270" s="17" t="s">
        <v>82</v>
      </c>
      <c r="BK270" s="135">
        <f>ROUND(I270*H270,2)</f>
        <v>0</v>
      </c>
      <c r="BL270" s="17" t="s">
        <v>167</v>
      </c>
      <c r="BM270" s="134" t="s">
        <v>468</v>
      </c>
    </row>
    <row r="271" spans="2:47" s="1" customFormat="1" ht="11.25">
      <c r="B271" s="33"/>
      <c r="D271" s="136" t="s">
        <v>144</v>
      </c>
      <c r="F271" s="137" t="s">
        <v>469</v>
      </c>
      <c r="I271" s="138"/>
      <c r="L271" s="33"/>
      <c r="M271" s="139"/>
      <c r="T271" s="54"/>
      <c r="AT271" s="17" t="s">
        <v>144</v>
      </c>
      <c r="AU271" s="17" t="s">
        <v>84</v>
      </c>
    </row>
    <row r="272" spans="2:65" s="1" customFormat="1" ht="24.2" customHeight="1">
      <c r="B272" s="33"/>
      <c r="C272" s="123" t="s">
        <v>470</v>
      </c>
      <c r="D272" s="123" t="s">
        <v>136</v>
      </c>
      <c r="E272" s="124" t="s">
        <v>471</v>
      </c>
      <c r="F272" s="125" t="s">
        <v>472</v>
      </c>
      <c r="G272" s="126" t="s">
        <v>139</v>
      </c>
      <c r="H272" s="127">
        <v>61.02</v>
      </c>
      <c r="I272" s="128"/>
      <c r="J272" s="129">
        <f>ROUND(I272*H272,2)</f>
        <v>0</v>
      </c>
      <c r="K272" s="125" t="s">
        <v>140</v>
      </c>
      <c r="L272" s="33"/>
      <c r="M272" s="130" t="s">
        <v>21</v>
      </c>
      <c r="N272" s="131" t="s">
        <v>48</v>
      </c>
      <c r="P272" s="132">
        <f>O272*H272</f>
        <v>0</v>
      </c>
      <c r="Q272" s="132">
        <v>0.00012</v>
      </c>
      <c r="R272" s="132">
        <f>Q272*H272</f>
        <v>0.007322400000000001</v>
      </c>
      <c r="S272" s="132">
        <v>0</v>
      </c>
      <c r="T272" s="133">
        <f>S272*H272</f>
        <v>0</v>
      </c>
      <c r="AR272" s="134" t="s">
        <v>167</v>
      </c>
      <c r="AT272" s="134" t="s">
        <v>136</v>
      </c>
      <c r="AU272" s="134" t="s">
        <v>84</v>
      </c>
      <c r="AY272" s="17" t="s">
        <v>132</v>
      </c>
      <c r="BE272" s="135">
        <f>IF(N272="základní",J272,0)</f>
        <v>0</v>
      </c>
      <c r="BF272" s="135">
        <f>IF(N272="snížená",J272,0)</f>
        <v>0</v>
      </c>
      <c r="BG272" s="135">
        <f>IF(N272="zákl. přenesená",J272,0)</f>
        <v>0</v>
      </c>
      <c r="BH272" s="135">
        <f>IF(N272="sníž. přenesená",J272,0)</f>
        <v>0</v>
      </c>
      <c r="BI272" s="135">
        <f>IF(N272="nulová",J272,0)</f>
        <v>0</v>
      </c>
      <c r="BJ272" s="17" t="s">
        <v>82</v>
      </c>
      <c r="BK272" s="135">
        <f>ROUND(I272*H272,2)</f>
        <v>0</v>
      </c>
      <c r="BL272" s="17" t="s">
        <v>167</v>
      </c>
      <c r="BM272" s="134" t="s">
        <v>473</v>
      </c>
    </row>
    <row r="273" spans="2:47" s="1" customFormat="1" ht="11.25">
      <c r="B273" s="33"/>
      <c r="D273" s="136" t="s">
        <v>144</v>
      </c>
      <c r="F273" s="137" t="s">
        <v>474</v>
      </c>
      <c r="I273" s="138"/>
      <c r="L273" s="33"/>
      <c r="M273" s="139"/>
      <c r="T273" s="54"/>
      <c r="AT273" s="17" t="s">
        <v>144</v>
      </c>
      <c r="AU273" s="17" t="s">
        <v>84</v>
      </c>
    </row>
    <row r="274" spans="2:63" s="11" customFormat="1" ht="22.9" customHeight="1">
      <c r="B274" s="111"/>
      <c r="D274" s="112" t="s">
        <v>76</v>
      </c>
      <c r="E274" s="121" t="s">
        <v>475</v>
      </c>
      <c r="F274" s="121" t="s">
        <v>476</v>
      </c>
      <c r="I274" s="114"/>
      <c r="J274" s="122">
        <f>BK274</f>
        <v>0</v>
      </c>
      <c r="L274" s="111"/>
      <c r="M274" s="116"/>
      <c r="P274" s="117">
        <f>SUM(P275:P276)</f>
        <v>0</v>
      </c>
      <c r="R274" s="117">
        <f>SUM(R275:R276)</f>
        <v>0</v>
      </c>
      <c r="T274" s="118">
        <f>SUM(T275:T276)</f>
        <v>0</v>
      </c>
      <c r="AR274" s="112" t="s">
        <v>82</v>
      </c>
      <c r="AT274" s="119" t="s">
        <v>76</v>
      </c>
      <c r="AU274" s="119" t="s">
        <v>82</v>
      </c>
      <c r="AY274" s="112" t="s">
        <v>132</v>
      </c>
      <c r="BK274" s="120">
        <f>SUM(BK275:BK276)</f>
        <v>0</v>
      </c>
    </row>
    <row r="275" spans="2:65" s="1" customFormat="1" ht="24.2" customHeight="1">
      <c r="B275" s="33"/>
      <c r="C275" s="123" t="s">
        <v>477</v>
      </c>
      <c r="D275" s="123" t="s">
        <v>136</v>
      </c>
      <c r="E275" s="124" t="s">
        <v>478</v>
      </c>
      <c r="F275" s="125" t="s">
        <v>479</v>
      </c>
      <c r="G275" s="126" t="s">
        <v>351</v>
      </c>
      <c r="H275" s="127">
        <v>2</v>
      </c>
      <c r="I275" s="128"/>
      <c r="J275" s="129">
        <f>ROUND(I275*H275,2)</f>
        <v>0</v>
      </c>
      <c r="K275" s="125" t="s">
        <v>21</v>
      </c>
      <c r="L275" s="33"/>
      <c r="M275" s="130" t="s">
        <v>21</v>
      </c>
      <c r="N275" s="131" t="s">
        <v>48</v>
      </c>
      <c r="P275" s="132">
        <f>O275*H275</f>
        <v>0</v>
      </c>
      <c r="Q275" s="132">
        <v>0</v>
      </c>
      <c r="R275" s="132">
        <f>Q275*H275</f>
        <v>0</v>
      </c>
      <c r="S275" s="132">
        <v>0</v>
      </c>
      <c r="T275" s="133">
        <f>S275*H275</f>
        <v>0</v>
      </c>
      <c r="AR275" s="134" t="s">
        <v>167</v>
      </c>
      <c r="AT275" s="134" t="s">
        <v>136</v>
      </c>
      <c r="AU275" s="134" t="s">
        <v>84</v>
      </c>
      <c r="AY275" s="17" t="s">
        <v>132</v>
      </c>
      <c r="BE275" s="135">
        <f>IF(N275="základní",J275,0)</f>
        <v>0</v>
      </c>
      <c r="BF275" s="135">
        <f>IF(N275="snížená",J275,0)</f>
        <v>0</v>
      </c>
      <c r="BG275" s="135">
        <f>IF(N275="zákl. přenesená",J275,0)</f>
        <v>0</v>
      </c>
      <c r="BH275" s="135">
        <f>IF(N275="sníž. přenesená",J275,0)</f>
        <v>0</v>
      </c>
      <c r="BI275" s="135">
        <f>IF(N275="nulová",J275,0)</f>
        <v>0</v>
      </c>
      <c r="BJ275" s="17" t="s">
        <v>82</v>
      </c>
      <c r="BK275" s="135">
        <f>ROUND(I275*H275,2)</f>
        <v>0</v>
      </c>
      <c r="BL275" s="17" t="s">
        <v>167</v>
      </c>
      <c r="BM275" s="134" t="s">
        <v>480</v>
      </c>
    </row>
    <row r="276" spans="2:65" s="1" customFormat="1" ht="24.2" customHeight="1">
      <c r="B276" s="33"/>
      <c r="C276" s="123" t="s">
        <v>242</v>
      </c>
      <c r="D276" s="123" t="s">
        <v>136</v>
      </c>
      <c r="E276" s="124" t="s">
        <v>481</v>
      </c>
      <c r="F276" s="125" t="s">
        <v>482</v>
      </c>
      <c r="G276" s="126" t="s">
        <v>351</v>
      </c>
      <c r="H276" s="127">
        <v>2</v>
      </c>
      <c r="I276" s="128"/>
      <c r="J276" s="129">
        <f>ROUND(I276*H276,2)</f>
        <v>0</v>
      </c>
      <c r="K276" s="125" t="s">
        <v>21</v>
      </c>
      <c r="L276" s="33"/>
      <c r="M276" s="130" t="s">
        <v>21</v>
      </c>
      <c r="N276" s="131" t="s">
        <v>48</v>
      </c>
      <c r="P276" s="132">
        <f>O276*H276</f>
        <v>0</v>
      </c>
      <c r="Q276" s="132">
        <v>0</v>
      </c>
      <c r="R276" s="132">
        <f>Q276*H276</f>
        <v>0</v>
      </c>
      <c r="S276" s="132">
        <v>0</v>
      </c>
      <c r="T276" s="133">
        <f>S276*H276</f>
        <v>0</v>
      </c>
      <c r="AR276" s="134" t="s">
        <v>167</v>
      </c>
      <c r="AT276" s="134" t="s">
        <v>136</v>
      </c>
      <c r="AU276" s="134" t="s">
        <v>84</v>
      </c>
      <c r="AY276" s="17" t="s">
        <v>132</v>
      </c>
      <c r="BE276" s="135">
        <f>IF(N276="základní",J276,0)</f>
        <v>0</v>
      </c>
      <c r="BF276" s="135">
        <f>IF(N276="snížená",J276,0)</f>
        <v>0</v>
      </c>
      <c r="BG276" s="135">
        <f>IF(N276="zákl. přenesená",J276,0)</f>
        <v>0</v>
      </c>
      <c r="BH276" s="135">
        <f>IF(N276="sníž. přenesená",J276,0)</f>
        <v>0</v>
      </c>
      <c r="BI276" s="135">
        <f>IF(N276="nulová",J276,0)</f>
        <v>0</v>
      </c>
      <c r="BJ276" s="17" t="s">
        <v>82</v>
      </c>
      <c r="BK276" s="135">
        <f>ROUND(I276*H276,2)</f>
        <v>0</v>
      </c>
      <c r="BL276" s="17" t="s">
        <v>167</v>
      </c>
      <c r="BM276" s="134" t="s">
        <v>483</v>
      </c>
    </row>
    <row r="277" spans="2:63" s="11" customFormat="1" ht="25.9" customHeight="1">
      <c r="B277" s="111"/>
      <c r="D277" s="112" t="s">
        <v>76</v>
      </c>
      <c r="E277" s="113" t="s">
        <v>484</v>
      </c>
      <c r="F277" s="113" t="s">
        <v>485</v>
      </c>
      <c r="I277" s="114"/>
      <c r="J277" s="115">
        <f>BK277</f>
        <v>0</v>
      </c>
      <c r="L277" s="111"/>
      <c r="M277" s="116"/>
      <c r="P277" s="117">
        <f>P278</f>
        <v>0</v>
      </c>
      <c r="R277" s="117">
        <f>R278</f>
        <v>5E-05</v>
      </c>
      <c r="T277" s="118">
        <f>T278</f>
        <v>0</v>
      </c>
      <c r="AR277" s="112" t="s">
        <v>173</v>
      </c>
      <c r="AT277" s="119" t="s">
        <v>76</v>
      </c>
      <c r="AU277" s="119" t="s">
        <v>77</v>
      </c>
      <c r="AY277" s="112" t="s">
        <v>132</v>
      </c>
      <c r="BK277" s="120">
        <f>BK278</f>
        <v>0</v>
      </c>
    </row>
    <row r="278" spans="2:63" s="11" customFormat="1" ht="22.9" customHeight="1">
      <c r="B278" s="111"/>
      <c r="D278" s="112" t="s">
        <v>76</v>
      </c>
      <c r="E278" s="121" t="s">
        <v>77</v>
      </c>
      <c r="F278" s="121" t="s">
        <v>485</v>
      </c>
      <c r="I278" s="114"/>
      <c r="J278" s="122">
        <f>BK278</f>
        <v>0</v>
      </c>
      <c r="L278" s="111"/>
      <c r="M278" s="116"/>
      <c r="P278" s="117">
        <f>SUM(P279:P280)</f>
        <v>0</v>
      </c>
      <c r="R278" s="117">
        <f>SUM(R279:R280)</f>
        <v>5E-05</v>
      </c>
      <c r="T278" s="118">
        <f>SUM(T279:T280)</f>
        <v>0</v>
      </c>
      <c r="AR278" s="112" t="s">
        <v>173</v>
      </c>
      <c r="AT278" s="119" t="s">
        <v>76</v>
      </c>
      <c r="AU278" s="119" t="s">
        <v>82</v>
      </c>
      <c r="AY278" s="112" t="s">
        <v>132</v>
      </c>
      <c r="BK278" s="120">
        <f>SUM(BK279:BK280)</f>
        <v>0</v>
      </c>
    </row>
    <row r="279" spans="2:65" s="1" customFormat="1" ht="78" customHeight="1">
      <c r="B279" s="33"/>
      <c r="C279" s="123" t="s">
        <v>274</v>
      </c>
      <c r="D279" s="123" t="s">
        <v>136</v>
      </c>
      <c r="E279" s="124" t="s">
        <v>486</v>
      </c>
      <c r="F279" s="125" t="s">
        <v>487</v>
      </c>
      <c r="G279" s="126" t="s">
        <v>351</v>
      </c>
      <c r="H279" s="127">
        <v>1</v>
      </c>
      <c r="I279" s="128"/>
      <c r="J279" s="129">
        <f>ROUND(I279*H279,2)</f>
        <v>0</v>
      </c>
      <c r="K279" s="125" t="s">
        <v>21</v>
      </c>
      <c r="L279" s="33"/>
      <c r="M279" s="130" t="s">
        <v>21</v>
      </c>
      <c r="N279" s="131" t="s">
        <v>48</v>
      </c>
      <c r="P279" s="132">
        <f>O279*H279</f>
        <v>0</v>
      </c>
      <c r="Q279" s="132">
        <v>0</v>
      </c>
      <c r="R279" s="132">
        <f>Q279*H279</f>
        <v>0</v>
      </c>
      <c r="S279" s="132">
        <v>0</v>
      </c>
      <c r="T279" s="133">
        <f>S279*H279</f>
        <v>0</v>
      </c>
      <c r="AR279" s="134" t="s">
        <v>488</v>
      </c>
      <c r="AT279" s="134" t="s">
        <v>136</v>
      </c>
      <c r="AU279" s="134" t="s">
        <v>84</v>
      </c>
      <c r="AY279" s="17" t="s">
        <v>132</v>
      </c>
      <c r="BE279" s="135">
        <f>IF(N279="základní",J279,0)</f>
        <v>0</v>
      </c>
      <c r="BF279" s="135">
        <f>IF(N279="snížená",J279,0)</f>
        <v>0</v>
      </c>
      <c r="BG279" s="135">
        <f>IF(N279="zákl. přenesená",J279,0)</f>
        <v>0</v>
      </c>
      <c r="BH279" s="135">
        <f>IF(N279="sníž. přenesená",J279,0)</f>
        <v>0</v>
      </c>
      <c r="BI279" s="135">
        <f>IF(N279="nulová",J279,0)</f>
        <v>0</v>
      </c>
      <c r="BJ279" s="17" t="s">
        <v>82</v>
      </c>
      <c r="BK279" s="135">
        <f>ROUND(I279*H279,2)</f>
        <v>0</v>
      </c>
      <c r="BL279" s="17" t="s">
        <v>488</v>
      </c>
      <c r="BM279" s="134" t="s">
        <v>489</v>
      </c>
    </row>
    <row r="280" spans="2:65" s="1" customFormat="1" ht="37.9" customHeight="1">
      <c r="B280" s="33"/>
      <c r="C280" s="123" t="s">
        <v>286</v>
      </c>
      <c r="D280" s="123" t="s">
        <v>136</v>
      </c>
      <c r="E280" s="124" t="s">
        <v>490</v>
      </c>
      <c r="F280" s="125" t="s">
        <v>491</v>
      </c>
      <c r="G280" s="126" t="s">
        <v>351</v>
      </c>
      <c r="H280" s="127">
        <v>1</v>
      </c>
      <c r="I280" s="128"/>
      <c r="J280" s="129">
        <f>ROUND(I280*H280,2)</f>
        <v>0</v>
      </c>
      <c r="K280" s="125" t="s">
        <v>21</v>
      </c>
      <c r="L280" s="33"/>
      <c r="M280" s="171" t="s">
        <v>21</v>
      </c>
      <c r="N280" s="172" t="s">
        <v>48</v>
      </c>
      <c r="O280" s="173"/>
      <c r="P280" s="174">
        <f>O280*H280</f>
        <v>0</v>
      </c>
      <c r="Q280" s="174">
        <v>5E-05</v>
      </c>
      <c r="R280" s="174">
        <f>Q280*H280</f>
        <v>5E-05</v>
      </c>
      <c r="S280" s="174">
        <v>0</v>
      </c>
      <c r="T280" s="175">
        <f>S280*H280</f>
        <v>0</v>
      </c>
      <c r="AR280" s="134" t="s">
        <v>488</v>
      </c>
      <c r="AT280" s="134" t="s">
        <v>136</v>
      </c>
      <c r="AU280" s="134" t="s">
        <v>84</v>
      </c>
      <c r="AY280" s="17" t="s">
        <v>132</v>
      </c>
      <c r="BE280" s="135">
        <f>IF(N280="základní",J280,0)</f>
        <v>0</v>
      </c>
      <c r="BF280" s="135">
        <f>IF(N280="snížená",J280,0)</f>
        <v>0</v>
      </c>
      <c r="BG280" s="135">
        <f>IF(N280="zákl. přenesená",J280,0)</f>
        <v>0</v>
      </c>
      <c r="BH280" s="135">
        <f>IF(N280="sníž. přenesená",J280,0)</f>
        <v>0</v>
      </c>
      <c r="BI280" s="135">
        <f>IF(N280="nulová",J280,0)</f>
        <v>0</v>
      </c>
      <c r="BJ280" s="17" t="s">
        <v>82</v>
      </c>
      <c r="BK280" s="135">
        <f>ROUND(I280*H280,2)</f>
        <v>0</v>
      </c>
      <c r="BL280" s="17" t="s">
        <v>488</v>
      </c>
      <c r="BM280" s="134" t="s">
        <v>492</v>
      </c>
    </row>
    <row r="281" spans="2:12" s="1" customFormat="1" ht="6.95" customHeight="1"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33"/>
    </row>
  </sheetData>
  <sheetProtection algorithmName="SHA-512" hashValue="R8YM+eWAzd/l5QEjg5veMl/QBUvVhhoqT+hdZBSvewp6aULB5NwWPNvshzfbgjKrKrz8W2Ydetilwvb5uxFosQ==" saltValue="BKAKaFR0QNKNbN+qkOZaz6cykSvrNtEIKumyjWj9ka3VGiZdnz8NYK9r5CR9rsbTlDigdIT+iCB1tT3WzWQNDA==" spinCount="100000" sheet="1" objects="1" scenarios="1" formatColumns="0" formatRows="0" autoFilter="0"/>
  <autoFilter ref="C99:K280"/>
  <mergeCells count="6">
    <mergeCell ref="L2:V2"/>
    <mergeCell ref="E7:H7"/>
    <mergeCell ref="E16:H16"/>
    <mergeCell ref="E25:H25"/>
    <mergeCell ref="E46:H46"/>
    <mergeCell ref="E92:H92"/>
  </mergeCells>
  <hyperlinks>
    <hyperlink ref="F105" r:id="rId1" display="https://podminky.urs.cz/item/CS_URS_2023_01/121112006"/>
    <hyperlink ref="F108" r:id="rId2" display="https://podminky.urs.cz/item/CS_URS_2023_01/120901121"/>
    <hyperlink ref="F112" r:id="rId3" display="https://podminky.urs.cz/item/CS_URS_2023_01/133312811"/>
    <hyperlink ref="F122" r:id="rId4" display="https://podminky.urs.cz/item/CS_URS_2023_01/162251122"/>
    <hyperlink ref="F124" r:id="rId5" display="https://podminky.urs.cz/item/CS_URS_2023_01/167151102"/>
    <hyperlink ref="F127" r:id="rId6" display="https://podminky.urs.cz/item/CS_URS_2023_01/162751137"/>
    <hyperlink ref="F129" r:id="rId7" display="https://podminky.urs.cz/item/CS_URS_2023_01/162751139"/>
    <hyperlink ref="F133" r:id="rId8" display="https://podminky.urs.cz/item/CS_URS_2023_01/171251201"/>
    <hyperlink ref="F136" r:id="rId9" display="https://podminky.urs.cz/item/CS_URS_2023_01/171201231"/>
    <hyperlink ref="F140" r:id="rId10" display="https://podminky.urs.cz/item/CS_URS_2023_01/181913112"/>
    <hyperlink ref="F143" r:id="rId11" display="https://podminky.urs.cz/item/CS_URS_2023_01/181311103"/>
    <hyperlink ref="F146" r:id="rId12" display="https://podminky.urs.cz/item/CS_URS_2023_01/180404111"/>
    <hyperlink ref="F154" r:id="rId13" display="https://podminky.urs.cz/item/CS_URS_2023_01/275313611"/>
    <hyperlink ref="F165" r:id="rId14" display="https://podminky.urs.cz/item/CS_URS_2023_01/564751105"/>
    <hyperlink ref="F168" r:id="rId15" display="https://podminky.urs.cz/item/CS_URS_2023_01/564831011"/>
    <hyperlink ref="F171" r:id="rId16" display="https://podminky.urs.cz/item/CS_URS_2023_01/564731101"/>
    <hyperlink ref="F174" r:id="rId17" display="https://podminky.urs.cz/item/CS_URS_2023_01/564811011"/>
    <hyperlink ref="F177" r:id="rId18" display="https://podminky.urs.cz/item/CS_URS_2023_01/564811112"/>
    <hyperlink ref="F180" r:id="rId19" display="https://podminky.urs.cz/item/CS_URS_2023_01/566301111"/>
    <hyperlink ref="F184" r:id="rId20" display="https://podminky.urs.cz/item/CS_URS_2023_01/571907113"/>
    <hyperlink ref="F196" r:id="rId21" display="https://podminky.urs.cz/item/CS_URS_2023_01/596811220"/>
    <hyperlink ref="F203" r:id="rId22" display="https://podminky.urs.cz/item/CS_URS_2023_01/916331112"/>
    <hyperlink ref="F213" r:id="rId23" display="https://podminky.urs.cz/item/CS_URS_2023_01/941111111"/>
    <hyperlink ref="F216" r:id="rId24" display="https://podminky.urs.cz/item/CS_URS_2023_01/941111811"/>
    <hyperlink ref="F219" r:id="rId25" display="https://podminky.urs.cz/item/CS_URS_2023_01/953943124"/>
    <hyperlink ref="F222" r:id="rId26" display="https://podminky.urs.cz/item/CS_URS_2023_01/953943125"/>
    <hyperlink ref="F226" r:id="rId27" display="https://podminky.urs.cz/item/CS_URS_2023_01/973042241"/>
    <hyperlink ref="F230" r:id="rId28" display="https://podminky.urs.cz/item/CS_URS_2023_01/997221571"/>
    <hyperlink ref="F232" r:id="rId29" display="https://podminky.urs.cz/item/CS_URS_2023_01/997221579"/>
    <hyperlink ref="F235" r:id="rId30" display="https://podminky.urs.cz/item/CS_URS_2023_01/997221861"/>
    <hyperlink ref="F237" r:id="rId31" display="https://podminky.urs.cz/item/CS_URS_2023_01/998222012"/>
    <hyperlink ref="F247" r:id="rId32" display="https://podminky.urs.cz/item/CS_URS_2023_01/998766101"/>
    <hyperlink ref="F250" r:id="rId33" display="https://podminky.urs.cz/item/CS_URS_2023_01/767995111"/>
    <hyperlink ref="F262" r:id="rId34" display="https://podminky.urs.cz/item/CS_URS_2023_01/998767101"/>
    <hyperlink ref="F265" r:id="rId35" display="https://podminky.urs.cz/item/CS_URS_2023_01/783314201"/>
    <hyperlink ref="F271" r:id="rId36" display="https://podminky.urs.cz/item/CS_URS_2023_01/783315101"/>
    <hyperlink ref="F273" r:id="rId37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6" customWidth="1"/>
    <col min="2" max="2" width="1.7109375" style="176" customWidth="1"/>
    <col min="3" max="4" width="5.00390625" style="176" customWidth="1"/>
    <col min="5" max="5" width="11.7109375" style="176" customWidth="1"/>
    <col min="6" max="6" width="9.140625" style="176" customWidth="1"/>
    <col min="7" max="7" width="5.00390625" style="176" customWidth="1"/>
    <col min="8" max="8" width="77.8515625" style="176" customWidth="1"/>
    <col min="9" max="10" width="20.00390625" style="176" customWidth="1"/>
    <col min="11" max="11" width="1.7109375" style="176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5" customFormat="1" ht="45" customHeight="1">
      <c r="B3" s="180"/>
      <c r="C3" s="295" t="s">
        <v>493</v>
      </c>
      <c r="D3" s="295"/>
      <c r="E3" s="295"/>
      <c r="F3" s="295"/>
      <c r="G3" s="295"/>
      <c r="H3" s="295"/>
      <c r="I3" s="295"/>
      <c r="J3" s="295"/>
      <c r="K3" s="181"/>
    </row>
    <row r="4" spans="2:11" ht="25.5" customHeight="1">
      <c r="B4" s="182"/>
      <c r="C4" s="300" t="s">
        <v>494</v>
      </c>
      <c r="D4" s="300"/>
      <c r="E4" s="300"/>
      <c r="F4" s="300"/>
      <c r="G4" s="300"/>
      <c r="H4" s="300"/>
      <c r="I4" s="300"/>
      <c r="J4" s="300"/>
      <c r="K4" s="183"/>
    </row>
    <row r="5" spans="2:11" ht="5.25" customHeight="1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ht="15" customHeight="1">
      <c r="B6" s="182"/>
      <c r="C6" s="299" t="s">
        <v>495</v>
      </c>
      <c r="D6" s="299"/>
      <c r="E6" s="299"/>
      <c r="F6" s="299"/>
      <c r="G6" s="299"/>
      <c r="H6" s="299"/>
      <c r="I6" s="299"/>
      <c r="J6" s="299"/>
      <c r="K6" s="183"/>
    </row>
    <row r="7" spans="2:11" ht="15" customHeight="1">
      <c r="B7" s="186"/>
      <c r="C7" s="299" t="s">
        <v>496</v>
      </c>
      <c r="D7" s="299"/>
      <c r="E7" s="299"/>
      <c r="F7" s="299"/>
      <c r="G7" s="299"/>
      <c r="H7" s="299"/>
      <c r="I7" s="299"/>
      <c r="J7" s="299"/>
      <c r="K7" s="183"/>
    </row>
    <row r="8" spans="2:11" ht="12.75" customHeight="1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ht="15" customHeight="1">
      <c r="B9" s="186"/>
      <c r="C9" s="299" t="s">
        <v>497</v>
      </c>
      <c r="D9" s="299"/>
      <c r="E9" s="299"/>
      <c r="F9" s="299"/>
      <c r="G9" s="299"/>
      <c r="H9" s="299"/>
      <c r="I9" s="299"/>
      <c r="J9" s="299"/>
      <c r="K9" s="183"/>
    </row>
    <row r="10" spans="2:11" ht="15" customHeight="1">
      <c r="B10" s="186"/>
      <c r="C10" s="185"/>
      <c r="D10" s="299" t="s">
        <v>498</v>
      </c>
      <c r="E10" s="299"/>
      <c r="F10" s="299"/>
      <c r="G10" s="299"/>
      <c r="H10" s="299"/>
      <c r="I10" s="299"/>
      <c r="J10" s="299"/>
      <c r="K10" s="183"/>
    </row>
    <row r="11" spans="2:11" ht="15" customHeight="1">
      <c r="B11" s="186"/>
      <c r="C11" s="187"/>
      <c r="D11" s="299" t="s">
        <v>499</v>
      </c>
      <c r="E11" s="299"/>
      <c r="F11" s="299"/>
      <c r="G11" s="299"/>
      <c r="H11" s="299"/>
      <c r="I11" s="299"/>
      <c r="J11" s="299"/>
      <c r="K11" s="183"/>
    </row>
    <row r="12" spans="2:11" ht="15" customHeight="1">
      <c r="B12" s="186"/>
      <c r="C12" s="187"/>
      <c r="D12" s="185"/>
      <c r="E12" s="185"/>
      <c r="F12" s="185"/>
      <c r="G12" s="185"/>
      <c r="H12" s="185"/>
      <c r="I12" s="185"/>
      <c r="J12" s="185"/>
      <c r="K12" s="183"/>
    </row>
    <row r="13" spans="2:11" ht="15" customHeight="1">
      <c r="B13" s="186"/>
      <c r="C13" s="187"/>
      <c r="D13" s="188" t="s">
        <v>500</v>
      </c>
      <c r="E13" s="185"/>
      <c r="F13" s="185"/>
      <c r="G13" s="185"/>
      <c r="H13" s="185"/>
      <c r="I13" s="185"/>
      <c r="J13" s="185"/>
      <c r="K13" s="183"/>
    </row>
    <row r="14" spans="2:11" ht="12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3"/>
    </row>
    <row r="15" spans="2:11" ht="15" customHeight="1">
      <c r="B15" s="186"/>
      <c r="C15" s="187"/>
      <c r="D15" s="299" t="s">
        <v>501</v>
      </c>
      <c r="E15" s="299"/>
      <c r="F15" s="299"/>
      <c r="G15" s="299"/>
      <c r="H15" s="299"/>
      <c r="I15" s="299"/>
      <c r="J15" s="299"/>
      <c r="K15" s="183"/>
    </row>
    <row r="16" spans="2:11" ht="15" customHeight="1">
      <c r="B16" s="186"/>
      <c r="C16" s="187"/>
      <c r="D16" s="299" t="s">
        <v>502</v>
      </c>
      <c r="E16" s="299"/>
      <c r="F16" s="299"/>
      <c r="G16" s="299"/>
      <c r="H16" s="299"/>
      <c r="I16" s="299"/>
      <c r="J16" s="299"/>
      <c r="K16" s="183"/>
    </row>
    <row r="17" spans="2:11" ht="15" customHeight="1">
      <c r="B17" s="186"/>
      <c r="C17" s="187"/>
      <c r="D17" s="299" t="s">
        <v>503</v>
      </c>
      <c r="E17" s="299"/>
      <c r="F17" s="299"/>
      <c r="G17" s="299"/>
      <c r="H17" s="299"/>
      <c r="I17" s="299"/>
      <c r="J17" s="299"/>
      <c r="K17" s="183"/>
    </row>
    <row r="18" spans="2:11" ht="15" customHeight="1">
      <c r="B18" s="186"/>
      <c r="C18" s="187"/>
      <c r="D18" s="187"/>
      <c r="E18" s="189" t="s">
        <v>81</v>
      </c>
      <c r="F18" s="299" t="s">
        <v>504</v>
      </c>
      <c r="G18" s="299"/>
      <c r="H18" s="299"/>
      <c r="I18" s="299"/>
      <c r="J18" s="299"/>
      <c r="K18" s="183"/>
    </row>
    <row r="19" spans="2:11" ht="15" customHeight="1">
      <c r="B19" s="186"/>
      <c r="C19" s="187"/>
      <c r="D19" s="187"/>
      <c r="E19" s="189" t="s">
        <v>505</v>
      </c>
      <c r="F19" s="299" t="s">
        <v>506</v>
      </c>
      <c r="G19" s="299"/>
      <c r="H19" s="299"/>
      <c r="I19" s="299"/>
      <c r="J19" s="299"/>
      <c r="K19" s="183"/>
    </row>
    <row r="20" spans="2:11" ht="15" customHeight="1">
      <c r="B20" s="186"/>
      <c r="C20" s="187"/>
      <c r="D20" s="187"/>
      <c r="E20" s="189" t="s">
        <v>507</v>
      </c>
      <c r="F20" s="299" t="s">
        <v>508</v>
      </c>
      <c r="G20" s="299"/>
      <c r="H20" s="299"/>
      <c r="I20" s="299"/>
      <c r="J20" s="299"/>
      <c r="K20" s="183"/>
    </row>
    <row r="21" spans="2:11" ht="15" customHeight="1">
      <c r="B21" s="186"/>
      <c r="C21" s="187"/>
      <c r="D21" s="187"/>
      <c r="E21" s="189" t="s">
        <v>509</v>
      </c>
      <c r="F21" s="299" t="s">
        <v>510</v>
      </c>
      <c r="G21" s="299"/>
      <c r="H21" s="299"/>
      <c r="I21" s="299"/>
      <c r="J21" s="299"/>
      <c r="K21" s="183"/>
    </row>
    <row r="22" spans="2:11" ht="15" customHeight="1">
      <c r="B22" s="186"/>
      <c r="C22" s="187"/>
      <c r="D22" s="187"/>
      <c r="E22" s="189" t="s">
        <v>511</v>
      </c>
      <c r="F22" s="299" t="s">
        <v>512</v>
      </c>
      <c r="G22" s="299"/>
      <c r="H22" s="299"/>
      <c r="I22" s="299"/>
      <c r="J22" s="299"/>
      <c r="K22" s="183"/>
    </row>
    <row r="23" spans="2:11" ht="15" customHeight="1">
      <c r="B23" s="186"/>
      <c r="C23" s="187"/>
      <c r="D23" s="187"/>
      <c r="E23" s="189" t="s">
        <v>513</v>
      </c>
      <c r="F23" s="299" t="s">
        <v>514</v>
      </c>
      <c r="G23" s="299"/>
      <c r="H23" s="299"/>
      <c r="I23" s="299"/>
      <c r="J23" s="299"/>
      <c r="K23" s="183"/>
    </row>
    <row r="24" spans="2:11" ht="12.7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3"/>
    </row>
    <row r="25" spans="2:11" ht="15" customHeight="1">
      <c r="B25" s="186"/>
      <c r="C25" s="299" t="s">
        <v>515</v>
      </c>
      <c r="D25" s="299"/>
      <c r="E25" s="299"/>
      <c r="F25" s="299"/>
      <c r="G25" s="299"/>
      <c r="H25" s="299"/>
      <c r="I25" s="299"/>
      <c r="J25" s="299"/>
      <c r="K25" s="183"/>
    </row>
    <row r="26" spans="2:11" ht="15" customHeight="1">
      <c r="B26" s="186"/>
      <c r="C26" s="299" t="s">
        <v>516</v>
      </c>
      <c r="D26" s="299"/>
      <c r="E26" s="299"/>
      <c r="F26" s="299"/>
      <c r="G26" s="299"/>
      <c r="H26" s="299"/>
      <c r="I26" s="299"/>
      <c r="J26" s="299"/>
      <c r="K26" s="183"/>
    </row>
    <row r="27" spans="2:11" ht="15" customHeight="1">
      <c r="B27" s="186"/>
      <c r="C27" s="185"/>
      <c r="D27" s="299" t="s">
        <v>517</v>
      </c>
      <c r="E27" s="299"/>
      <c r="F27" s="299"/>
      <c r="G27" s="299"/>
      <c r="H27" s="299"/>
      <c r="I27" s="299"/>
      <c r="J27" s="299"/>
      <c r="K27" s="183"/>
    </row>
    <row r="28" spans="2:11" ht="15" customHeight="1">
      <c r="B28" s="186"/>
      <c r="C28" s="187"/>
      <c r="D28" s="299" t="s">
        <v>518</v>
      </c>
      <c r="E28" s="299"/>
      <c r="F28" s="299"/>
      <c r="G28" s="299"/>
      <c r="H28" s="299"/>
      <c r="I28" s="299"/>
      <c r="J28" s="299"/>
      <c r="K28" s="183"/>
    </row>
    <row r="29" spans="2:11" ht="12.75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3"/>
    </row>
    <row r="30" spans="2:11" ht="15" customHeight="1">
      <c r="B30" s="186"/>
      <c r="C30" s="187"/>
      <c r="D30" s="299" t="s">
        <v>519</v>
      </c>
      <c r="E30" s="299"/>
      <c r="F30" s="299"/>
      <c r="G30" s="299"/>
      <c r="H30" s="299"/>
      <c r="I30" s="299"/>
      <c r="J30" s="299"/>
      <c r="K30" s="183"/>
    </row>
    <row r="31" spans="2:11" ht="15" customHeight="1">
      <c r="B31" s="186"/>
      <c r="C31" s="187"/>
      <c r="D31" s="299" t="s">
        <v>520</v>
      </c>
      <c r="E31" s="299"/>
      <c r="F31" s="299"/>
      <c r="G31" s="299"/>
      <c r="H31" s="299"/>
      <c r="I31" s="299"/>
      <c r="J31" s="299"/>
      <c r="K31" s="183"/>
    </row>
    <row r="32" spans="2:11" ht="12.75" customHeight="1">
      <c r="B32" s="186"/>
      <c r="C32" s="187"/>
      <c r="D32" s="187"/>
      <c r="E32" s="187"/>
      <c r="F32" s="187"/>
      <c r="G32" s="187"/>
      <c r="H32" s="187"/>
      <c r="I32" s="187"/>
      <c r="J32" s="187"/>
      <c r="K32" s="183"/>
    </row>
    <row r="33" spans="2:11" ht="15" customHeight="1">
      <c r="B33" s="186"/>
      <c r="C33" s="187"/>
      <c r="D33" s="299" t="s">
        <v>521</v>
      </c>
      <c r="E33" s="299"/>
      <c r="F33" s="299"/>
      <c r="G33" s="299"/>
      <c r="H33" s="299"/>
      <c r="I33" s="299"/>
      <c r="J33" s="299"/>
      <c r="K33" s="183"/>
    </row>
    <row r="34" spans="2:11" ht="15" customHeight="1">
      <c r="B34" s="186"/>
      <c r="C34" s="187"/>
      <c r="D34" s="299" t="s">
        <v>522</v>
      </c>
      <c r="E34" s="299"/>
      <c r="F34" s="299"/>
      <c r="G34" s="299"/>
      <c r="H34" s="299"/>
      <c r="I34" s="299"/>
      <c r="J34" s="299"/>
      <c r="K34" s="183"/>
    </row>
    <row r="35" spans="2:11" ht="15" customHeight="1">
      <c r="B35" s="186"/>
      <c r="C35" s="187"/>
      <c r="D35" s="299" t="s">
        <v>523</v>
      </c>
      <c r="E35" s="299"/>
      <c r="F35" s="299"/>
      <c r="G35" s="299"/>
      <c r="H35" s="299"/>
      <c r="I35" s="299"/>
      <c r="J35" s="299"/>
      <c r="K35" s="183"/>
    </row>
    <row r="36" spans="2:11" ht="15" customHeight="1">
      <c r="B36" s="186"/>
      <c r="C36" s="187"/>
      <c r="D36" s="185"/>
      <c r="E36" s="188" t="s">
        <v>118</v>
      </c>
      <c r="F36" s="185"/>
      <c r="G36" s="299" t="s">
        <v>524</v>
      </c>
      <c r="H36" s="299"/>
      <c r="I36" s="299"/>
      <c r="J36" s="299"/>
      <c r="K36" s="183"/>
    </row>
    <row r="37" spans="2:11" ht="30.75" customHeight="1">
      <c r="B37" s="186"/>
      <c r="C37" s="187"/>
      <c r="D37" s="185"/>
      <c r="E37" s="188" t="s">
        <v>525</v>
      </c>
      <c r="F37" s="185"/>
      <c r="G37" s="299" t="s">
        <v>526</v>
      </c>
      <c r="H37" s="299"/>
      <c r="I37" s="299"/>
      <c r="J37" s="299"/>
      <c r="K37" s="183"/>
    </row>
    <row r="38" spans="2:11" ht="15" customHeight="1">
      <c r="B38" s="186"/>
      <c r="C38" s="187"/>
      <c r="D38" s="185"/>
      <c r="E38" s="188" t="s">
        <v>58</v>
      </c>
      <c r="F38" s="185"/>
      <c r="G38" s="299" t="s">
        <v>527</v>
      </c>
      <c r="H38" s="299"/>
      <c r="I38" s="299"/>
      <c r="J38" s="299"/>
      <c r="K38" s="183"/>
    </row>
    <row r="39" spans="2:11" ht="15" customHeight="1">
      <c r="B39" s="186"/>
      <c r="C39" s="187"/>
      <c r="D39" s="185"/>
      <c r="E39" s="188" t="s">
        <v>59</v>
      </c>
      <c r="F39" s="185"/>
      <c r="G39" s="299" t="s">
        <v>528</v>
      </c>
      <c r="H39" s="299"/>
      <c r="I39" s="299"/>
      <c r="J39" s="299"/>
      <c r="K39" s="183"/>
    </row>
    <row r="40" spans="2:11" ht="15" customHeight="1">
      <c r="B40" s="186"/>
      <c r="C40" s="187"/>
      <c r="D40" s="185"/>
      <c r="E40" s="188" t="s">
        <v>119</v>
      </c>
      <c r="F40" s="185"/>
      <c r="G40" s="299" t="s">
        <v>529</v>
      </c>
      <c r="H40" s="299"/>
      <c r="I40" s="299"/>
      <c r="J40" s="299"/>
      <c r="K40" s="183"/>
    </row>
    <row r="41" spans="2:11" ht="15" customHeight="1">
      <c r="B41" s="186"/>
      <c r="C41" s="187"/>
      <c r="D41" s="185"/>
      <c r="E41" s="188" t="s">
        <v>120</v>
      </c>
      <c r="F41" s="185"/>
      <c r="G41" s="299" t="s">
        <v>530</v>
      </c>
      <c r="H41" s="299"/>
      <c r="I41" s="299"/>
      <c r="J41" s="299"/>
      <c r="K41" s="183"/>
    </row>
    <row r="42" spans="2:11" ht="15" customHeight="1">
      <c r="B42" s="186"/>
      <c r="C42" s="187"/>
      <c r="D42" s="185"/>
      <c r="E42" s="188" t="s">
        <v>531</v>
      </c>
      <c r="F42" s="185"/>
      <c r="G42" s="299" t="s">
        <v>532</v>
      </c>
      <c r="H42" s="299"/>
      <c r="I42" s="299"/>
      <c r="J42" s="299"/>
      <c r="K42" s="183"/>
    </row>
    <row r="43" spans="2:11" ht="15" customHeight="1">
      <c r="B43" s="186"/>
      <c r="C43" s="187"/>
      <c r="D43" s="185"/>
      <c r="E43" s="188"/>
      <c r="F43" s="185"/>
      <c r="G43" s="299" t="s">
        <v>533</v>
      </c>
      <c r="H43" s="299"/>
      <c r="I43" s="299"/>
      <c r="J43" s="299"/>
      <c r="K43" s="183"/>
    </row>
    <row r="44" spans="2:11" ht="15" customHeight="1">
      <c r="B44" s="186"/>
      <c r="C44" s="187"/>
      <c r="D44" s="185"/>
      <c r="E44" s="188" t="s">
        <v>534</v>
      </c>
      <c r="F44" s="185"/>
      <c r="G44" s="299" t="s">
        <v>535</v>
      </c>
      <c r="H44" s="299"/>
      <c r="I44" s="299"/>
      <c r="J44" s="299"/>
      <c r="K44" s="183"/>
    </row>
    <row r="45" spans="2:11" ht="15" customHeight="1">
      <c r="B45" s="186"/>
      <c r="C45" s="187"/>
      <c r="D45" s="185"/>
      <c r="E45" s="188" t="s">
        <v>122</v>
      </c>
      <c r="F45" s="185"/>
      <c r="G45" s="299" t="s">
        <v>536</v>
      </c>
      <c r="H45" s="299"/>
      <c r="I45" s="299"/>
      <c r="J45" s="299"/>
      <c r="K45" s="183"/>
    </row>
    <row r="46" spans="2:11" ht="12.75" customHeight="1">
      <c r="B46" s="186"/>
      <c r="C46" s="187"/>
      <c r="D46" s="185"/>
      <c r="E46" s="185"/>
      <c r="F46" s="185"/>
      <c r="G46" s="185"/>
      <c r="H46" s="185"/>
      <c r="I46" s="185"/>
      <c r="J46" s="185"/>
      <c r="K46" s="183"/>
    </row>
    <row r="47" spans="2:11" ht="15" customHeight="1">
      <c r="B47" s="186"/>
      <c r="C47" s="187"/>
      <c r="D47" s="299" t="s">
        <v>537</v>
      </c>
      <c r="E47" s="299"/>
      <c r="F47" s="299"/>
      <c r="G47" s="299"/>
      <c r="H47" s="299"/>
      <c r="I47" s="299"/>
      <c r="J47" s="299"/>
      <c r="K47" s="183"/>
    </row>
    <row r="48" spans="2:11" ht="15" customHeight="1">
      <c r="B48" s="186"/>
      <c r="C48" s="187"/>
      <c r="D48" s="187"/>
      <c r="E48" s="299" t="s">
        <v>538</v>
      </c>
      <c r="F48" s="299"/>
      <c r="G48" s="299"/>
      <c r="H48" s="299"/>
      <c r="I48" s="299"/>
      <c r="J48" s="299"/>
      <c r="K48" s="183"/>
    </row>
    <row r="49" spans="2:11" ht="15" customHeight="1">
      <c r="B49" s="186"/>
      <c r="C49" s="187"/>
      <c r="D49" s="187"/>
      <c r="E49" s="299" t="s">
        <v>539</v>
      </c>
      <c r="F49" s="299"/>
      <c r="G49" s="299"/>
      <c r="H49" s="299"/>
      <c r="I49" s="299"/>
      <c r="J49" s="299"/>
      <c r="K49" s="183"/>
    </row>
    <row r="50" spans="2:11" ht="15" customHeight="1">
      <c r="B50" s="186"/>
      <c r="C50" s="187"/>
      <c r="D50" s="187"/>
      <c r="E50" s="299" t="s">
        <v>540</v>
      </c>
      <c r="F50" s="299"/>
      <c r="G50" s="299"/>
      <c r="H50" s="299"/>
      <c r="I50" s="299"/>
      <c r="J50" s="299"/>
      <c r="K50" s="183"/>
    </row>
    <row r="51" spans="2:11" ht="15" customHeight="1">
      <c r="B51" s="186"/>
      <c r="C51" s="187"/>
      <c r="D51" s="299" t="s">
        <v>541</v>
      </c>
      <c r="E51" s="299"/>
      <c r="F51" s="299"/>
      <c r="G51" s="299"/>
      <c r="H51" s="299"/>
      <c r="I51" s="299"/>
      <c r="J51" s="299"/>
      <c r="K51" s="183"/>
    </row>
    <row r="52" spans="2:11" ht="25.5" customHeight="1">
      <c r="B52" s="182"/>
      <c r="C52" s="300" t="s">
        <v>542</v>
      </c>
      <c r="D52" s="300"/>
      <c r="E52" s="300"/>
      <c r="F52" s="300"/>
      <c r="G52" s="300"/>
      <c r="H52" s="300"/>
      <c r="I52" s="300"/>
      <c r="J52" s="300"/>
      <c r="K52" s="183"/>
    </row>
    <row r="53" spans="2:11" ht="5.25" customHeight="1">
      <c r="B53" s="182"/>
      <c r="C53" s="184"/>
      <c r="D53" s="184"/>
      <c r="E53" s="184"/>
      <c r="F53" s="184"/>
      <c r="G53" s="184"/>
      <c r="H53" s="184"/>
      <c r="I53" s="184"/>
      <c r="J53" s="184"/>
      <c r="K53" s="183"/>
    </row>
    <row r="54" spans="2:11" ht="15" customHeight="1">
      <c r="B54" s="182"/>
      <c r="C54" s="299" t="s">
        <v>543</v>
      </c>
      <c r="D54" s="299"/>
      <c r="E54" s="299"/>
      <c r="F54" s="299"/>
      <c r="G54" s="299"/>
      <c r="H54" s="299"/>
      <c r="I54" s="299"/>
      <c r="J54" s="299"/>
      <c r="K54" s="183"/>
    </row>
    <row r="55" spans="2:11" ht="15" customHeight="1">
      <c r="B55" s="182"/>
      <c r="C55" s="299" t="s">
        <v>544</v>
      </c>
      <c r="D55" s="299"/>
      <c r="E55" s="299"/>
      <c r="F55" s="299"/>
      <c r="G55" s="299"/>
      <c r="H55" s="299"/>
      <c r="I55" s="299"/>
      <c r="J55" s="299"/>
      <c r="K55" s="183"/>
    </row>
    <row r="56" spans="2:11" ht="12.75" customHeight="1">
      <c r="B56" s="182"/>
      <c r="C56" s="185"/>
      <c r="D56" s="185"/>
      <c r="E56" s="185"/>
      <c r="F56" s="185"/>
      <c r="G56" s="185"/>
      <c r="H56" s="185"/>
      <c r="I56" s="185"/>
      <c r="J56" s="185"/>
      <c r="K56" s="183"/>
    </row>
    <row r="57" spans="2:11" ht="15" customHeight="1">
      <c r="B57" s="182"/>
      <c r="C57" s="299" t="s">
        <v>545</v>
      </c>
      <c r="D57" s="299"/>
      <c r="E57" s="299"/>
      <c r="F57" s="299"/>
      <c r="G57" s="299"/>
      <c r="H57" s="299"/>
      <c r="I57" s="299"/>
      <c r="J57" s="299"/>
      <c r="K57" s="183"/>
    </row>
    <row r="58" spans="2:11" ht="15" customHeight="1">
      <c r="B58" s="182"/>
      <c r="C58" s="187"/>
      <c r="D58" s="299" t="s">
        <v>546</v>
      </c>
      <c r="E58" s="299"/>
      <c r="F58" s="299"/>
      <c r="G58" s="299"/>
      <c r="H58" s="299"/>
      <c r="I58" s="299"/>
      <c r="J58" s="299"/>
      <c r="K58" s="183"/>
    </row>
    <row r="59" spans="2:11" ht="15" customHeight="1">
      <c r="B59" s="182"/>
      <c r="C59" s="187"/>
      <c r="D59" s="299" t="s">
        <v>547</v>
      </c>
      <c r="E59" s="299"/>
      <c r="F59" s="299"/>
      <c r="G59" s="299"/>
      <c r="H59" s="299"/>
      <c r="I59" s="299"/>
      <c r="J59" s="299"/>
      <c r="K59" s="183"/>
    </row>
    <row r="60" spans="2:11" ht="15" customHeight="1">
      <c r="B60" s="182"/>
      <c r="C60" s="187"/>
      <c r="D60" s="299" t="s">
        <v>548</v>
      </c>
      <c r="E60" s="299"/>
      <c r="F60" s="299"/>
      <c r="G60" s="299"/>
      <c r="H60" s="299"/>
      <c r="I60" s="299"/>
      <c r="J60" s="299"/>
      <c r="K60" s="183"/>
    </row>
    <row r="61" spans="2:11" ht="15" customHeight="1">
      <c r="B61" s="182"/>
      <c r="C61" s="187"/>
      <c r="D61" s="299" t="s">
        <v>549</v>
      </c>
      <c r="E61" s="299"/>
      <c r="F61" s="299"/>
      <c r="G61" s="299"/>
      <c r="H61" s="299"/>
      <c r="I61" s="299"/>
      <c r="J61" s="299"/>
      <c r="K61" s="183"/>
    </row>
    <row r="62" spans="2:11" ht="15" customHeight="1">
      <c r="B62" s="182"/>
      <c r="C62" s="187"/>
      <c r="D62" s="301" t="s">
        <v>550</v>
      </c>
      <c r="E62" s="301"/>
      <c r="F62" s="301"/>
      <c r="G62" s="301"/>
      <c r="H62" s="301"/>
      <c r="I62" s="301"/>
      <c r="J62" s="301"/>
      <c r="K62" s="183"/>
    </row>
    <row r="63" spans="2:11" ht="15" customHeight="1">
      <c r="B63" s="182"/>
      <c r="C63" s="187"/>
      <c r="D63" s="299" t="s">
        <v>551</v>
      </c>
      <c r="E63" s="299"/>
      <c r="F63" s="299"/>
      <c r="G63" s="299"/>
      <c r="H63" s="299"/>
      <c r="I63" s="299"/>
      <c r="J63" s="299"/>
      <c r="K63" s="183"/>
    </row>
    <row r="64" spans="2:11" ht="12.75" customHeight="1">
      <c r="B64" s="182"/>
      <c r="C64" s="187"/>
      <c r="D64" s="187"/>
      <c r="E64" s="190"/>
      <c r="F64" s="187"/>
      <c r="G64" s="187"/>
      <c r="H64" s="187"/>
      <c r="I64" s="187"/>
      <c r="J64" s="187"/>
      <c r="K64" s="183"/>
    </row>
    <row r="65" spans="2:11" ht="15" customHeight="1">
      <c r="B65" s="182"/>
      <c r="C65" s="187"/>
      <c r="D65" s="299" t="s">
        <v>552</v>
      </c>
      <c r="E65" s="299"/>
      <c r="F65" s="299"/>
      <c r="G65" s="299"/>
      <c r="H65" s="299"/>
      <c r="I65" s="299"/>
      <c r="J65" s="299"/>
      <c r="K65" s="183"/>
    </row>
    <row r="66" spans="2:11" ht="15" customHeight="1">
      <c r="B66" s="182"/>
      <c r="C66" s="187"/>
      <c r="D66" s="301" t="s">
        <v>553</v>
      </c>
      <c r="E66" s="301"/>
      <c r="F66" s="301"/>
      <c r="G66" s="301"/>
      <c r="H66" s="301"/>
      <c r="I66" s="301"/>
      <c r="J66" s="301"/>
      <c r="K66" s="183"/>
    </row>
    <row r="67" spans="2:11" ht="15" customHeight="1">
      <c r="B67" s="182"/>
      <c r="C67" s="187"/>
      <c r="D67" s="299" t="s">
        <v>554</v>
      </c>
      <c r="E67" s="299"/>
      <c r="F67" s="299"/>
      <c r="G67" s="299"/>
      <c r="H67" s="299"/>
      <c r="I67" s="299"/>
      <c r="J67" s="299"/>
      <c r="K67" s="183"/>
    </row>
    <row r="68" spans="2:11" ht="15" customHeight="1">
      <c r="B68" s="182"/>
      <c r="C68" s="187"/>
      <c r="D68" s="299" t="s">
        <v>555</v>
      </c>
      <c r="E68" s="299"/>
      <c r="F68" s="299"/>
      <c r="G68" s="299"/>
      <c r="H68" s="299"/>
      <c r="I68" s="299"/>
      <c r="J68" s="299"/>
      <c r="K68" s="183"/>
    </row>
    <row r="69" spans="2:11" ht="15" customHeight="1">
      <c r="B69" s="182"/>
      <c r="C69" s="187"/>
      <c r="D69" s="299" t="s">
        <v>556</v>
      </c>
      <c r="E69" s="299"/>
      <c r="F69" s="299"/>
      <c r="G69" s="299"/>
      <c r="H69" s="299"/>
      <c r="I69" s="299"/>
      <c r="J69" s="299"/>
      <c r="K69" s="183"/>
    </row>
    <row r="70" spans="2:11" ht="15" customHeight="1">
      <c r="B70" s="182"/>
      <c r="C70" s="187"/>
      <c r="D70" s="299" t="s">
        <v>557</v>
      </c>
      <c r="E70" s="299"/>
      <c r="F70" s="299"/>
      <c r="G70" s="299"/>
      <c r="H70" s="299"/>
      <c r="I70" s="299"/>
      <c r="J70" s="299"/>
      <c r="K70" s="183"/>
    </row>
    <row r="71" spans="2:11" ht="12.75" customHeight="1">
      <c r="B71" s="191"/>
      <c r="C71" s="192"/>
      <c r="D71" s="192"/>
      <c r="E71" s="192"/>
      <c r="F71" s="192"/>
      <c r="G71" s="192"/>
      <c r="H71" s="192"/>
      <c r="I71" s="192"/>
      <c r="J71" s="192"/>
      <c r="K71" s="193"/>
    </row>
    <row r="72" spans="2:11" ht="18.75" customHeight="1">
      <c r="B72" s="194"/>
      <c r="C72" s="194"/>
      <c r="D72" s="194"/>
      <c r="E72" s="194"/>
      <c r="F72" s="194"/>
      <c r="G72" s="194"/>
      <c r="H72" s="194"/>
      <c r="I72" s="194"/>
      <c r="J72" s="194"/>
      <c r="K72" s="195"/>
    </row>
    <row r="73" spans="2:11" ht="18.75" customHeight="1">
      <c r="B73" s="195"/>
      <c r="C73" s="195"/>
      <c r="D73" s="195"/>
      <c r="E73" s="195"/>
      <c r="F73" s="195"/>
      <c r="G73" s="195"/>
      <c r="H73" s="195"/>
      <c r="I73" s="195"/>
      <c r="J73" s="195"/>
      <c r="K73" s="195"/>
    </row>
    <row r="74" spans="2:11" ht="7.5" customHeight="1">
      <c r="B74" s="196"/>
      <c r="C74" s="197"/>
      <c r="D74" s="197"/>
      <c r="E74" s="197"/>
      <c r="F74" s="197"/>
      <c r="G74" s="197"/>
      <c r="H74" s="197"/>
      <c r="I74" s="197"/>
      <c r="J74" s="197"/>
      <c r="K74" s="198"/>
    </row>
    <row r="75" spans="2:11" ht="45" customHeight="1">
      <c r="B75" s="199"/>
      <c r="C75" s="294" t="s">
        <v>558</v>
      </c>
      <c r="D75" s="294"/>
      <c r="E75" s="294"/>
      <c r="F75" s="294"/>
      <c r="G75" s="294"/>
      <c r="H75" s="294"/>
      <c r="I75" s="294"/>
      <c r="J75" s="294"/>
      <c r="K75" s="200"/>
    </row>
    <row r="76" spans="2:11" ht="17.25" customHeight="1">
      <c r="B76" s="199"/>
      <c r="C76" s="201" t="s">
        <v>559</v>
      </c>
      <c r="D76" s="201"/>
      <c r="E76" s="201"/>
      <c r="F76" s="201" t="s">
        <v>560</v>
      </c>
      <c r="G76" s="202"/>
      <c r="H76" s="201" t="s">
        <v>59</v>
      </c>
      <c r="I76" s="201" t="s">
        <v>62</v>
      </c>
      <c r="J76" s="201" t="s">
        <v>561</v>
      </c>
      <c r="K76" s="200"/>
    </row>
    <row r="77" spans="2:11" ht="17.25" customHeight="1">
      <c r="B77" s="199"/>
      <c r="C77" s="203" t="s">
        <v>562</v>
      </c>
      <c r="D77" s="203"/>
      <c r="E77" s="203"/>
      <c r="F77" s="204" t="s">
        <v>563</v>
      </c>
      <c r="G77" s="205"/>
      <c r="H77" s="203"/>
      <c r="I77" s="203"/>
      <c r="J77" s="203" t="s">
        <v>564</v>
      </c>
      <c r="K77" s="200"/>
    </row>
    <row r="78" spans="2:11" ht="5.25" customHeight="1">
      <c r="B78" s="199"/>
      <c r="C78" s="206"/>
      <c r="D78" s="206"/>
      <c r="E78" s="206"/>
      <c r="F78" s="206"/>
      <c r="G78" s="207"/>
      <c r="H78" s="206"/>
      <c r="I78" s="206"/>
      <c r="J78" s="206"/>
      <c r="K78" s="200"/>
    </row>
    <row r="79" spans="2:11" ht="15" customHeight="1">
      <c r="B79" s="199"/>
      <c r="C79" s="188" t="s">
        <v>58</v>
      </c>
      <c r="D79" s="208"/>
      <c r="E79" s="208"/>
      <c r="F79" s="209" t="s">
        <v>565</v>
      </c>
      <c r="G79" s="210"/>
      <c r="H79" s="188" t="s">
        <v>566</v>
      </c>
      <c r="I79" s="188" t="s">
        <v>567</v>
      </c>
      <c r="J79" s="188">
        <v>20</v>
      </c>
      <c r="K79" s="200"/>
    </row>
    <row r="80" spans="2:11" ht="15" customHeight="1">
      <c r="B80" s="199"/>
      <c r="C80" s="188" t="s">
        <v>568</v>
      </c>
      <c r="D80" s="188"/>
      <c r="E80" s="188"/>
      <c r="F80" s="209" t="s">
        <v>565</v>
      </c>
      <c r="G80" s="210"/>
      <c r="H80" s="188" t="s">
        <v>569</v>
      </c>
      <c r="I80" s="188" t="s">
        <v>567</v>
      </c>
      <c r="J80" s="188">
        <v>120</v>
      </c>
      <c r="K80" s="200"/>
    </row>
    <row r="81" spans="2:11" ht="15" customHeight="1">
      <c r="B81" s="211"/>
      <c r="C81" s="188" t="s">
        <v>570</v>
      </c>
      <c r="D81" s="188"/>
      <c r="E81" s="188"/>
      <c r="F81" s="209" t="s">
        <v>571</v>
      </c>
      <c r="G81" s="210"/>
      <c r="H81" s="188" t="s">
        <v>572</v>
      </c>
      <c r="I81" s="188" t="s">
        <v>567</v>
      </c>
      <c r="J81" s="188">
        <v>50</v>
      </c>
      <c r="K81" s="200"/>
    </row>
    <row r="82" spans="2:11" ht="15" customHeight="1">
      <c r="B82" s="211"/>
      <c r="C82" s="188" t="s">
        <v>573</v>
      </c>
      <c r="D82" s="188"/>
      <c r="E82" s="188"/>
      <c r="F82" s="209" t="s">
        <v>565</v>
      </c>
      <c r="G82" s="210"/>
      <c r="H82" s="188" t="s">
        <v>574</v>
      </c>
      <c r="I82" s="188" t="s">
        <v>575</v>
      </c>
      <c r="J82" s="188"/>
      <c r="K82" s="200"/>
    </row>
    <row r="83" spans="2:11" ht="15" customHeight="1">
      <c r="B83" s="211"/>
      <c r="C83" s="188" t="s">
        <v>576</v>
      </c>
      <c r="D83" s="188"/>
      <c r="E83" s="188"/>
      <c r="F83" s="209" t="s">
        <v>571</v>
      </c>
      <c r="G83" s="188"/>
      <c r="H83" s="188" t="s">
        <v>577</v>
      </c>
      <c r="I83" s="188" t="s">
        <v>567</v>
      </c>
      <c r="J83" s="188">
        <v>15</v>
      </c>
      <c r="K83" s="200"/>
    </row>
    <row r="84" spans="2:11" ht="15" customHeight="1">
      <c r="B84" s="211"/>
      <c r="C84" s="188" t="s">
        <v>578</v>
      </c>
      <c r="D84" s="188"/>
      <c r="E84" s="188"/>
      <c r="F84" s="209" t="s">
        <v>571</v>
      </c>
      <c r="G84" s="188"/>
      <c r="H84" s="188" t="s">
        <v>579</v>
      </c>
      <c r="I84" s="188" t="s">
        <v>567</v>
      </c>
      <c r="J84" s="188">
        <v>15</v>
      </c>
      <c r="K84" s="200"/>
    </row>
    <row r="85" spans="2:11" ht="15" customHeight="1">
      <c r="B85" s="211"/>
      <c r="C85" s="188" t="s">
        <v>580</v>
      </c>
      <c r="D85" s="188"/>
      <c r="E85" s="188"/>
      <c r="F85" s="209" t="s">
        <v>571</v>
      </c>
      <c r="G85" s="188"/>
      <c r="H85" s="188" t="s">
        <v>581</v>
      </c>
      <c r="I85" s="188" t="s">
        <v>567</v>
      </c>
      <c r="J85" s="188">
        <v>20</v>
      </c>
      <c r="K85" s="200"/>
    </row>
    <row r="86" spans="2:11" ht="15" customHeight="1">
      <c r="B86" s="211"/>
      <c r="C86" s="188" t="s">
        <v>582</v>
      </c>
      <c r="D86" s="188"/>
      <c r="E86" s="188"/>
      <c r="F86" s="209" t="s">
        <v>571</v>
      </c>
      <c r="G86" s="188"/>
      <c r="H86" s="188" t="s">
        <v>583</v>
      </c>
      <c r="I86" s="188" t="s">
        <v>567</v>
      </c>
      <c r="J86" s="188">
        <v>20</v>
      </c>
      <c r="K86" s="200"/>
    </row>
    <row r="87" spans="2:11" ht="15" customHeight="1">
      <c r="B87" s="211"/>
      <c r="C87" s="188" t="s">
        <v>584</v>
      </c>
      <c r="D87" s="188"/>
      <c r="E87" s="188"/>
      <c r="F87" s="209" t="s">
        <v>571</v>
      </c>
      <c r="G87" s="210"/>
      <c r="H87" s="188" t="s">
        <v>585</v>
      </c>
      <c r="I87" s="188" t="s">
        <v>567</v>
      </c>
      <c r="J87" s="188">
        <v>50</v>
      </c>
      <c r="K87" s="200"/>
    </row>
    <row r="88" spans="2:11" ht="15" customHeight="1">
      <c r="B88" s="211"/>
      <c r="C88" s="188" t="s">
        <v>586</v>
      </c>
      <c r="D88" s="188"/>
      <c r="E88" s="188"/>
      <c r="F88" s="209" t="s">
        <v>571</v>
      </c>
      <c r="G88" s="210"/>
      <c r="H88" s="188" t="s">
        <v>587</v>
      </c>
      <c r="I88" s="188" t="s">
        <v>567</v>
      </c>
      <c r="J88" s="188">
        <v>20</v>
      </c>
      <c r="K88" s="200"/>
    </row>
    <row r="89" spans="2:11" ht="15" customHeight="1">
      <c r="B89" s="211"/>
      <c r="C89" s="188" t="s">
        <v>588</v>
      </c>
      <c r="D89" s="188"/>
      <c r="E89" s="188"/>
      <c r="F89" s="209" t="s">
        <v>571</v>
      </c>
      <c r="G89" s="210"/>
      <c r="H89" s="188" t="s">
        <v>589</v>
      </c>
      <c r="I89" s="188" t="s">
        <v>567</v>
      </c>
      <c r="J89" s="188">
        <v>20</v>
      </c>
      <c r="K89" s="200"/>
    </row>
    <row r="90" spans="2:11" ht="15" customHeight="1">
      <c r="B90" s="211"/>
      <c r="C90" s="188" t="s">
        <v>590</v>
      </c>
      <c r="D90" s="188"/>
      <c r="E90" s="188"/>
      <c r="F90" s="209" t="s">
        <v>571</v>
      </c>
      <c r="G90" s="210"/>
      <c r="H90" s="188" t="s">
        <v>591</v>
      </c>
      <c r="I90" s="188" t="s">
        <v>567</v>
      </c>
      <c r="J90" s="188">
        <v>50</v>
      </c>
      <c r="K90" s="200"/>
    </row>
    <row r="91" spans="2:11" ht="15" customHeight="1">
      <c r="B91" s="211"/>
      <c r="C91" s="188" t="s">
        <v>592</v>
      </c>
      <c r="D91" s="188"/>
      <c r="E91" s="188"/>
      <c r="F91" s="209" t="s">
        <v>571</v>
      </c>
      <c r="G91" s="210"/>
      <c r="H91" s="188" t="s">
        <v>592</v>
      </c>
      <c r="I91" s="188" t="s">
        <v>567</v>
      </c>
      <c r="J91" s="188">
        <v>50</v>
      </c>
      <c r="K91" s="200"/>
    </row>
    <row r="92" spans="2:11" ht="15" customHeight="1">
      <c r="B92" s="211"/>
      <c r="C92" s="188" t="s">
        <v>593</v>
      </c>
      <c r="D92" s="188"/>
      <c r="E92" s="188"/>
      <c r="F92" s="209" t="s">
        <v>571</v>
      </c>
      <c r="G92" s="210"/>
      <c r="H92" s="188" t="s">
        <v>594</v>
      </c>
      <c r="I92" s="188" t="s">
        <v>567</v>
      </c>
      <c r="J92" s="188">
        <v>255</v>
      </c>
      <c r="K92" s="200"/>
    </row>
    <row r="93" spans="2:11" ht="15" customHeight="1">
      <c r="B93" s="211"/>
      <c r="C93" s="188" t="s">
        <v>595</v>
      </c>
      <c r="D93" s="188"/>
      <c r="E93" s="188"/>
      <c r="F93" s="209" t="s">
        <v>565</v>
      </c>
      <c r="G93" s="210"/>
      <c r="H93" s="188" t="s">
        <v>596</v>
      </c>
      <c r="I93" s="188" t="s">
        <v>597</v>
      </c>
      <c r="J93" s="188"/>
      <c r="K93" s="200"/>
    </row>
    <row r="94" spans="2:11" ht="15" customHeight="1">
      <c r="B94" s="211"/>
      <c r="C94" s="188" t="s">
        <v>598</v>
      </c>
      <c r="D94" s="188"/>
      <c r="E94" s="188"/>
      <c r="F94" s="209" t="s">
        <v>565</v>
      </c>
      <c r="G94" s="210"/>
      <c r="H94" s="188" t="s">
        <v>599</v>
      </c>
      <c r="I94" s="188" t="s">
        <v>600</v>
      </c>
      <c r="J94" s="188"/>
      <c r="K94" s="200"/>
    </row>
    <row r="95" spans="2:11" ht="15" customHeight="1">
      <c r="B95" s="211"/>
      <c r="C95" s="188" t="s">
        <v>601</v>
      </c>
      <c r="D95" s="188"/>
      <c r="E95" s="188"/>
      <c r="F95" s="209" t="s">
        <v>565</v>
      </c>
      <c r="G95" s="210"/>
      <c r="H95" s="188" t="s">
        <v>601</v>
      </c>
      <c r="I95" s="188" t="s">
        <v>600</v>
      </c>
      <c r="J95" s="188"/>
      <c r="K95" s="200"/>
    </row>
    <row r="96" spans="2:11" ht="15" customHeight="1">
      <c r="B96" s="211"/>
      <c r="C96" s="188" t="s">
        <v>43</v>
      </c>
      <c r="D96" s="188"/>
      <c r="E96" s="188"/>
      <c r="F96" s="209" t="s">
        <v>565</v>
      </c>
      <c r="G96" s="210"/>
      <c r="H96" s="188" t="s">
        <v>602</v>
      </c>
      <c r="I96" s="188" t="s">
        <v>600</v>
      </c>
      <c r="J96" s="188"/>
      <c r="K96" s="200"/>
    </row>
    <row r="97" spans="2:11" ht="15" customHeight="1">
      <c r="B97" s="211"/>
      <c r="C97" s="188" t="s">
        <v>53</v>
      </c>
      <c r="D97" s="188"/>
      <c r="E97" s="188"/>
      <c r="F97" s="209" t="s">
        <v>565</v>
      </c>
      <c r="G97" s="210"/>
      <c r="H97" s="188" t="s">
        <v>603</v>
      </c>
      <c r="I97" s="188" t="s">
        <v>600</v>
      </c>
      <c r="J97" s="188"/>
      <c r="K97" s="200"/>
    </row>
    <row r="98" spans="2:11" ht="15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4"/>
    </row>
    <row r="99" spans="2:11" ht="18.7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5"/>
    </row>
    <row r="100" spans="2:11" ht="18.75" customHeight="1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</row>
    <row r="101" spans="2:11" ht="7.5" customHeight="1">
      <c r="B101" s="196"/>
      <c r="C101" s="197"/>
      <c r="D101" s="197"/>
      <c r="E101" s="197"/>
      <c r="F101" s="197"/>
      <c r="G101" s="197"/>
      <c r="H101" s="197"/>
      <c r="I101" s="197"/>
      <c r="J101" s="197"/>
      <c r="K101" s="198"/>
    </row>
    <row r="102" spans="2:11" ht="45" customHeight="1">
      <c r="B102" s="199"/>
      <c r="C102" s="294" t="s">
        <v>604</v>
      </c>
      <c r="D102" s="294"/>
      <c r="E102" s="294"/>
      <c r="F102" s="294"/>
      <c r="G102" s="294"/>
      <c r="H102" s="294"/>
      <c r="I102" s="294"/>
      <c r="J102" s="294"/>
      <c r="K102" s="200"/>
    </row>
    <row r="103" spans="2:11" ht="17.25" customHeight="1">
      <c r="B103" s="199"/>
      <c r="C103" s="201" t="s">
        <v>559</v>
      </c>
      <c r="D103" s="201"/>
      <c r="E103" s="201"/>
      <c r="F103" s="201" t="s">
        <v>560</v>
      </c>
      <c r="G103" s="202"/>
      <c r="H103" s="201" t="s">
        <v>59</v>
      </c>
      <c r="I103" s="201" t="s">
        <v>62</v>
      </c>
      <c r="J103" s="201" t="s">
        <v>561</v>
      </c>
      <c r="K103" s="200"/>
    </row>
    <row r="104" spans="2:11" ht="17.25" customHeight="1">
      <c r="B104" s="199"/>
      <c r="C104" s="203" t="s">
        <v>562</v>
      </c>
      <c r="D104" s="203"/>
      <c r="E104" s="203"/>
      <c r="F104" s="204" t="s">
        <v>563</v>
      </c>
      <c r="G104" s="205"/>
      <c r="H104" s="203"/>
      <c r="I104" s="203"/>
      <c r="J104" s="203" t="s">
        <v>564</v>
      </c>
      <c r="K104" s="200"/>
    </row>
    <row r="105" spans="2:11" ht="5.25" customHeight="1">
      <c r="B105" s="199"/>
      <c r="C105" s="201"/>
      <c r="D105" s="201"/>
      <c r="E105" s="201"/>
      <c r="F105" s="201"/>
      <c r="G105" s="217"/>
      <c r="H105" s="201"/>
      <c r="I105" s="201"/>
      <c r="J105" s="201"/>
      <c r="K105" s="200"/>
    </row>
    <row r="106" spans="2:11" ht="15" customHeight="1">
      <c r="B106" s="199"/>
      <c r="C106" s="188" t="s">
        <v>58</v>
      </c>
      <c r="D106" s="208"/>
      <c r="E106" s="208"/>
      <c r="F106" s="209" t="s">
        <v>565</v>
      </c>
      <c r="G106" s="188"/>
      <c r="H106" s="188" t="s">
        <v>605</v>
      </c>
      <c r="I106" s="188" t="s">
        <v>567</v>
      </c>
      <c r="J106" s="188">
        <v>20</v>
      </c>
      <c r="K106" s="200"/>
    </row>
    <row r="107" spans="2:11" ht="15" customHeight="1">
      <c r="B107" s="199"/>
      <c r="C107" s="188" t="s">
        <v>568</v>
      </c>
      <c r="D107" s="188"/>
      <c r="E107" s="188"/>
      <c r="F107" s="209" t="s">
        <v>565</v>
      </c>
      <c r="G107" s="188"/>
      <c r="H107" s="188" t="s">
        <v>605</v>
      </c>
      <c r="I107" s="188" t="s">
        <v>567</v>
      </c>
      <c r="J107" s="188">
        <v>120</v>
      </c>
      <c r="K107" s="200"/>
    </row>
    <row r="108" spans="2:11" ht="15" customHeight="1">
      <c r="B108" s="211"/>
      <c r="C108" s="188" t="s">
        <v>570</v>
      </c>
      <c r="D108" s="188"/>
      <c r="E108" s="188"/>
      <c r="F108" s="209" t="s">
        <v>571</v>
      </c>
      <c r="G108" s="188"/>
      <c r="H108" s="188" t="s">
        <v>605</v>
      </c>
      <c r="I108" s="188" t="s">
        <v>567</v>
      </c>
      <c r="J108" s="188">
        <v>50</v>
      </c>
      <c r="K108" s="200"/>
    </row>
    <row r="109" spans="2:11" ht="15" customHeight="1">
      <c r="B109" s="211"/>
      <c r="C109" s="188" t="s">
        <v>573</v>
      </c>
      <c r="D109" s="188"/>
      <c r="E109" s="188"/>
      <c r="F109" s="209" t="s">
        <v>565</v>
      </c>
      <c r="G109" s="188"/>
      <c r="H109" s="188" t="s">
        <v>605</v>
      </c>
      <c r="I109" s="188" t="s">
        <v>575</v>
      </c>
      <c r="J109" s="188"/>
      <c r="K109" s="200"/>
    </row>
    <row r="110" spans="2:11" ht="15" customHeight="1">
      <c r="B110" s="211"/>
      <c r="C110" s="188" t="s">
        <v>584</v>
      </c>
      <c r="D110" s="188"/>
      <c r="E110" s="188"/>
      <c r="F110" s="209" t="s">
        <v>571</v>
      </c>
      <c r="G110" s="188"/>
      <c r="H110" s="188" t="s">
        <v>605</v>
      </c>
      <c r="I110" s="188" t="s">
        <v>567</v>
      </c>
      <c r="J110" s="188">
        <v>50</v>
      </c>
      <c r="K110" s="200"/>
    </row>
    <row r="111" spans="2:11" ht="15" customHeight="1">
      <c r="B111" s="211"/>
      <c r="C111" s="188" t="s">
        <v>592</v>
      </c>
      <c r="D111" s="188"/>
      <c r="E111" s="188"/>
      <c r="F111" s="209" t="s">
        <v>571</v>
      </c>
      <c r="G111" s="188"/>
      <c r="H111" s="188" t="s">
        <v>605</v>
      </c>
      <c r="I111" s="188" t="s">
        <v>567</v>
      </c>
      <c r="J111" s="188">
        <v>50</v>
      </c>
      <c r="K111" s="200"/>
    </row>
    <row r="112" spans="2:11" ht="15" customHeight="1">
      <c r="B112" s="211"/>
      <c r="C112" s="188" t="s">
        <v>590</v>
      </c>
      <c r="D112" s="188"/>
      <c r="E112" s="188"/>
      <c r="F112" s="209" t="s">
        <v>571</v>
      </c>
      <c r="G112" s="188"/>
      <c r="H112" s="188" t="s">
        <v>605</v>
      </c>
      <c r="I112" s="188" t="s">
        <v>567</v>
      </c>
      <c r="J112" s="188">
        <v>50</v>
      </c>
      <c r="K112" s="200"/>
    </row>
    <row r="113" spans="2:11" ht="15" customHeight="1">
      <c r="B113" s="211"/>
      <c r="C113" s="188" t="s">
        <v>58</v>
      </c>
      <c r="D113" s="188"/>
      <c r="E113" s="188"/>
      <c r="F113" s="209" t="s">
        <v>565</v>
      </c>
      <c r="G113" s="188"/>
      <c r="H113" s="188" t="s">
        <v>606</v>
      </c>
      <c r="I113" s="188" t="s">
        <v>567</v>
      </c>
      <c r="J113" s="188">
        <v>20</v>
      </c>
      <c r="K113" s="200"/>
    </row>
    <row r="114" spans="2:11" ht="15" customHeight="1">
      <c r="B114" s="211"/>
      <c r="C114" s="188" t="s">
        <v>607</v>
      </c>
      <c r="D114" s="188"/>
      <c r="E114" s="188"/>
      <c r="F114" s="209" t="s">
        <v>565</v>
      </c>
      <c r="G114" s="188"/>
      <c r="H114" s="188" t="s">
        <v>608</v>
      </c>
      <c r="I114" s="188" t="s">
        <v>567</v>
      </c>
      <c r="J114" s="188">
        <v>120</v>
      </c>
      <c r="K114" s="200"/>
    </row>
    <row r="115" spans="2:11" ht="15" customHeight="1">
      <c r="B115" s="211"/>
      <c r="C115" s="188" t="s">
        <v>43</v>
      </c>
      <c r="D115" s="188"/>
      <c r="E115" s="188"/>
      <c r="F115" s="209" t="s">
        <v>565</v>
      </c>
      <c r="G115" s="188"/>
      <c r="H115" s="188" t="s">
        <v>609</v>
      </c>
      <c r="I115" s="188" t="s">
        <v>600</v>
      </c>
      <c r="J115" s="188"/>
      <c r="K115" s="200"/>
    </row>
    <row r="116" spans="2:11" ht="15" customHeight="1">
      <c r="B116" s="211"/>
      <c r="C116" s="188" t="s">
        <v>53</v>
      </c>
      <c r="D116" s="188"/>
      <c r="E116" s="188"/>
      <c r="F116" s="209" t="s">
        <v>565</v>
      </c>
      <c r="G116" s="188"/>
      <c r="H116" s="188" t="s">
        <v>610</v>
      </c>
      <c r="I116" s="188" t="s">
        <v>600</v>
      </c>
      <c r="J116" s="188"/>
      <c r="K116" s="200"/>
    </row>
    <row r="117" spans="2:11" ht="15" customHeight="1">
      <c r="B117" s="211"/>
      <c r="C117" s="188" t="s">
        <v>62</v>
      </c>
      <c r="D117" s="188"/>
      <c r="E117" s="188"/>
      <c r="F117" s="209" t="s">
        <v>565</v>
      </c>
      <c r="G117" s="188"/>
      <c r="H117" s="188" t="s">
        <v>611</v>
      </c>
      <c r="I117" s="188" t="s">
        <v>612</v>
      </c>
      <c r="J117" s="188"/>
      <c r="K117" s="200"/>
    </row>
    <row r="118" spans="2:11" ht="15" customHeight="1">
      <c r="B118" s="212"/>
      <c r="C118" s="218"/>
      <c r="D118" s="218"/>
      <c r="E118" s="218"/>
      <c r="F118" s="218"/>
      <c r="G118" s="218"/>
      <c r="H118" s="218"/>
      <c r="I118" s="218"/>
      <c r="J118" s="218"/>
      <c r="K118" s="214"/>
    </row>
    <row r="119" spans="2:11" ht="18.75" customHeight="1">
      <c r="B119" s="219"/>
      <c r="C119" s="220"/>
      <c r="D119" s="220"/>
      <c r="E119" s="220"/>
      <c r="F119" s="221"/>
      <c r="G119" s="220"/>
      <c r="H119" s="220"/>
      <c r="I119" s="220"/>
      <c r="J119" s="220"/>
      <c r="K119" s="219"/>
    </row>
    <row r="120" spans="2:11" ht="18.75" customHeight="1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2:11" ht="7.5" customHeight="1">
      <c r="B121" s="222"/>
      <c r="C121" s="223"/>
      <c r="D121" s="223"/>
      <c r="E121" s="223"/>
      <c r="F121" s="223"/>
      <c r="G121" s="223"/>
      <c r="H121" s="223"/>
      <c r="I121" s="223"/>
      <c r="J121" s="223"/>
      <c r="K121" s="224"/>
    </row>
    <row r="122" spans="2:11" ht="45" customHeight="1">
      <c r="B122" s="225"/>
      <c r="C122" s="295" t="s">
        <v>613</v>
      </c>
      <c r="D122" s="295"/>
      <c r="E122" s="295"/>
      <c r="F122" s="295"/>
      <c r="G122" s="295"/>
      <c r="H122" s="295"/>
      <c r="I122" s="295"/>
      <c r="J122" s="295"/>
      <c r="K122" s="226"/>
    </row>
    <row r="123" spans="2:11" ht="17.25" customHeight="1">
      <c r="B123" s="227"/>
      <c r="C123" s="201" t="s">
        <v>559</v>
      </c>
      <c r="D123" s="201"/>
      <c r="E123" s="201"/>
      <c r="F123" s="201" t="s">
        <v>560</v>
      </c>
      <c r="G123" s="202"/>
      <c r="H123" s="201" t="s">
        <v>59</v>
      </c>
      <c r="I123" s="201" t="s">
        <v>62</v>
      </c>
      <c r="J123" s="201" t="s">
        <v>561</v>
      </c>
      <c r="K123" s="228"/>
    </row>
    <row r="124" spans="2:11" ht="17.25" customHeight="1">
      <c r="B124" s="227"/>
      <c r="C124" s="203" t="s">
        <v>562</v>
      </c>
      <c r="D124" s="203"/>
      <c r="E124" s="203"/>
      <c r="F124" s="204" t="s">
        <v>563</v>
      </c>
      <c r="G124" s="205"/>
      <c r="H124" s="203"/>
      <c r="I124" s="203"/>
      <c r="J124" s="203" t="s">
        <v>564</v>
      </c>
      <c r="K124" s="228"/>
    </row>
    <row r="125" spans="2:11" ht="5.25" customHeight="1">
      <c r="B125" s="229"/>
      <c r="C125" s="206"/>
      <c r="D125" s="206"/>
      <c r="E125" s="206"/>
      <c r="F125" s="206"/>
      <c r="G125" s="230"/>
      <c r="H125" s="206"/>
      <c r="I125" s="206"/>
      <c r="J125" s="206"/>
      <c r="K125" s="231"/>
    </row>
    <row r="126" spans="2:11" ht="15" customHeight="1">
      <c r="B126" s="229"/>
      <c r="C126" s="188" t="s">
        <v>568</v>
      </c>
      <c r="D126" s="208"/>
      <c r="E126" s="208"/>
      <c r="F126" s="209" t="s">
        <v>565</v>
      </c>
      <c r="G126" s="188"/>
      <c r="H126" s="188" t="s">
        <v>605</v>
      </c>
      <c r="I126" s="188" t="s">
        <v>567</v>
      </c>
      <c r="J126" s="188">
        <v>120</v>
      </c>
      <c r="K126" s="232"/>
    </row>
    <row r="127" spans="2:11" ht="15" customHeight="1">
      <c r="B127" s="229"/>
      <c r="C127" s="188" t="s">
        <v>614</v>
      </c>
      <c r="D127" s="188"/>
      <c r="E127" s="188"/>
      <c r="F127" s="209" t="s">
        <v>565</v>
      </c>
      <c r="G127" s="188"/>
      <c r="H127" s="188" t="s">
        <v>615</v>
      </c>
      <c r="I127" s="188" t="s">
        <v>567</v>
      </c>
      <c r="J127" s="188" t="s">
        <v>616</v>
      </c>
      <c r="K127" s="232"/>
    </row>
    <row r="128" spans="2:11" ht="15" customHeight="1">
      <c r="B128" s="229"/>
      <c r="C128" s="188" t="s">
        <v>513</v>
      </c>
      <c r="D128" s="188"/>
      <c r="E128" s="188"/>
      <c r="F128" s="209" t="s">
        <v>565</v>
      </c>
      <c r="G128" s="188"/>
      <c r="H128" s="188" t="s">
        <v>617</v>
      </c>
      <c r="I128" s="188" t="s">
        <v>567</v>
      </c>
      <c r="J128" s="188" t="s">
        <v>616</v>
      </c>
      <c r="K128" s="232"/>
    </row>
    <row r="129" spans="2:11" ht="15" customHeight="1">
      <c r="B129" s="229"/>
      <c r="C129" s="188" t="s">
        <v>576</v>
      </c>
      <c r="D129" s="188"/>
      <c r="E129" s="188"/>
      <c r="F129" s="209" t="s">
        <v>571</v>
      </c>
      <c r="G129" s="188"/>
      <c r="H129" s="188" t="s">
        <v>577</v>
      </c>
      <c r="I129" s="188" t="s">
        <v>567</v>
      </c>
      <c r="J129" s="188">
        <v>15</v>
      </c>
      <c r="K129" s="232"/>
    </row>
    <row r="130" spans="2:11" ht="15" customHeight="1">
      <c r="B130" s="229"/>
      <c r="C130" s="188" t="s">
        <v>578</v>
      </c>
      <c r="D130" s="188"/>
      <c r="E130" s="188"/>
      <c r="F130" s="209" t="s">
        <v>571</v>
      </c>
      <c r="G130" s="188"/>
      <c r="H130" s="188" t="s">
        <v>579</v>
      </c>
      <c r="I130" s="188" t="s">
        <v>567</v>
      </c>
      <c r="J130" s="188">
        <v>15</v>
      </c>
      <c r="K130" s="232"/>
    </row>
    <row r="131" spans="2:11" ht="15" customHeight="1">
      <c r="B131" s="229"/>
      <c r="C131" s="188" t="s">
        <v>580</v>
      </c>
      <c r="D131" s="188"/>
      <c r="E131" s="188"/>
      <c r="F131" s="209" t="s">
        <v>571</v>
      </c>
      <c r="G131" s="188"/>
      <c r="H131" s="188" t="s">
        <v>581</v>
      </c>
      <c r="I131" s="188" t="s">
        <v>567</v>
      </c>
      <c r="J131" s="188">
        <v>20</v>
      </c>
      <c r="K131" s="232"/>
    </row>
    <row r="132" spans="2:11" ht="15" customHeight="1">
      <c r="B132" s="229"/>
      <c r="C132" s="188" t="s">
        <v>582</v>
      </c>
      <c r="D132" s="188"/>
      <c r="E132" s="188"/>
      <c r="F132" s="209" t="s">
        <v>571</v>
      </c>
      <c r="G132" s="188"/>
      <c r="H132" s="188" t="s">
        <v>583</v>
      </c>
      <c r="I132" s="188" t="s">
        <v>567</v>
      </c>
      <c r="J132" s="188">
        <v>20</v>
      </c>
      <c r="K132" s="232"/>
    </row>
    <row r="133" spans="2:11" ht="15" customHeight="1">
      <c r="B133" s="229"/>
      <c r="C133" s="188" t="s">
        <v>570</v>
      </c>
      <c r="D133" s="188"/>
      <c r="E133" s="188"/>
      <c r="F133" s="209" t="s">
        <v>571</v>
      </c>
      <c r="G133" s="188"/>
      <c r="H133" s="188" t="s">
        <v>605</v>
      </c>
      <c r="I133" s="188" t="s">
        <v>567</v>
      </c>
      <c r="J133" s="188">
        <v>50</v>
      </c>
      <c r="K133" s="232"/>
    </row>
    <row r="134" spans="2:11" ht="15" customHeight="1">
      <c r="B134" s="229"/>
      <c r="C134" s="188" t="s">
        <v>584</v>
      </c>
      <c r="D134" s="188"/>
      <c r="E134" s="188"/>
      <c r="F134" s="209" t="s">
        <v>571</v>
      </c>
      <c r="G134" s="188"/>
      <c r="H134" s="188" t="s">
        <v>605</v>
      </c>
      <c r="I134" s="188" t="s">
        <v>567</v>
      </c>
      <c r="J134" s="188">
        <v>50</v>
      </c>
      <c r="K134" s="232"/>
    </row>
    <row r="135" spans="2:11" ht="15" customHeight="1">
      <c r="B135" s="229"/>
      <c r="C135" s="188" t="s">
        <v>590</v>
      </c>
      <c r="D135" s="188"/>
      <c r="E135" s="188"/>
      <c r="F135" s="209" t="s">
        <v>571</v>
      </c>
      <c r="G135" s="188"/>
      <c r="H135" s="188" t="s">
        <v>605</v>
      </c>
      <c r="I135" s="188" t="s">
        <v>567</v>
      </c>
      <c r="J135" s="188">
        <v>50</v>
      </c>
      <c r="K135" s="232"/>
    </row>
    <row r="136" spans="2:11" ht="15" customHeight="1">
      <c r="B136" s="229"/>
      <c r="C136" s="188" t="s">
        <v>592</v>
      </c>
      <c r="D136" s="188"/>
      <c r="E136" s="188"/>
      <c r="F136" s="209" t="s">
        <v>571</v>
      </c>
      <c r="G136" s="188"/>
      <c r="H136" s="188" t="s">
        <v>605</v>
      </c>
      <c r="I136" s="188" t="s">
        <v>567</v>
      </c>
      <c r="J136" s="188">
        <v>50</v>
      </c>
      <c r="K136" s="232"/>
    </row>
    <row r="137" spans="2:11" ht="15" customHeight="1">
      <c r="B137" s="229"/>
      <c r="C137" s="188" t="s">
        <v>593</v>
      </c>
      <c r="D137" s="188"/>
      <c r="E137" s="188"/>
      <c r="F137" s="209" t="s">
        <v>571</v>
      </c>
      <c r="G137" s="188"/>
      <c r="H137" s="188" t="s">
        <v>618</v>
      </c>
      <c r="I137" s="188" t="s">
        <v>567</v>
      </c>
      <c r="J137" s="188">
        <v>255</v>
      </c>
      <c r="K137" s="232"/>
    </row>
    <row r="138" spans="2:11" ht="15" customHeight="1">
      <c r="B138" s="229"/>
      <c r="C138" s="188" t="s">
        <v>595</v>
      </c>
      <c r="D138" s="188"/>
      <c r="E138" s="188"/>
      <c r="F138" s="209" t="s">
        <v>565</v>
      </c>
      <c r="G138" s="188"/>
      <c r="H138" s="188" t="s">
        <v>619</v>
      </c>
      <c r="I138" s="188" t="s">
        <v>597</v>
      </c>
      <c r="J138" s="188"/>
      <c r="K138" s="232"/>
    </row>
    <row r="139" spans="2:11" ht="15" customHeight="1">
      <c r="B139" s="229"/>
      <c r="C139" s="188" t="s">
        <v>598</v>
      </c>
      <c r="D139" s="188"/>
      <c r="E139" s="188"/>
      <c r="F139" s="209" t="s">
        <v>565</v>
      </c>
      <c r="G139" s="188"/>
      <c r="H139" s="188" t="s">
        <v>620</v>
      </c>
      <c r="I139" s="188" t="s">
        <v>600</v>
      </c>
      <c r="J139" s="188"/>
      <c r="K139" s="232"/>
    </row>
    <row r="140" spans="2:11" ht="15" customHeight="1">
      <c r="B140" s="229"/>
      <c r="C140" s="188" t="s">
        <v>601</v>
      </c>
      <c r="D140" s="188"/>
      <c r="E140" s="188"/>
      <c r="F140" s="209" t="s">
        <v>565</v>
      </c>
      <c r="G140" s="188"/>
      <c r="H140" s="188" t="s">
        <v>601</v>
      </c>
      <c r="I140" s="188" t="s">
        <v>600</v>
      </c>
      <c r="J140" s="188"/>
      <c r="K140" s="232"/>
    </row>
    <row r="141" spans="2:11" ht="15" customHeight="1">
      <c r="B141" s="229"/>
      <c r="C141" s="188" t="s">
        <v>43</v>
      </c>
      <c r="D141" s="188"/>
      <c r="E141" s="188"/>
      <c r="F141" s="209" t="s">
        <v>565</v>
      </c>
      <c r="G141" s="188"/>
      <c r="H141" s="188" t="s">
        <v>621</v>
      </c>
      <c r="I141" s="188" t="s">
        <v>600</v>
      </c>
      <c r="J141" s="188"/>
      <c r="K141" s="232"/>
    </row>
    <row r="142" spans="2:11" ht="15" customHeight="1">
      <c r="B142" s="229"/>
      <c r="C142" s="188" t="s">
        <v>622</v>
      </c>
      <c r="D142" s="188"/>
      <c r="E142" s="188"/>
      <c r="F142" s="209" t="s">
        <v>565</v>
      </c>
      <c r="G142" s="188"/>
      <c r="H142" s="188" t="s">
        <v>623</v>
      </c>
      <c r="I142" s="188" t="s">
        <v>600</v>
      </c>
      <c r="J142" s="188"/>
      <c r="K142" s="232"/>
    </row>
    <row r="143" spans="2:1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ht="18.75" customHeight="1">
      <c r="B144" s="220"/>
      <c r="C144" s="220"/>
      <c r="D144" s="220"/>
      <c r="E144" s="220"/>
      <c r="F144" s="221"/>
      <c r="G144" s="220"/>
      <c r="H144" s="220"/>
      <c r="I144" s="220"/>
      <c r="J144" s="220"/>
      <c r="K144" s="220"/>
    </row>
    <row r="145" spans="2:11" ht="18.75" customHeight="1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</row>
    <row r="146" spans="2:11" ht="7.5" customHeight="1">
      <c r="B146" s="196"/>
      <c r="C146" s="197"/>
      <c r="D146" s="197"/>
      <c r="E146" s="197"/>
      <c r="F146" s="197"/>
      <c r="G146" s="197"/>
      <c r="H146" s="197"/>
      <c r="I146" s="197"/>
      <c r="J146" s="197"/>
      <c r="K146" s="198"/>
    </row>
    <row r="147" spans="2:11" ht="45" customHeight="1">
      <c r="B147" s="199"/>
      <c r="C147" s="294" t="s">
        <v>624</v>
      </c>
      <c r="D147" s="294"/>
      <c r="E147" s="294"/>
      <c r="F147" s="294"/>
      <c r="G147" s="294"/>
      <c r="H147" s="294"/>
      <c r="I147" s="294"/>
      <c r="J147" s="294"/>
      <c r="K147" s="200"/>
    </row>
    <row r="148" spans="2:11" ht="17.25" customHeight="1">
      <c r="B148" s="199"/>
      <c r="C148" s="201" t="s">
        <v>559</v>
      </c>
      <c r="D148" s="201"/>
      <c r="E148" s="201"/>
      <c r="F148" s="201" t="s">
        <v>560</v>
      </c>
      <c r="G148" s="202"/>
      <c r="H148" s="201" t="s">
        <v>59</v>
      </c>
      <c r="I148" s="201" t="s">
        <v>62</v>
      </c>
      <c r="J148" s="201" t="s">
        <v>561</v>
      </c>
      <c r="K148" s="200"/>
    </row>
    <row r="149" spans="2:11" ht="17.25" customHeight="1">
      <c r="B149" s="199"/>
      <c r="C149" s="203" t="s">
        <v>562</v>
      </c>
      <c r="D149" s="203"/>
      <c r="E149" s="203"/>
      <c r="F149" s="204" t="s">
        <v>563</v>
      </c>
      <c r="G149" s="205"/>
      <c r="H149" s="203"/>
      <c r="I149" s="203"/>
      <c r="J149" s="203" t="s">
        <v>564</v>
      </c>
      <c r="K149" s="200"/>
    </row>
    <row r="150" spans="2:11" ht="5.25" customHeight="1">
      <c r="B150" s="211"/>
      <c r="C150" s="206"/>
      <c r="D150" s="206"/>
      <c r="E150" s="206"/>
      <c r="F150" s="206"/>
      <c r="G150" s="207"/>
      <c r="H150" s="206"/>
      <c r="I150" s="206"/>
      <c r="J150" s="206"/>
      <c r="K150" s="232"/>
    </row>
    <row r="151" spans="2:11" ht="15" customHeight="1">
      <c r="B151" s="211"/>
      <c r="C151" s="236" t="s">
        <v>568</v>
      </c>
      <c r="D151" s="188"/>
      <c r="E151" s="188"/>
      <c r="F151" s="237" t="s">
        <v>565</v>
      </c>
      <c r="G151" s="188"/>
      <c r="H151" s="236" t="s">
        <v>605</v>
      </c>
      <c r="I151" s="236" t="s">
        <v>567</v>
      </c>
      <c r="J151" s="236">
        <v>120</v>
      </c>
      <c r="K151" s="232"/>
    </row>
    <row r="152" spans="2:11" ht="15" customHeight="1">
      <c r="B152" s="211"/>
      <c r="C152" s="236" t="s">
        <v>614</v>
      </c>
      <c r="D152" s="188"/>
      <c r="E152" s="188"/>
      <c r="F152" s="237" t="s">
        <v>565</v>
      </c>
      <c r="G152" s="188"/>
      <c r="H152" s="236" t="s">
        <v>625</v>
      </c>
      <c r="I152" s="236" t="s">
        <v>567</v>
      </c>
      <c r="J152" s="236" t="s">
        <v>616</v>
      </c>
      <c r="K152" s="232"/>
    </row>
    <row r="153" spans="2:11" ht="15" customHeight="1">
      <c r="B153" s="211"/>
      <c r="C153" s="236" t="s">
        <v>513</v>
      </c>
      <c r="D153" s="188"/>
      <c r="E153" s="188"/>
      <c r="F153" s="237" t="s">
        <v>565</v>
      </c>
      <c r="G153" s="188"/>
      <c r="H153" s="236" t="s">
        <v>626</v>
      </c>
      <c r="I153" s="236" t="s">
        <v>567</v>
      </c>
      <c r="J153" s="236" t="s">
        <v>616</v>
      </c>
      <c r="K153" s="232"/>
    </row>
    <row r="154" spans="2:11" ht="15" customHeight="1">
      <c r="B154" s="211"/>
      <c r="C154" s="236" t="s">
        <v>570</v>
      </c>
      <c r="D154" s="188"/>
      <c r="E154" s="188"/>
      <c r="F154" s="237" t="s">
        <v>571</v>
      </c>
      <c r="G154" s="188"/>
      <c r="H154" s="236" t="s">
        <v>605</v>
      </c>
      <c r="I154" s="236" t="s">
        <v>567</v>
      </c>
      <c r="J154" s="236">
        <v>50</v>
      </c>
      <c r="K154" s="232"/>
    </row>
    <row r="155" spans="2:11" ht="15" customHeight="1">
      <c r="B155" s="211"/>
      <c r="C155" s="236" t="s">
        <v>573</v>
      </c>
      <c r="D155" s="188"/>
      <c r="E155" s="188"/>
      <c r="F155" s="237" t="s">
        <v>565</v>
      </c>
      <c r="G155" s="188"/>
      <c r="H155" s="236" t="s">
        <v>605</v>
      </c>
      <c r="I155" s="236" t="s">
        <v>575</v>
      </c>
      <c r="J155" s="236"/>
      <c r="K155" s="232"/>
    </row>
    <row r="156" spans="2:11" ht="15" customHeight="1">
      <c r="B156" s="211"/>
      <c r="C156" s="236" t="s">
        <v>584</v>
      </c>
      <c r="D156" s="188"/>
      <c r="E156" s="188"/>
      <c r="F156" s="237" t="s">
        <v>571</v>
      </c>
      <c r="G156" s="188"/>
      <c r="H156" s="236" t="s">
        <v>605</v>
      </c>
      <c r="I156" s="236" t="s">
        <v>567</v>
      </c>
      <c r="J156" s="236">
        <v>50</v>
      </c>
      <c r="K156" s="232"/>
    </row>
    <row r="157" spans="2:11" ht="15" customHeight="1">
      <c r="B157" s="211"/>
      <c r="C157" s="236" t="s">
        <v>592</v>
      </c>
      <c r="D157" s="188"/>
      <c r="E157" s="188"/>
      <c r="F157" s="237" t="s">
        <v>571</v>
      </c>
      <c r="G157" s="188"/>
      <c r="H157" s="236" t="s">
        <v>605</v>
      </c>
      <c r="I157" s="236" t="s">
        <v>567</v>
      </c>
      <c r="J157" s="236">
        <v>50</v>
      </c>
      <c r="K157" s="232"/>
    </row>
    <row r="158" spans="2:11" ht="15" customHeight="1">
      <c r="B158" s="211"/>
      <c r="C158" s="236" t="s">
        <v>590</v>
      </c>
      <c r="D158" s="188"/>
      <c r="E158" s="188"/>
      <c r="F158" s="237" t="s">
        <v>571</v>
      </c>
      <c r="G158" s="188"/>
      <c r="H158" s="236" t="s">
        <v>605</v>
      </c>
      <c r="I158" s="236" t="s">
        <v>567</v>
      </c>
      <c r="J158" s="236">
        <v>50</v>
      </c>
      <c r="K158" s="232"/>
    </row>
    <row r="159" spans="2:11" ht="15" customHeight="1">
      <c r="B159" s="211"/>
      <c r="C159" s="236" t="s">
        <v>87</v>
      </c>
      <c r="D159" s="188"/>
      <c r="E159" s="188"/>
      <c r="F159" s="237" t="s">
        <v>565</v>
      </c>
      <c r="G159" s="188"/>
      <c r="H159" s="236" t="s">
        <v>627</v>
      </c>
      <c r="I159" s="236" t="s">
        <v>567</v>
      </c>
      <c r="J159" s="236" t="s">
        <v>628</v>
      </c>
      <c r="K159" s="232"/>
    </row>
    <row r="160" spans="2:11" ht="15" customHeight="1">
      <c r="B160" s="211"/>
      <c r="C160" s="236" t="s">
        <v>629</v>
      </c>
      <c r="D160" s="188"/>
      <c r="E160" s="188"/>
      <c r="F160" s="237" t="s">
        <v>565</v>
      </c>
      <c r="G160" s="188"/>
      <c r="H160" s="236" t="s">
        <v>630</v>
      </c>
      <c r="I160" s="236" t="s">
        <v>600</v>
      </c>
      <c r="J160" s="236"/>
      <c r="K160" s="232"/>
    </row>
    <row r="161" spans="2:11" ht="15" customHeight="1">
      <c r="B161" s="238"/>
      <c r="C161" s="218"/>
      <c r="D161" s="218"/>
      <c r="E161" s="218"/>
      <c r="F161" s="218"/>
      <c r="G161" s="218"/>
      <c r="H161" s="218"/>
      <c r="I161" s="218"/>
      <c r="J161" s="218"/>
      <c r="K161" s="239"/>
    </row>
    <row r="162" spans="2:11" ht="18.75" customHeight="1">
      <c r="B162" s="220"/>
      <c r="C162" s="230"/>
      <c r="D162" s="230"/>
      <c r="E162" s="230"/>
      <c r="F162" s="240"/>
      <c r="G162" s="230"/>
      <c r="H162" s="230"/>
      <c r="I162" s="230"/>
      <c r="J162" s="230"/>
      <c r="K162" s="220"/>
    </row>
    <row r="163" spans="2:11" ht="18.75" customHeight="1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</row>
    <row r="164" spans="2:11" ht="7.5" customHeight="1">
      <c r="B164" s="177"/>
      <c r="C164" s="178"/>
      <c r="D164" s="178"/>
      <c r="E164" s="178"/>
      <c r="F164" s="178"/>
      <c r="G164" s="178"/>
      <c r="H164" s="178"/>
      <c r="I164" s="178"/>
      <c r="J164" s="178"/>
      <c r="K164" s="179"/>
    </row>
    <row r="165" spans="2:11" ht="45" customHeight="1">
      <c r="B165" s="180"/>
      <c r="C165" s="295" t="s">
        <v>631</v>
      </c>
      <c r="D165" s="295"/>
      <c r="E165" s="295"/>
      <c r="F165" s="295"/>
      <c r="G165" s="295"/>
      <c r="H165" s="295"/>
      <c r="I165" s="295"/>
      <c r="J165" s="295"/>
      <c r="K165" s="181"/>
    </row>
    <row r="166" spans="2:11" ht="17.25" customHeight="1">
      <c r="B166" s="180"/>
      <c r="C166" s="201" t="s">
        <v>559</v>
      </c>
      <c r="D166" s="201"/>
      <c r="E166" s="201"/>
      <c r="F166" s="201" t="s">
        <v>560</v>
      </c>
      <c r="G166" s="241"/>
      <c r="H166" s="242" t="s">
        <v>59</v>
      </c>
      <c r="I166" s="242" t="s">
        <v>62</v>
      </c>
      <c r="J166" s="201" t="s">
        <v>561</v>
      </c>
      <c r="K166" s="181"/>
    </row>
    <row r="167" spans="2:11" ht="17.25" customHeight="1">
      <c r="B167" s="182"/>
      <c r="C167" s="203" t="s">
        <v>562</v>
      </c>
      <c r="D167" s="203"/>
      <c r="E167" s="203"/>
      <c r="F167" s="204" t="s">
        <v>563</v>
      </c>
      <c r="G167" s="243"/>
      <c r="H167" s="244"/>
      <c r="I167" s="244"/>
      <c r="J167" s="203" t="s">
        <v>564</v>
      </c>
      <c r="K167" s="183"/>
    </row>
    <row r="168" spans="2:11" ht="5.25" customHeight="1">
      <c r="B168" s="211"/>
      <c r="C168" s="206"/>
      <c r="D168" s="206"/>
      <c r="E168" s="206"/>
      <c r="F168" s="206"/>
      <c r="G168" s="207"/>
      <c r="H168" s="206"/>
      <c r="I168" s="206"/>
      <c r="J168" s="206"/>
      <c r="K168" s="232"/>
    </row>
    <row r="169" spans="2:11" ht="15" customHeight="1">
      <c r="B169" s="211"/>
      <c r="C169" s="188" t="s">
        <v>568</v>
      </c>
      <c r="D169" s="188"/>
      <c r="E169" s="188"/>
      <c r="F169" s="209" t="s">
        <v>565</v>
      </c>
      <c r="G169" s="188"/>
      <c r="H169" s="188" t="s">
        <v>605</v>
      </c>
      <c r="I169" s="188" t="s">
        <v>567</v>
      </c>
      <c r="J169" s="188">
        <v>120</v>
      </c>
      <c r="K169" s="232"/>
    </row>
    <row r="170" spans="2:11" ht="15" customHeight="1">
      <c r="B170" s="211"/>
      <c r="C170" s="188" t="s">
        <v>614</v>
      </c>
      <c r="D170" s="188"/>
      <c r="E170" s="188"/>
      <c r="F170" s="209" t="s">
        <v>565</v>
      </c>
      <c r="G170" s="188"/>
      <c r="H170" s="188" t="s">
        <v>615</v>
      </c>
      <c r="I170" s="188" t="s">
        <v>567</v>
      </c>
      <c r="J170" s="188" t="s">
        <v>616</v>
      </c>
      <c r="K170" s="232"/>
    </row>
    <row r="171" spans="2:11" ht="15" customHeight="1">
      <c r="B171" s="211"/>
      <c r="C171" s="188" t="s">
        <v>513</v>
      </c>
      <c r="D171" s="188"/>
      <c r="E171" s="188"/>
      <c r="F171" s="209" t="s">
        <v>565</v>
      </c>
      <c r="G171" s="188"/>
      <c r="H171" s="188" t="s">
        <v>632</v>
      </c>
      <c r="I171" s="188" t="s">
        <v>567</v>
      </c>
      <c r="J171" s="188" t="s">
        <v>616</v>
      </c>
      <c r="K171" s="232"/>
    </row>
    <row r="172" spans="2:11" ht="15" customHeight="1">
      <c r="B172" s="211"/>
      <c r="C172" s="188" t="s">
        <v>570</v>
      </c>
      <c r="D172" s="188"/>
      <c r="E172" s="188"/>
      <c r="F172" s="209" t="s">
        <v>571</v>
      </c>
      <c r="G172" s="188"/>
      <c r="H172" s="188" t="s">
        <v>632</v>
      </c>
      <c r="I172" s="188" t="s">
        <v>567</v>
      </c>
      <c r="J172" s="188">
        <v>50</v>
      </c>
      <c r="K172" s="232"/>
    </row>
    <row r="173" spans="2:11" ht="15" customHeight="1">
      <c r="B173" s="211"/>
      <c r="C173" s="188" t="s">
        <v>573</v>
      </c>
      <c r="D173" s="188"/>
      <c r="E173" s="188"/>
      <c r="F173" s="209" t="s">
        <v>565</v>
      </c>
      <c r="G173" s="188"/>
      <c r="H173" s="188" t="s">
        <v>632</v>
      </c>
      <c r="I173" s="188" t="s">
        <v>575</v>
      </c>
      <c r="J173" s="188"/>
      <c r="K173" s="232"/>
    </row>
    <row r="174" spans="2:11" ht="15" customHeight="1">
      <c r="B174" s="211"/>
      <c r="C174" s="188" t="s">
        <v>584</v>
      </c>
      <c r="D174" s="188"/>
      <c r="E174" s="188"/>
      <c r="F174" s="209" t="s">
        <v>571</v>
      </c>
      <c r="G174" s="188"/>
      <c r="H174" s="188" t="s">
        <v>632</v>
      </c>
      <c r="I174" s="188" t="s">
        <v>567</v>
      </c>
      <c r="J174" s="188">
        <v>50</v>
      </c>
      <c r="K174" s="232"/>
    </row>
    <row r="175" spans="2:11" ht="15" customHeight="1">
      <c r="B175" s="211"/>
      <c r="C175" s="188" t="s">
        <v>592</v>
      </c>
      <c r="D175" s="188"/>
      <c r="E175" s="188"/>
      <c r="F175" s="209" t="s">
        <v>571</v>
      </c>
      <c r="G175" s="188"/>
      <c r="H175" s="188" t="s">
        <v>632</v>
      </c>
      <c r="I175" s="188" t="s">
        <v>567</v>
      </c>
      <c r="J175" s="188">
        <v>50</v>
      </c>
      <c r="K175" s="232"/>
    </row>
    <row r="176" spans="2:11" ht="15" customHeight="1">
      <c r="B176" s="211"/>
      <c r="C176" s="188" t="s">
        <v>590</v>
      </c>
      <c r="D176" s="188"/>
      <c r="E176" s="188"/>
      <c r="F176" s="209" t="s">
        <v>571</v>
      </c>
      <c r="G176" s="188"/>
      <c r="H176" s="188" t="s">
        <v>632</v>
      </c>
      <c r="I176" s="188" t="s">
        <v>567</v>
      </c>
      <c r="J176" s="188">
        <v>50</v>
      </c>
      <c r="K176" s="232"/>
    </row>
    <row r="177" spans="2:11" ht="15" customHeight="1">
      <c r="B177" s="211"/>
      <c r="C177" s="188" t="s">
        <v>118</v>
      </c>
      <c r="D177" s="188"/>
      <c r="E177" s="188"/>
      <c r="F177" s="209" t="s">
        <v>565</v>
      </c>
      <c r="G177" s="188"/>
      <c r="H177" s="188" t="s">
        <v>633</v>
      </c>
      <c r="I177" s="188" t="s">
        <v>634</v>
      </c>
      <c r="J177" s="188"/>
      <c r="K177" s="232"/>
    </row>
    <row r="178" spans="2:11" ht="15" customHeight="1">
      <c r="B178" s="211"/>
      <c r="C178" s="188" t="s">
        <v>62</v>
      </c>
      <c r="D178" s="188"/>
      <c r="E178" s="188"/>
      <c r="F178" s="209" t="s">
        <v>565</v>
      </c>
      <c r="G178" s="188"/>
      <c r="H178" s="188" t="s">
        <v>635</v>
      </c>
      <c r="I178" s="188" t="s">
        <v>636</v>
      </c>
      <c r="J178" s="188">
        <v>1</v>
      </c>
      <c r="K178" s="232"/>
    </row>
    <row r="179" spans="2:11" ht="15" customHeight="1">
      <c r="B179" s="211"/>
      <c r="C179" s="188" t="s">
        <v>58</v>
      </c>
      <c r="D179" s="188"/>
      <c r="E179" s="188"/>
      <c r="F179" s="209" t="s">
        <v>565</v>
      </c>
      <c r="G179" s="188"/>
      <c r="H179" s="188" t="s">
        <v>637</v>
      </c>
      <c r="I179" s="188" t="s">
        <v>567</v>
      </c>
      <c r="J179" s="188">
        <v>20</v>
      </c>
      <c r="K179" s="232"/>
    </row>
    <row r="180" spans="2:11" ht="15" customHeight="1">
      <c r="B180" s="211"/>
      <c r="C180" s="188" t="s">
        <v>59</v>
      </c>
      <c r="D180" s="188"/>
      <c r="E180" s="188"/>
      <c r="F180" s="209" t="s">
        <v>565</v>
      </c>
      <c r="G180" s="188"/>
      <c r="H180" s="188" t="s">
        <v>638</v>
      </c>
      <c r="I180" s="188" t="s">
        <v>567</v>
      </c>
      <c r="J180" s="188">
        <v>255</v>
      </c>
      <c r="K180" s="232"/>
    </row>
    <row r="181" spans="2:11" ht="15" customHeight="1">
      <c r="B181" s="211"/>
      <c r="C181" s="188" t="s">
        <v>119</v>
      </c>
      <c r="D181" s="188"/>
      <c r="E181" s="188"/>
      <c r="F181" s="209" t="s">
        <v>565</v>
      </c>
      <c r="G181" s="188"/>
      <c r="H181" s="188" t="s">
        <v>529</v>
      </c>
      <c r="I181" s="188" t="s">
        <v>567</v>
      </c>
      <c r="J181" s="188">
        <v>10</v>
      </c>
      <c r="K181" s="232"/>
    </row>
    <row r="182" spans="2:11" ht="15" customHeight="1">
      <c r="B182" s="211"/>
      <c r="C182" s="188" t="s">
        <v>120</v>
      </c>
      <c r="D182" s="188"/>
      <c r="E182" s="188"/>
      <c r="F182" s="209" t="s">
        <v>565</v>
      </c>
      <c r="G182" s="188"/>
      <c r="H182" s="188" t="s">
        <v>639</v>
      </c>
      <c r="I182" s="188" t="s">
        <v>600</v>
      </c>
      <c r="J182" s="188"/>
      <c r="K182" s="232"/>
    </row>
    <row r="183" spans="2:11" ht="15" customHeight="1">
      <c r="B183" s="211"/>
      <c r="C183" s="188" t="s">
        <v>640</v>
      </c>
      <c r="D183" s="188"/>
      <c r="E183" s="188"/>
      <c r="F183" s="209" t="s">
        <v>565</v>
      </c>
      <c r="G183" s="188"/>
      <c r="H183" s="188" t="s">
        <v>641</v>
      </c>
      <c r="I183" s="188" t="s">
        <v>600</v>
      </c>
      <c r="J183" s="188"/>
      <c r="K183" s="232"/>
    </row>
    <row r="184" spans="2:11" ht="15" customHeight="1">
      <c r="B184" s="211"/>
      <c r="C184" s="188" t="s">
        <v>629</v>
      </c>
      <c r="D184" s="188"/>
      <c r="E184" s="188"/>
      <c r="F184" s="209" t="s">
        <v>565</v>
      </c>
      <c r="G184" s="188"/>
      <c r="H184" s="188" t="s">
        <v>642</v>
      </c>
      <c r="I184" s="188" t="s">
        <v>600</v>
      </c>
      <c r="J184" s="188"/>
      <c r="K184" s="232"/>
    </row>
    <row r="185" spans="2:11" ht="15" customHeight="1">
      <c r="B185" s="211"/>
      <c r="C185" s="188" t="s">
        <v>122</v>
      </c>
      <c r="D185" s="188"/>
      <c r="E185" s="188"/>
      <c r="F185" s="209" t="s">
        <v>571</v>
      </c>
      <c r="G185" s="188"/>
      <c r="H185" s="188" t="s">
        <v>643</v>
      </c>
      <c r="I185" s="188" t="s">
        <v>567</v>
      </c>
      <c r="J185" s="188">
        <v>50</v>
      </c>
      <c r="K185" s="232"/>
    </row>
    <row r="186" spans="2:11" ht="15" customHeight="1">
      <c r="B186" s="211"/>
      <c r="C186" s="188" t="s">
        <v>644</v>
      </c>
      <c r="D186" s="188"/>
      <c r="E186" s="188"/>
      <c r="F186" s="209" t="s">
        <v>571</v>
      </c>
      <c r="G186" s="188"/>
      <c r="H186" s="188" t="s">
        <v>645</v>
      </c>
      <c r="I186" s="188" t="s">
        <v>646</v>
      </c>
      <c r="J186" s="188"/>
      <c r="K186" s="232"/>
    </row>
    <row r="187" spans="2:11" ht="15" customHeight="1">
      <c r="B187" s="211"/>
      <c r="C187" s="188" t="s">
        <v>647</v>
      </c>
      <c r="D187" s="188"/>
      <c r="E187" s="188"/>
      <c r="F187" s="209" t="s">
        <v>571</v>
      </c>
      <c r="G187" s="188"/>
      <c r="H187" s="188" t="s">
        <v>648</v>
      </c>
      <c r="I187" s="188" t="s">
        <v>646</v>
      </c>
      <c r="J187" s="188"/>
      <c r="K187" s="232"/>
    </row>
    <row r="188" spans="2:11" ht="15" customHeight="1">
      <c r="B188" s="211"/>
      <c r="C188" s="188" t="s">
        <v>649</v>
      </c>
      <c r="D188" s="188"/>
      <c r="E188" s="188"/>
      <c r="F188" s="209" t="s">
        <v>571</v>
      </c>
      <c r="G188" s="188"/>
      <c r="H188" s="188" t="s">
        <v>650</v>
      </c>
      <c r="I188" s="188" t="s">
        <v>646</v>
      </c>
      <c r="J188" s="188"/>
      <c r="K188" s="232"/>
    </row>
    <row r="189" spans="2:11" ht="15" customHeight="1">
      <c r="B189" s="211"/>
      <c r="C189" s="245" t="s">
        <v>651</v>
      </c>
      <c r="D189" s="188"/>
      <c r="E189" s="188"/>
      <c r="F189" s="209" t="s">
        <v>571</v>
      </c>
      <c r="G189" s="188"/>
      <c r="H189" s="188" t="s">
        <v>652</v>
      </c>
      <c r="I189" s="188" t="s">
        <v>653</v>
      </c>
      <c r="J189" s="246" t="s">
        <v>654</v>
      </c>
      <c r="K189" s="232"/>
    </row>
    <row r="190" spans="2:11" ht="15" customHeight="1">
      <c r="B190" s="211"/>
      <c r="C190" s="245" t="s">
        <v>47</v>
      </c>
      <c r="D190" s="188"/>
      <c r="E190" s="188"/>
      <c r="F190" s="209" t="s">
        <v>565</v>
      </c>
      <c r="G190" s="188"/>
      <c r="H190" s="185" t="s">
        <v>655</v>
      </c>
      <c r="I190" s="188" t="s">
        <v>656</v>
      </c>
      <c r="J190" s="188"/>
      <c r="K190" s="232"/>
    </row>
    <row r="191" spans="2:11" ht="15" customHeight="1">
      <c r="B191" s="211"/>
      <c r="C191" s="245" t="s">
        <v>657</v>
      </c>
      <c r="D191" s="188"/>
      <c r="E191" s="188"/>
      <c r="F191" s="209" t="s">
        <v>565</v>
      </c>
      <c r="G191" s="188"/>
      <c r="H191" s="188" t="s">
        <v>658</v>
      </c>
      <c r="I191" s="188" t="s">
        <v>600</v>
      </c>
      <c r="J191" s="188"/>
      <c r="K191" s="232"/>
    </row>
    <row r="192" spans="2:11" ht="15" customHeight="1">
      <c r="B192" s="211"/>
      <c r="C192" s="245" t="s">
        <v>659</v>
      </c>
      <c r="D192" s="188"/>
      <c r="E192" s="188"/>
      <c r="F192" s="209" t="s">
        <v>565</v>
      </c>
      <c r="G192" s="188"/>
      <c r="H192" s="188" t="s">
        <v>660</v>
      </c>
      <c r="I192" s="188" t="s">
        <v>600</v>
      </c>
      <c r="J192" s="188"/>
      <c r="K192" s="232"/>
    </row>
    <row r="193" spans="2:11" ht="15" customHeight="1">
      <c r="B193" s="211"/>
      <c r="C193" s="245" t="s">
        <v>661</v>
      </c>
      <c r="D193" s="188"/>
      <c r="E193" s="188"/>
      <c r="F193" s="209" t="s">
        <v>571</v>
      </c>
      <c r="G193" s="188"/>
      <c r="H193" s="188" t="s">
        <v>662</v>
      </c>
      <c r="I193" s="188" t="s">
        <v>600</v>
      </c>
      <c r="J193" s="188"/>
      <c r="K193" s="232"/>
    </row>
    <row r="194" spans="2:11" ht="15" customHeight="1">
      <c r="B194" s="238"/>
      <c r="C194" s="247"/>
      <c r="D194" s="218"/>
      <c r="E194" s="218"/>
      <c r="F194" s="218"/>
      <c r="G194" s="218"/>
      <c r="H194" s="218"/>
      <c r="I194" s="218"/>
      <c r="J194" s="218"/>
      <c r="K194" s="239"/>
    </row>
    <row r="195" spans="2:11" ht="18.75" customHeight="1">
      <c r="B195" s="220"/>
      <c r="C195" s="230"/>
      <c r="D195" s="230"/>
      <c r="E195" s="230"/>
      <c r="F195" s="240"/>
      <c r="G195" s="230"/>
      <c r="H195" s="230"/>
      <c r="I195" s="230"/>
      <c r="J195" s="230"/>
      <c r="K195" s="220"/>
    </row>
    <row r="196" spans="2:11" ht="18.75" customHeight="1">
      <c r="B196" s="220"/>
      <c r="C196" s="230"/>
      <c r="D196" s="230"/>
      <c r="E196" s="230"/>
      <c r="F196" s="240"/>
      <c r="G196" s="230"/>
      <c r="H196" s="230"/>
      <c r="I196" s="230"/>
      <c r="J196" s="230"/>
      <c r="K196" s="220"/>
    </row>
    <row r="197" spans="2:11" ht="18.75" customHeight="1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2:11" ht="13.5">
      <c r="B198" s="177"/>
      <c r="C198" s="178"/>
      <c r="D198" s="178"/>
      <c r="E198" s="178"/>
      <c r="F198" s="178"/>
      <c r="G198" s="178"/>
      <c r="H198" s="178"/>
      <c r="I198" s="178"/>
      <c r="J198" s="178"/>
      <c r="K198" s="179"/>
    </row>
    <row r="199" spans="2:11" ht="21">
      <c r="B199" s="180"/>
      <c r="C199" s="295" t="s">
        <v>663</v>
      </c>
      <c r="D199" s="295"/>
      <c r="E199" s="295"/>
      <c r="F199" s="295"/>
      <c r="G199" s="295"/>
      <c r="H199" s="295"/>
      <c r="I199" s="295"/>
      <c r="J199" s="295"/>
      <c r="K199" s="181"/>
    </row>
    <row r="200" spans="2:11" ht="25.5" customHeight="1">
      <c r="B200" s="180"/>
      <c r="C200" s="248" t="s">
        <v>664</v>
      </c>
      <c r="D200" s="248"/>
      <c r="E200" s="248"/>
      <c r="F200" s="248" t="s">
        <v>665</v>
      </c>
      <c r="G200" s="249"/>
      <c r="H200" s="296" t="s">
        <v>666</v>
      </c>
      <c r="I200" s="296"/>
      <c r="J200" s="296"/>
      <c r="K200" s="181"/>
    </row>
    <row r="201" spans="2:11" ht="5.25" customHeight="1">
      <c r="B201" s="211"/>
      <c r="C201" s="206"/>
      <c r="D201" s="206"/>
      <c r="E201" s="206"/>
      <c r="F201" s="206"/>
      <c r="G201" s="230"/>
      <c r="H201" s="206"/>
      <c r="I201" s="206"/>
      <c r="J201" s="206"/>
      <c r="K201" s="232"/>
    </row>
    <row r="202" spans="2:11" ht="15" customHeight="1">
      <c r="B202" s="211"/>
      <c r="C202" s="188" t="s">
        <v>656</v>
      </c>
      <c r="D202" s="188"/>
      <c r="E202" s="188"/>
      <c r="F202" s="209" t="s">
        <v>48</v>
      </c>
      <c r="G202" s="188"/>
      <c r="H202" s="297" t="s">
        <v>667</v>
      </c>
      <c r="I202" s="297"/>
      <c r="J202" s="297"/>
      <c r="K202" s="232"/>
    </row>
    <row r="203" spans="2:11" ht="15" customHeight="1">
      <c r="B203" s="211"/>
      <c r="C203" s="188"/>
      <c r="D203" s="188"/>
      <c r="E203" s="188"/>
      <c r="F203" s="209" t="s">
        <v>49</v>
      </c>
      <c r="G203" s="188"/>
      <c r="H203" s="297" t="s">
        <v>668</v>
      </c>
      <c r="I203" s="297"/>
      <c r="J203" s="297"/>
      <c r="K203" s="232"/>
    </row>
    <row r="204" spans="2:11" ht="15" customHeight="1">
      <c r="B204" s="211"/>
      <c r="C204" s="188"/>
      <c r="D204" s="188"/>
      <c r="E204" s="188"/>
      <c r="F204" s="209" t="s">
        <v>52</v>
      </c>
      <c r="G204" s="188"/>
      <c r="H204" s="297" t="s">
        <v>669</v>
      </c>
      <c r="I204" s="297"/>
      <c r="J204" s="297"/>
      <c r="K204" s="232"/>
    </row>
    <row r="205" spans="2:11" ht="15" customHeight="1">
      <c r="B205" s="211"/>
      <c r="C205" s="188"/>
      <c r="D205" s="188"/>
      <c r="E205" s="188"/>
      <c r="F205" s="209" t="s">
        <v>50</v>
      </c>
      <c r="G205" s="188"/>
      <c r="H205" s="297" t="s">
        <v>670</v>
      </c>
      <c r="I205" s="297"/>
      <c r="J205" s="297"/>
      <c r="K205" s="232"/>
    </row>
    <row r="206" spans="2:11" ht="15" customHeight="1">
      <c r="B206" s="211"/>
      <c r="C206" s="188"/>
      <c r="D206" s="188"/>
      <c r="E206" s="188"/>
      <c r="F206" s="209" t="s">
        <v>51</v>
      </c>
      <c r="G206" s="188"/>
      <c r="H206" s="297" t="s">
        <v>671</v>
      </c>
      <c r="I206" s="297"/>
      <c r="J206" s="297"/>
      <c r="K206" s="232"/>
    </row>
    <row r="207" spans="2:11" ht="15" customHeight="1">
      <c r="B207" s="211"/>
      <c r="C207" s="188"/>
      <c r="D207" s="188"/>
      <c r="E207" s="188"/>
      <c r="F207" s="209"/>
      <c r="G207" s="188"/>
      <c r="H207" s="188"/>
      <c r="I207" s="188"/>
      <c r="J207" s="188"/>
      <c r="K207" s="232"/>
    </row>
    <row r="208" spans="2:11" ht="15" customHeight="1">
      <c r="B208" s="211"/>
      <c r="C208" s="188" t="s">
        <v>612</v>
      </c>
      <c r="D208" s="188"/>
      <c r="E208" s="188"/>
      <c r="F208" s="209" t="s">
        <v>81</v>
      </c>
      <c r="G208" s="188"/>
      <c r="H208" s="297" t="s">
        <v>672</v>
      </c>
      <c r="I208" s="297"/>
      <c r="J208" s="297"/>
      <c r="K208" s="232"/>
    </row>
    <row r="209" spans="2:11" ht="15" customHeight="1">
      <c r="B209" s="211"/>
      <c r="C209" s="188"/>
      <c r="D209" s="188"/>
      <c r="E209" s="188"/>
      <c r="F209" s="209" t="s">
        <v>507</v>
      </c>
      <c r="G209" s="188"/>
      <c r="H209" s="297" t="s">
        <v>508</v>
      </c>
      <c r="I209" s="297"/>
      <c r="J209" s="297"/>
      <c r="K209" s="232"/>
    </row>
    <row r="210" spans="2:11" ht="15" customHeight="1">
      <c r="B210" s="211"/>
      <c r="C210" s="188"/>
      <c r="D210" s="188"/>
      <c r="E210" s="188"/>
      <c r="F210" s="209" t="s">
        <v>505</v>
      </c>
      <c r="G210" s="188"/>
      <c r="H210" s="297" t="s">
        <v>673</v>
      </c>
      <c r="I210" s="297"/>
      <c r="J210" s="297"/>
      <c r="K210" s="232"/>
    </row>
    <row r="211" spans="2:11" ht="15" customHeight="1">
      <c r="B211" s="250"/>
      <c r="C211" s="188"/>
      <c r="D211" s="188"/>
      <c r="E211" s="188"/>
      <c r="F211" s="209" t="s">
        <v>509</v>
      </c>
      <c r="G211" s="245"/>
      <c r="H211" s="298" t="s">
        <v>510</v>
      </c>
      <c r="I211" s="298"/>
      <c r="J211" s="298"/>
      <c r="K211" s="251"/>
    </row>
    <row r="212" spans="2:11" ht="15" customHeight="1">
      <c r="B212" s="250"/>
      <c r="C212" s="188"/>
      <c r="D212" s="188"/>
      <c r="E212" s="188"/>
      <c r="F212" s="209" t="s">
        <v>511</v>
      </c>
      <c r="G212" s="245"/>
      <c r="H212" s="298" t="s">
        <v>674</v>
      </c>
      <c r="I212" s="298"/>
      <c r="J212" s="298"/>
      <c r="K212" s="251"/>
    </row>
    <row r="213" spans="2:11" ht="15" customHeight="1">
      <c r="B213" s="250"/>
      <c r="C213" s="188"/>
      <c r="D213" s="188"/>
      <c r="E213" s="188"/>
      <c r="F213" s="209"/>
      <c r="G213" s="245"/>
      <c r="H213" s="236"/>
      <c r="I213" s="236"/>
      <c r="J213" s="236"/>
      <c r="K213" s="251"/>
    </row>
    <row r="214" spans="2:11" ht="15" customHeight="1">
      <c r="B214" s="250"/>
      <c r="C214" s="188" t="s">
        <v>636</v>
      </c>
      <c r="D214" s="188"/>
      <c r="E214" s="188"/>
      <c r="F214" s="209">
        <v>1</v>
      </c>
      <c r="G214" s="245"/>
      <c r="H214" s="298" t="s">
        <v>675</v>
      </c>
      <c r="I214" s="298"/>
      <c r="J214" s="298"/>
      <c r="K214" s="251"/>
    </row>
    <row r="215" spans="2:11" ht="15" customHeight="1">
      <c r="B215" s="250"/>
      <c r="C215" s="188"/>
      <c r="D215" s="188"/>
      <c r="E215" s="188"/>
      <c r="F215" s="209">
        <v>2</v>
      </c>
      <c r="G215" s="245"/>
      <c r="H215" s="298" t="s">
        <v>676</v>
      </c>
      <c r="I215" s="298"/>
      <c r="J215" s="298"/>
      <c r="K215" s="251"/>
    </row>
    <row r="216" spans="2:11" ht="15" customHeight="1">
      <c r="B216" s="250"/>
      <c r="C216" s="188"/>
      <c r="D216" s="188"/>
      <c r="E216" s="188"/>
      <c r="F216" s="209">
        <v>3</v>
      </c>
      <c r="G216" s="245"/>
      <c r="H216" s="298" t="s">
        <v>677</v>
      </c>
      <c r="I216" s="298"/>
      <c r="J216" s="298"/>
      <c r="K216" s="251"/>
    </row>
    <row r="217" spans="2:11" ht="15" customHeight="1">
      <c r="B217" s="250"/>
      <c r="C217" s="188"/>
      <c r="D217" s="188"/>
      <c r="E217" s="188"/>
      <c r="F217" s="209">
        <v>4</v>
      </c>
      <c r="G217" s="245"/>
      <c r="H217" s="298" t="s">
        <v>678</v>
      </c>
      <c r="I217" s="298"/>
      <c r="J217" s="298"/>
      <c r="K217" s="251"/>
    </row>
    <row r="218" spans="2:11" ht="12.75" customHeight="1">
      <c r="B218" s="252"/>
      <c r="C218" s="253"/>
      <c r="D218" s="253"/>
      <c r="E218" s="253"/>
      <c r="F218" s="253"/>
      <c r="G218" s="253"/>
      <c r="H218" s="253"/>
      <c r="I218" s="253"/>
      <c r="J218" s="253"/>
      <c r="K218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DESKTOP-IOTQE4J\Libor Fouček</dc:creator>
  <cp:keywords/>
  <dc:description/>
  <cp:lastModifiedBy>Libor Fouček</cp:lastModifiedBy>
  <cp:lastPrinted>2023-05-02T09:43:08Z</cp:lastPrinted>
  <dcterms:created xsi:type="dcterms:W3CDTF">2023-05-02T09:39:17Z</dcterms:created>
  <dcterms:modified xsi:type="dcterms:W3CDTF">2023-05-02T10:11:29Z</dcterms:modified>
  <cp:category/>
  <cp:version/>
  <cp:contentType/>
  <cp:contentStatus/>
</cp:coreProperties>
</file>