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15" firstSheet="1" activeTab="1"/>
  </bookViews>
  <sheets>
    <sheet name="Rekapitulace stavby" sheetId="1" state="veryHidden" r:id="rId1"/>
    <sheet name="SO - BYT 2 + KK " sheetId="2" r:id="rId2"/>
  </sheets>
  <definedNames>
    <definedName name="_xlnm._FilterDatabase" localSheetId="1" hidden="1">'SO - BYT 2 + KK '!$C$136:$K$427</definedName>
    <definedName name="_xlnm.Print_Area" localSheetId="0">'Rekapitulace stavby'!$D$4:$AO$76,'Rekapitulace stavby'!$C$82:$AQ$96</definedName>
    <definedName name="_xlnm.Print_Area" localSheetId="1">'SO - BYT 2 + KK '!$C$4:$J$76,'SO - BYT 2 + KK '!$C$82:$J$118,'SO - BYT 2 + KK '!$C$124:$J$427</definedName>
    <definedName name="_xlnm.Print_Titles" localSheetId="0">'Rekapitulace stavby'!$92:$92</definedName>
    <definedName name="_xlnm.Print_Titles" localSheetId="1">'SO - BYT 2 + KK '!$136:$136</definedName>
  </definedNames>
  <calcPr calcId="152511"/>
</workbook>
</file>

<file path=xl/sharedStrings.xml><?xml version="1.0" encoding="utf-8"?>
<sst xmlns="http://schemas.openxmlformats.org/spreadsheetml/2006/main" count="3350" uniqueCount="651">
  <si>
    <t>Export Komplet</t>
  </si>
  <si>
    <t/>
  </si>
  <si>
    <t>2.0</t>
  </si>
  <si>
    <t>ZAMOK</t>
  </si>
  <si>
    <t>False</t>
  </si>
  <si>
    <t>{55533741-fd10-4251-8de6-f3e9a9f7c9a9}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</si>
  <si>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</si>
  <si>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</si>
  <si>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</si>
  <si>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</si>
  <si>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</si>
  <si>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</si>
  <si>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</si>
  <si>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</si>
  <si>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23/2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</si>
  <si>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</si>
  <si>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</si>
  <si>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BYTŮ GRANÁTOVÁ ČP.1897</t>
  </si>
  <si>
    <t>KSO:</t>
  </si>
  <si>
    <t>CC-CZ:</t>
  </si>
  <si>
    <t>Místo:</t>
  </si>
  <si>
    <t>TURNOV</t>
  </si>
  <si>
    <t>Datum:</t>
  </si>
  <si>
    <t>28. 2. 2023</t>
  </si>
  <si>
    <t>Zadavatel:</t>
  </si>
  <si>
    <t>IČ:</t>
  </si>
  <si>
    <t>MĚSTO TURNOV, ANTONÍNA DVOŘÁKA 335</t>
  </si>
  <si>
    <t>DIČ:</t>
  </si>
  <si>
    <t>Uchazeč:</t>
  </si>
  <si>
    <t>Vyplň údaj</t>
  </si>
  <si>
    <t>Projektant:</t>
  </si>
  <si>
    <t>ING.PAVEL MAREK projekční atelier TURNOV</t>
  </si>
  <si>
    <t>True</t>
  </si>
  <si>
    <t>Zpracovatel:</t>
  </si>
  <si>
    <t>J.VYDROVÁ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</si>
  <si>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</si>
  <si>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</si>
  <si>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</si>
  <si>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</si>
  <si>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</si>
  <si>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</si>
  <si>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</si>
  <si>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</si>
  <si>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</si>
  <si>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</si>
  <si>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</si>
  <si>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</si>
  <si>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</si>
  <si>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</si>
  <si>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</si>
  <si>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</si>
  <si>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</si>
  <si>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</si>
  <si>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</si>
  <si>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</si>
  <si>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</si>
  <si>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</si>
  <si>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</si>
  <si>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</si>
  <si>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</si>
  <si>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</si>
  <si>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</si>
  <si>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</si>
  <si>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</si>
  <si>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</si>
  <si>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</si>
  <si>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</si>
  <si>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</si>
  <si>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</si>
  <si>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</si>
  <si>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</si>
  <si>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</si>
  <si>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</si>
  <si>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</si>
  <si>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</si>
  <si>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</si>
  <si>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</si>
  <si>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</si>
  <si>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</si>
  <si>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</si>
  <si>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</si>
  <si>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</t>
  </si>
  <si>
    <t xml:space="preserve">BYT 2 + KK </t>
  </si>
  <si>
    <t>STA</t>
  </si>
  <si>
    <t>1</t>
  </si>
  <si>
    <t>{071e8e9f-6d33-44ee-9b28-b22c07ed99d0}</t>
  </si>
  <si>
    <t>KRYCÍ LIST SOUPISU PRACÍ</t>
  </si>
  <si>
    <t>Objekt:</t>
  </si>
  <si>
    <t xml:space="preserve">SO - BYT 2 + KK </t>
  </si>
  <si>
    <t>MĚSTO TURNOV, ANTONÍNA DVOŘÁKA 335, TURNOV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</si>
  <si>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</si>
  <si>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</si>
  <si>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</si>
  <si>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</si>
  <si>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</si>
  <si>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</si>
  <si>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</si>
  <si>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</si>
  <si>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</si>
  <si>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</si>
  <si>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998 - Přesun hmot</t>
  </si>
  <si>
    <t>PSV - Práce a dodávky PSV</t>
  </si>
  <si>
    <t xml:space="preserve">    720 - Zdravotní technika</t>
  </si>
  <si>
    <t xml:space="preserve">    725 - Zdravotechnika - zařizovací předměty</t>
  </si>
  <si>
    <t xml:space="preserve">    763 - Konstrukce sádrokartonové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</si>
  <si>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</si>
  <si>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</si>
  <si>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</si>
  <si>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Obklady keramické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</si>
  <si>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</si>
  <si>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</si>
  <si>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</si>
  <si>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</si>
  <si>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</si>
  <si>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</si>
  <si>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</si>
  <si>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</si>
  <si>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</si>
  <si>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</si>
  <si>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</si>
  <si>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</si>
  <si>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</si>
  <si>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</si>
  <si>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</si>
  <si>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</si>
  <si>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</si>
  <si>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</si>
  <si>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</si>
  <si>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</si>
  <si>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</si>
  <si>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</si>
  <si>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</si>
  <si>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</si>
  <si>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</si>
  <si>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</si>
  <si>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</si>
  <si>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Příčka z pórobetonových hladkých tvárnic na tenkovrstvou maltu tl 100 mm</t>
  </si>
  <si>
    <t>m2</t>
  </si>
  <si>
    <t>4</t>
  </si>
  <si>
    <t>2</t>
  </si>
  <si>
    <t>1208558519</t>
  </si>
  <si>
    <t>VV</t>
  </si>
  <si>
    <t xml:space="preserve">  (3,45+1,05+0,80)*2,60</t>
  </si>
  <si>
    <t>"odpočet otvoru</t>
  </si>
  <si>
    <t xml:space="preserve">  -0,60*0,60</t>
  </si>
  <si>
    <t>Součet</t>
  </si>
  <si>
    <t>342272245</t>
  </si>
  <si>
    <t>Příčka z pórobetonových hladkých tvárnic na tenkovrstvou maltu tl 150 mm</t>
  </si>
  <si>
    <t>-967581604</t>
  </si>
  <si>
    <t xml:space="preserve">  2,55*1,20</t>
  </si>
  <si>
    <t>342291131</t>
  </si>
  <si>
    <t>Ukotvení příček k betonovým konstrukcím plochými kotvami</t>
  </si>
  <si>
    <t>m</t>
  </si>
  <si>
    <t>-659082579</t>
  </si>
  <si>
    <t xml:space="preserve">  2,60*3+1,20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</si>
  <si>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</si>
  <si>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</si>
  <si>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</si>
  <si>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</si>
  <si>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-627426137</t>
  </si>
  <si>
    <t>"m.č.101"   (1,91+1,30)*2*2,60</t>
  </si>
  <si>
    <t>"m.č.102"   (1,49+1,30)*2*2,60</t>
  </si>
  <si>
    <t>"m.č.103"   (3,45+4,49)*2*2,60</t>
  </si>
  <si>
    <t>"m.č..104</t>
  </si>
  <si>
    <t xml:space="preserve">  (3,45+1,95+2,55+1,05+0,10+0,10+0,80+1,00)*2,60</t>
  </si>
  <si>
    <t>"m.č.105"   (4,36+3,45)*2*2,60</t>
  </si>
  <si>
    <t>"odpočet otvorů</t>
  </si>
  <si>
    <t xml:space="preserve">  -0,80*1,97*9</t>
  </si>
  <si>
    <t xml:space="preserve">  -0,90*2,36</t>
  </si>
  <si>
    <t xml:space="preserve">  -1,25*1,55*2</t>
  </si>
  <si>
    <t>"přípočet ostění</t>
  </si>
  <si>
    <t xml:space="preserve">  (1,25+2*1,55)*0,10</t>
  </si>
  <si>
    <t xml:space="preserve">  (2,14+1,55+1,05+2,60)*0,10</t>
  </si>
  <si>
    <t>5</t>
  </si>
  <si>
    <t>612321141</t>
  </si>
  <si>
    <t>Vápenocementová omítka štuková dvouvrstvá vnitřních stěn nanášená ručně</t>
  </si>
  <si>
    <t>632425046</t>
  </si>
  <si>
    <t>"m.č.104</t>
  </si>
  <si>
    <t xml:space="preserve">  (3,45+1,95+2,55+1,05)*0,15</t>
  </si>
  <si>
    <t xml:space="preserve">  (0,10+0,10+0,80+1,00)*0,15</t>
  </si>
  <si>
    <t>612311131</t>
  </si>
  <si>
    <t>Potažení vnitřních stěn vápenným štukem tloušťky do 3 mm</t>
  </si>
  <si>
    <t>1842734228</t>
  </si>
  <si>
    <t xml:space="preserve">  -(0,60+2,10)*0,60</t>
  </si>
  <si>
    <t xml:space="preserve">  -0,80*1,97*8</t>
  </si>
  <si>
    <t>7</t>
  </si>
  <si>
    <t>612325422</t>
  </si>
  <si>
    <t>Oprava vnitřní vápenocementové štukové omítky stěn v rozsahu plochy přes 10 do 30 %</t>
  </si>
  <si>
    <t>459664197</t>
  </si>
  <si>
    <t>"m.č.104"  (1,95+3,45+1,00)*2,60</t>
  </si>
  <si>
    <t>"m.č.105"   (4,36*2+3,45)*2,60</t>
  </si>
  <si>
    <t>8</t>
  </si>
  <si>
    <t>612331121</t>
  </si>
  <si>
    <t>Cementová omítka hladká jednovrstvá vnitřních stěn nanášená ručně</t>
  </si>
  <si>
    <t>-1388505603</t>
  </si>
  <si>
    <t>"m.č.103</t>
  </si>
  <si>
    <t xml:space="preserve">  (0,60+2,10)*0,60</t>
  </si>
  <si>
    <t xml:space="preserve">  (3,45+1,95+2,55+1,05)*2,45</t>
  </si>
  <si>
    <t xml:space="preserve">  (0,10+0,10+0,80+1,00)*2,45</t>
  </si>
  <si>
    <t xml:space="preserve">  -0,80*1,97</t>
  </si>
  <si>
    <t>9</t>
  </si>
  <si>
    <t>Ostatní konstrukce a práce</t>
  </si>
  <si>
    <t>949101111</t>
  </si>
  <si>
    <t>Lešení pomocné pro objekty pozemních staveb s lešeňovou podlahou v do 1,9 m zatížení do 150 kg/m2</t>
  </si>
  <si>
    <t>-1016458853</t>
  </si>
  <si>
    <t>"m.č.101 až 105</t>
  </si>
  <si>
    <t xml:space="preserve">  2,50+1,90+15,50+5,50+15,00</t>
  </si>
  <si>
    <t>10</t>
  </si>
  <si>
    <t>952901111</t>
  </si>
  <si>
    <t>Vyčištění budov bytové a občanské výstavby při v. podlaží do 4 m</t>
  </si>
  <si>
    <t>-727195421</t>
  </si>
  <si>
    <t xml:space="preserve">  7,05*6,41</t>
  </si>
  <si>
    <t>96</t>
  </si>
  <si>
    <t>Bourání konstrukcí</t>
  </si>
  <si>
    <t>11</t>
  </si>
  <si>
    <t>962031132</t>
  </si>
  <si>
    <t>Bourání příček z cihel pálených na MVC tl do 100 mm</t>
  </si>
  <si>
    <t>-50870659</t>
  </si>
  <si>
    <t xml:space="preserve"> 0,60*2,60</t>
  </si>
  <si>
    <t>12</t>
  </si>
  <si>
    <t>962084121</t>
  </si>
  <si>
    <t>Bourání příček deskových umakartových tl do 50 mm</t>
  </si>
  <si>
    <t>-2030934010</t>
  </si>
  <si>
    <t xml:space="preserve">  (1,58+0,95+1,60*2+2,15)*2,60</t>
  </si>
  <si>
    <t xml:space="preserve">  -0,60*1,97</t>
  </si>
  <si>
    <t xml:space="preserve">  -0,60*2,00</t>
  </si>
  <si>
    <t>13</t>
  </si>
  <si>
    <t>967031732</t>
  </si>
  <si>
    <t>Přisekání plošné zdiva z cihel pálených na MV nebo MVC tl do 100 mm</t>
  </si>
  <si>
    <t>1776387961</t>
  </si>
  <si>
    <t>"po vybourání příčky</t>
  </si>
  <si>
    <t xml:space="preserve">  0,10*2,60</t>
  </si>
  <si>
    <t>14</t>
  </si>
  <si>
    <t>968072455</t>
  </si>
  <si>
    <t>Vybourání kovových dveřních zárubní pl do 2 m2</t>
  </si>
  <si>
    <t>1364373968</t>
  </si>
  <si>
    <t xml:space="preserve">  0,60*1,97</t>
  </si>
  <si>
    <t xml:space="preserve">  0,80*1,97*5</t>
  </si>
  <si>
    <t>978013141</t>
  </si>
  <si>
    <t>Otlučení (osekání) vnitřní vápenné nebo vápenocementové omítky stěn v rozsahu přes 10 do 30 %</t>
  </si>
  <si>
    <t>-2141023130</t>
  </si>
  <si>
    <t>16</t>
  </si>
  <si>
    <t>978013191</t>
  </si>
  <si>
    <t>Otlučení (osekání) vnitřní vápenné nebo vápenocementové omítky stěn v rozsahu do 100 %</t>
  </si>
  <si>
    <t>602641241</t>
  </si>
  <si>
    <t xml:space="preserve">  (2,30+1,80)*2,45</t>
  </si>
  <si>
    <t xml:space="preserve">  (0,60+2,70)*1,60</t>
  </si>
  <si>
    <t>17</t>
  </si>
  <si>
    <t>978059541</t>
  </si>
  <si>
    <t>Odsekání a odebrání obkladů stěn z vnitřních obkládaček plochy přes 1 m2</t>
  </si>
  <si>
    <t>241298930</t>
  </si>
  <si>
    <t xml:space="preserve">  (2,11+1,60)*1,50</t>
  </si>
  <si>
    <t>18</t>
  </si>
  <si>
    <t>721220801</t>
  </si>
  <si>
    <t>Demontáž uzávěrek zápachových DN 70</t>
  </si>
  <si>
    <t>kus</t>
  </si>
  <si>
    <t>-1792677859</t>
  </si>
  <si>
    <t>19</t>
  </si>
  <si>
    <t>725110811</t>
  </si>
  <si>
    <t>Demontáž klozetů splachovací s nádrží</t>
  </si>
  <si>
    <t>soubor</t>
  </si>
  <si>
    <t>1346396105</t>
  </si>
  <si>
    <t>20</t>
  </si>
  <si>
    <t>725210821</t>
  </si>
  <si>
    <t>Demontáž umyvadel bez výtokových armatur</t>
  </si>
  <si>
    <t>2023951125</t>
  </si>
  <si>
    <t>725220842</t>
  </si>
  <si>
    <t>Demontáž van ocelových volně stojících</t>
  </si>
  <si>
    <t>-512823660</t>
  </si>
  <si>
    <t>22</t>
  </si>
  <si>
    <t>725310823</t>
  </si>
  <si>
    <t>Demontáž dřez jednoduchý vestavěný v kuchyňských sestavách bez výtokových armatur</t>
  </si>
  <si>
    <t>889068842</t>
  </si>
  <si>
    <t>23</t>
  </si>
  <si>
    <t>725820801</t>
  </si>
  <si>
    <t>Demontáž baterie nástěnné do G 3 / 4</t>
  </si>
  <si>
    <t>1823673595</t>
  </si>
  <si>
    <t>24</t>
  </si>
  <si>
    <t>725820802</t>
  </si>
  <si>
    <t>Demontáž baterie stojánkové do jednoho otvoru</t>
  </si>
  <si>
    <t>-40415430</t>
  </si>
  <si>
    <t>25</t>
  </si>
  <si>
    <t>763131831</t>
  </si>
  <si>
    <t>Demontáž SDK podhledu s jednovrstvou nosnou kcí z ocelových profilů opláštění jednoduché</t>
  </si>
  <si>
    <t>741411085</t>
  </si>
  <si>
    <t xml:space="preserve">  2,15*1,60</t>
  </si>
  <si>
    <t>26</t>
  </si>
  <si>
    <t>766812820</t>
  </si>
  <si>
    <t>Demontáž kuchyňských linek dřevěných nebo kovových délky do 1,5 m</t>
  </si>
  <si>
    <t>-1412034824</t>
  </si>
  <si>
    <t>27</t>
  </si>
  <si>
    <t>766825811</t>
  </si>
  <si>
    <t>Demontáž truhlářských vestavěných skříní jednokřídlových</t>
  </si>
  <si>
    <t>565702247</t>
  </si>
  <si>
    <t>28</t>
  </si>
  <si>
    <t>766825821</t>
  </si>
  <si>
    <t>Demontáž truhlářských vestavěných skříní dvoukřídlových</t>
  </si>
  <si>
    <t>-1895212056</t>
  </si>
  <si>
    <t>29</t>
  </si>
  <si>
    <t>776201812</t>
  </si>
  <si>
    <t>Demontáž lepených povlakových podlah s podložkou ručně</t>
  </si>
  <si>
    <t>-1124802907</t>
  </si>
  <si>
    <t xml:space="preserve">  2,50+1,90+15,50</t>
  </si>
  <si>
    <t xml:space="preserve">  3,45*6,41</t>
  </si>
  <si>
    <t>30</t>
  </si>
  <si>
    <t>776410811</t>
  </si>
  <si>
    <t>Odstranění soklíků a lišt pryžových nebo plastových</t>
  </si>
  <si>
    <t>810483719</t>
  </si>
  <si>
    <t xml:space="preserve">  1,49*2+1,91*2+1,30*4</t>
  </si>
  <si>
    <t xml:space="preserve">  (3,45+4,49)*2</t>
  </si>
  <si>
    <t xml:space="preserve">  (3,45+6,41)*2</t>
  </si>
  <si>
    <t>31</t>
  </si>
  <si>
    <t>776991821</t>
  </si>
  <si>
    <t>Odstranění lepidla ručně z podlah</t>
  </si>
  <si>
    <t>1888846372</t>
  </si>
  <si>
    <t>32</t>
  </si>
  <si>
    <t>997013151</t>
  </si>
  <si>
    <t>Vnitrostaveništní doprava suti a vybouraných hmot svisle v do 6 m s omezením mechanizace</t>
  </si>
  <si>
    <t>t</t>
  </si>
  <si>
    <t>-2092790618</t>
  </si>
  <si>
    <t>33</t>
  </si>
  <si>
    <t>997013501</t>
  </si>
  <si>
    <t>Odvoz suti a vybouraných hmot na skládku do 1 km se složením</t>
  </si>
  <si>
    <t>1138705515</t>
  </si>
  <si>
    <t>34</t>
  </si>
  <si>
    <t>997013509</t>
  </si>
  <si>
    <t>Příplatek k odvozu suti a vybouraných hmot na skládku ZKD 1 km přes 1 km</t>
  </si>
  <si>
    <t>-1702400571</t>
  </si>
  <si>
    <t>35</t>
  </si>
  <si>
    <t>997013631</t>
  </si>
  <si>
    <t>Poplatek za uložení na skládce (skládkovné) stavebního odpadu směsného kód odpadu 17 09 04</t>
  </si>
  <si>
    <t>-1839840581</t>
  </si>
  <si>
    <t>998</t>
  </si>
  <si>
    <t>Přesun hmot</t>
  </si>
  <si>
    <t>36</t>
  </si>
  <si>
    <t>998011001</t>
  </si>
  <si>
    <t>Přesun hmot pro budovy zděné v do 6 m</t>
  </si>
  <si>
    <t>1129848256</t>
  </si>
  <si>
    <t>PSV</t>
  </si>
  <si>
    <t>Práce a dodávky PSV</t>
  </si>
  <si>
    <t>720</t>
  </si>
  <si>
    <t>Zdravotní technika</t>
  </si>
  <si>
    <t>37</t>
  </si>
  <si>
    <t>Přenos ZTI</t>
  </si>
  <si>
    <t>Zdravotní technika - dle položkového rozpočtu</t>
  </si>
  <si>
    <t>kpl</t>
  </si>
  <si>
    <t>1448446788</t>
  </si>
  <si>
    <t>725</t>
  </si>
  <si>
    <t>Zdravotechnika - zařizovací předměty</t>
  </si>
  <si>
    <t>38</t>
  </si>
  <si>
    <t>725112022</t>
  </si>
  <si>
    <t>Klozet keramický závěsný na nosné stěny s hlubokým splachováním odpad vodorovný</t>
  </si>
  <si>
    <t>-1634434638</t>
  </si>
  <si>
    <t>39</t>
  </si>
  <si>
    <t>725211624</t>
  </si>
  <si>
    <t>Umyvadlo keramické bílé šířky 650 mm se sloupem na sifon připevněné na stěnu šrouby</t>
  </si>
  <si>
    <t>-823699078</t>
  </si>
  <si>
    <t>40</t>
  </si>
  <si>
    <t>725241216</t>
  </si>
  <si>
    <t>Vanička sprchová z litého polymermramoru obdélník. 1000x800 mm</t>
  </si>
  <si>
    <t>-1596441118</t>
  </si>
  <si>
    <t>41</t>
  </si>
  <si>
    <t>725244103</t>
  </si>
  <si>
    <t>Dveře sprchové rámové se skleněnou výplní tl. 5 mm otvíravé jednokřídlové do niky na vaničku šířky 900 mm</t>
  </si>
  <si>
    <t>1602643075</t>
  </si>
  <si>
    <t>42</t>
  </si>
  <si>
    <t>725291641</t>
  </si>
  <si>
    <t>Doplňky zařízení koupelen a záchodů nerezové madlo sprchové 750 x 450 mm</t>
  </si>
  <si>
    <t>1703448893</t>
  </si>
  <si>
    <t>43</t>
  </si>
  <si>
    <t>725821325</t>
  </si>
  <si>
    <t>Baterie dřezová stojánková páková s otáčivým kulatým ústím a délkou ramínka 220 mm</t>
  </si>
  <si>
    <t>-608640319</t>
  </si>
  <si>
    <t>44</t>
  </si>
  <si>
    <t>725822654</t>
  </si>
  <si>
    <t>Baterie umyvadlová automatická senzorová s termostatickým ventilem</t>
  </si>
  <si>
    <t>-895465518</t>
  </si>
  <si>
    <t>45</t>
  </si>
  <si>
    <t>725841332</t>
  </si>
  <si>
    <t>Baterie sprchová podomítková s přepínačem a pohyblivým držákem</t>
  </si>
  <si>
    <t>-1963712645</t>
  </si>
  <si>
    <t>46</t>
  </si>
  <si>
    <t>725861301</t>
  </si>
  <si>
    <t>Zápachová uzávěrka pro umyvadla DN 32 s přípojkou pro pračku nebo myčku</t>
  </si>
  <si>
    <t>475558255</t>
  </si>
  <si>
    <t>47</t>
  </si>
  <si>
    <t>725865312</t>
  </si>
  <si>
    <t>Zápachová uzávěrka sprchových van DN 40/50 s kulovým kloubem na odtoku a odpadním ventilem</t>
  </si>
  <si>
    <t>577365593</t>
  </si>
  <si>
    <t>48</t>
  </si>
  <si>
    <t>725980123</t>
  </si>
  <si>
    <t>Revizní dvířka 60x60 cm</t>
  </si>
  <si>
    <t>1113013683</t>
  </si>
  <si>
    <t>49</t>
  </si>
  <si>
    <t>743551</t>
  </si>
  <si>
    <t>Elektrický topný žebřík</t>
  </si>
  <si>
    <t>-1713765797</t>
  </si>
  <si>
    <t>50</t>
  </si>
  <si>
    <t>998725101</t>
  </si>
  <si>
    <t>Přesun hmot tonážní pro zařizovací předměty v objektech v do 6 m</t>
  </si>
  <si>
    <t>-447983305</t>
  </si>
  <si>
    <t>763</t>
  </si>
  <si>
    <t>Konstrukce sádrokartonové</t>
  </si>
  <si>
    <t>51</t>
  </si>
  <si>
    <t>763131411</t>
  </si>
  <si>
    <t>SDK podhled desky 1xA 12,5 bez TI dvouvrstvá spodní kce profil CD+UD</t>
  </si>
  <si>
    <t>15919707</t>
  </si>
  <si>
    <t>"m.č.101 až 103+105</t>
  </si>
  <si>
    <t xml:space="preserve">  2,50+1,90+15,50+15,00</t>
  </si>
  <si>
    <t>52</t>
  </si>
  <si>
    <t>763131451</t>
  </si>
  <si>
    <t>SDK podhled deska 1xH2 12,5 bez TI dvouvrstvá spodní kce profil CD+UD</t>
  </si>
  <si>
    <t>1693644980</t>
  </si>
  <si>
    <t>"m.č.104"   5,50</t>
  </si>
  <si>
    <t>53</t>
  </si>
  <si>
    <t>763131714</t>
  </si>
  <si>
    <t>SDK podhled základní penetrační nátěr</t>
  </si>
  <si>
    <t>-585392482</t>
  </si>
  <si>
    <t xml:space="preserve">  34,90+5,50</t>
  </si>
  <si>
    <t>54</t>
  </si>
  <si>
    <t>998763301</t>
  </si>
  <si>
    <t>Přesun hmot tonážní pro sádrokartonové konstrukce v objektech v do 6 m</t>
  </si>
  <si>
    <t>-1118510315</t>
  </si>
  <si>
    <t>766</t>
  </si>
  <si>
    <t>Konstrukce truhlářské</t>
  </si>
  <si>
    <t>55</t>
  </si>
  <si>
    <t>766660171</t>
  </si>
  <si>
    <t>Montáž dveřních křídel otvíravých jednokřídlových š do 0,8 m do obložkové zárubně</t>
  </si>
  <si>
    <t>856976669</t>
  </si>
  <si>
    <t>56</t>
  </si>
  <si>
    <t>M</t>
  </si>
  <si>
    <t>61164005</t>
  </si>
  <si>
    <t>dveře vnitřní profilované plné 1křídlé 800x1970mm</t>
  </si>
  <si>
    <t>1524181426</t>
  </si>
  <si>
    <t>57</t>
  </si>
  <si>
    <t>766660729</t>
  </si>
  <si>
    <t>Montáž dveřního interiérového kování - štítku s klikou</t>
  </si>
  <si>
    <t>-1020905822</t>
  </si>
  <si>
    <t>58</t>
  </si>
  <si>
    <t>54914610</t>
  </si>
  <si>
    <t>kování dveřní vrchní klika včetně rozet a montážního materiálu R BB nerez PK</t>
  </si>
  <si>
    <t>-1493985397</t>
  </si>
  <si>
    <t>59</t>
  </si>
  <si>
    <t>766682111</t>
  </si>
  <si>
    <t>Montáž zárubní obložkových pro dveře jednokřídlové tl stěny do 170 mm</t>
  </si>
  <si>
    <t>216485353</t>
  </si>
  <si>
    <t>60</t>
  </si>
  <si>
    <t>61182262</t>
  </si>
  <si>
    <t>zárubeň obložková pro dveře 1křídlé ,800x1970mm tl 60-170mm fólie bílá</t>
  </si>
  <si>
    <t>-698084317</t>
  </si>
  <si>
    <t>61</t>
  </si>
  <si>
    <t>766682311</t>
  </si>
  <si>
    <t>Montáž obkladu kovových zárubní pro dveře jednokřídlové tl stěny do 170 mm</t>
  </si>
  <si>
    <t>158064781</t>
  </si>
  <si>
    <t>62</t>
  </si>
  <si>
    <t>61182371</t>
  </si>
  <si>
    <t>obklad ocelové zárubně jednokřídlé s laminátovým povrchem tl stěny 60-150mm rozměru 600-1100/1970, 2100mm</t>
  </si>
  <si>
    <t>-1019846433</t>
  </si>
  <si>
    <t>63</t>
  </si>
  <si>
    <t>Nabídka</t>
  </si>
  <si>
    <t>Kuchyňská linka včetně dřezu, varné desky a digestoře, dl.210 cm</t>
  </si>
  <si>
    <t>1796268073</t>
  </si>
  <si>
    <t>64</t>
  </si>
  <si>
    <t>998766101</t>
  </si>
  <si>
    <t>Přesun hmot tonážní pro konstrukce truhlářské v objektech v do 6 m</t>
  </si>
  <si>
    <t>-691100585</t>
  </si>
  <si>
    <t>771</t>
  </si>
  <si>
    <t>Podlahy z dlaždic</t>
  </si>
  <si>
    <t>65</t>
  </si>
  <si>
    <t>771121011</t>
  </si>
  <si>
    <t>Nátěr penetrační na podlahu</t>
  </si>
  <si>
    <t>-1715189109</t>
  </si>
  <si>
    <t>"m.č.104"    5,50</t>
  </si>
  <si>
    <t>66</t>
  </si>
  <si>
    <t>771151011</t>
  </si>
  <si>
    <t>Samonivelační stěrka podlah pevnosti 20 MPa tl 3 mm</t>
  </si>
  <si>
    <t>-1380258593</t>
  </si>
  <si>
    <t>67</t>
  </si>
  <si>
    <t>771574115</t>
  </si>
  <si>
    <t>Montáž podlah keramických hladkých lepených flexibilním lepidlem do 25 ks/m2</t>
  </si>
  <si>
    <t>-1584540084</t>
  </si>
  <si>
    <t>68</t>
  </si>
  <si>
    <t>59761011</t>
  </si>
  <si>
    <t>dlažba keramická hutná bílá vel.200x200 mm, součinitel protiskluznosti menší než 0,7</t>
  </si>
  <si>
    <t>233232257</t>
  </si>
  <si>
    <t>5,5*1,1 'Přepočtené koeficientem množství</t>
  </si>
  <si>
    <t>69</t>
  </si>
  <si>
    <t>771591112</t>
  </si>
  <si>
    <t>Izolace pod dlažbu nátěrem nebo stěrkou ve dvou vrstvách</t>
  </si>
  <si>
    <t>-356014667</t>
  </si>
  <si>
    <t xml:space="preserve">  5,50+(2,55+1,80+2,55+0,90+0,10)*0,20</t>
  </si>
  <si>
    <t>70</t>
  </si>
  <si>
    <t>998771101</t>
  </si>
  <si>
    <t>Přesun hmot tonážní pro podlahy z dlaždic v objektech v do 6 m</t>
  </si>
  <si>
    <t>-718515750</t>
  </si>
  <si>
    <t>776</t>
  </si>
  <si>
    <t>Podlahy povlakové</t>
  </si>
  <si>
    <t>71</t>
  </si>
  <si>
    <t>776141111</t>
  </si>
  <si>
    <t>Vyrovnání podkladu povlakových podlah stěrkou pevnosti 20 MPa tl 3 mm</t>
  </si>
  <si>
    <t>1840774854</t>
  </si>
  <si>
    <t>"m.č.101+102+103+105</t>
  </si>
  <si>
    <t>72</t>
  </si>
  <si>
    <t>776221111</t>
  </si>
  <si>
    <t>Lepení pásů z PVC standardním lepidlem</t>
  </si>
  <si>
    <t>-1084743905</t>
  </si>
  <si>
    <t>73</t>
  </si>
  <si>
    <t>28411106</t>
  </si>
  <si>
    <t>PVC vinyl heterogenní zátěžový tl 3.35mm, nášlapná vrstva 0.7mm, hořlavost Bfl-s1, smykové tření µ ≥0.5, třída zátěže 34/42, útlum 15dB, otlak 0.05</t>
  </si>
  <si>
    <t>-514987550</t>
  </si>
  <si>
    <t>34,9*1,1 'Přepočtené koeficientem množství</t>
  </si>
  <si>
    <t>74</t>
  </si>
  <si>
    <t>776411111</t>
  </si>
  <si>
    <t>Montáž obvodových soklíků výšky do 80 mm</t>
  </si>
  <si>
    <t>478501477</t>
  </si>
  <si>
    <t>"m.č.101</t>
  </si>
  <si>
    <t xml:space="preserve">  (1,91+1,30)*2-0,80*4</t>
  </si>
  <si>
    <t>"m.č.102</t>
  </si>
  <si>
    <t xml:space="preserve">  (1,49+1,30)*2-0,80</t>
  </si>
  <si>
    <t xml:space="preserve">  (3,45+4,49)*2-0,80*2</t>
  </si>
  <si>
    <t>"m.č.105</t>
  </si>
  <si>
    <t xml:space="preserve">  (3,45+4,36)*2-0,80</t>
  </si>
  <si>
    <t>75</t>
  </si>
  <si>
    <t>28411004</t>
  </si>
  <si>
    <t>lišta soklová PVC samolepící 30x30mm</t>
  </si>
  <si>
    <t>1371293154</t>
  </si>
  <si>
    <t>37,1*1,02 'Přepočtené koeficientem množství</t>
  </si>
  <si>
    <t>76</t>
  </si>
  <si>
    <t>776421312</t>
  </si>
  <si>
    <t>Montáž přechodových šroubovaných lišt</t>
  </si>
  <si>
    <t>902033068</t>
  </si>
  <si>
    <t xml:space="preserve">  0,80*4</t>
  </si>
  <si>
    <t>77</t>
  </si>
  <si>
    <t>55343124</t>
  </si>
  <si>
    <t>profil přechodový Al vrtaný 30mm elox</t>
  </si>
  <si>
    <t>623598977</t>
  </si>
  <si>
    <t>3,2*1,02 'Přepočtené koeficientem množství</t>
  </si>
  <si>
    <t>78</t>
  </si>
  <si>
    <t>998776101</t>
  </si>
  <si>
    <t>Přesun hmot tonážní pro podlahy povlakové v objektech v do 6 m</t>
  </si>
  <si>
    <t>759785380</t>
  </si>
  <si>
    <t>781</t>
  </si>
  <si>
    <t>Obklady keramické</t>
  </si>
  <si>
    <t>79</t>
  </si>
  <si>
    <t>781121011</t>
  </si>
  <si>
    <t>Nátěr penetrační na stěnu</t>
  </si>
  <si>
    <t>-2118049797</t>
  </si>
  <si>
    <t>80</t>
  </si>
  <si>
    <t>781131112</t>
  </si>
  <si>
    <t>Izolace pod obklad nátěrem nebo stěrkou ve dvou vrstvách</t>
  </si>
  <si>
    <t>-1399471535</t>
  </si>
  <si>
    <t xml:space="preserve">  (0,10+0,80+1,00+0,90)*2,45</t>
  </si>
  <si>
    <t>81</t>
  </si>
  <si>
    <t>781474112</t>
  </si>
  <si>
    <t>Montáž obkladů vnitřních keramických hladkých do 12 ks/m2 lepených flexibilním lepidlem</t>
  </si>
  <si>
    <t>919995685</t>
  </si>
  <si>
    <t>82</t>
  </si>
  <si>
    <t>59761066</t>
  </si>
  <si>
    <t>obklad keramický bílý matný vel.40x20 cm</t>
  </si>
  <si>
    <t>1207109865</t>
  </si>
  <si>
    <t>26,634*1,1 'Přepočtené koeficientem množství</t>
  </si>
  <si>
    <t>83</t>
  </si>
  <si>
    <t>781477111</t>
  </si>
  <si>
    <t>Příplatek k montáži obkladů vnitřních keramických hladkých za plochu do 10 m2</t>
  </si>
  <si>
    <t>797089787</t>
  </si>
  <si>
    <t>84</t>
  </si>
  <si>
    <t>781491011</t>
  </si>
  <si>
    <t>Montáž zrcadel plochy do 1 m2 lepených silikonovým tmelem na podkladní omítku</t>
  </si>
  <si>
    <t>-1441972819</t>
  </si>
  <si>
    <t xml:space="preserve">  0,60*0,80</t>
  </si>
  <si>
    <t>85</t>
  </si>
  <si>
    <t>63465124</t>
  </si>
  <si>
    <t xml:space="preserve">zrcadlo nemontované čiré tl 4mm </t>
  </si>
  <si>
    <t>302063425</t>
  </si>
  <si>
    <t>0,48*1,1 'Přepočtené koeficientem množství</t>
  </si>
  <si>
    <t>86</t>
  </si>
  <si>
    <t>781494111</t>
  </si>
  <si>
    <t>Plastové profily rohové lepené flexibilním lepidlem</t>
  </si>
  <si>
    <t>1824582837</t>
  </si>
  <si>
    <t xml:space="preserve">  2,45*8+2,00*2+0,60*3</t>
  </si>
  <si>
    <t>87</t>
  </si>
  <si>
    <t>998781101</t>
  </si>
  <si>
    <t>Přesun hmot tonážní pro obklady keramické v objektech v do 6 m</t>
  </si>
  <si>
    <t>1149866756</t>
  </si>
  <si>
    <t>783</t>
  </si>
  <si>
    <t>Dokončovací práce - nátěry</t>
  </si>
  <si>
    <t>88</t>
  </si>
  <si>
    <t>783617119</t>
  </si>
  <si>
    <t>Krycí dvojnásobný syntetický nátěr otopných těles včetně odstranění původního nátěru</t>
  </si>
  <si>
    <t>-2146323359</t>
  </si>
  <si>
    <t>784</t>
  </si>
  <si>
    <t>Dokončovací práce - malby a tapety</t>
  </si>
  <si>
    <t>89</t>
  </si>
  <si>
    <t>784121001</t>
  </si>
  <si>
    <t>Oškrabání malby v mísnostech výšky do 3,80 m</t>
  </si>
  <si>
    <t>1264460206</t>
  </si>
  <si>
    <t>"stěny</t>
  </si>
  <si>
    <t xml:space="preserve">  (1,49+1,30)*2*2,60</t>
  </si>
  <si>
    <t xml:space="preserve">  (1,91+1,30)*2*2,60</t>
  </si>
  <si>
    <t xml:space="preserve">  (3,45+4,49)*2*2,60</t>
  </si>
  <si>
    <t xml:space="preserve">  (3,45+6,41)*2*2,60</t>
  </si>
  <si>
    <t>90</t>
  </si>
  <si>
    <t>784121011</t>
  </si>
  <si>
    <t>Rozmývání podkladu po oškrabání malby v místnostech výšky do 3,80 m</t>
  </si>
  <si>
    <t>-1865456120</t>
  </si>
  <si>
    <t>91</t>
  </si>
  <si>
    <t>784211101</t>
  </si>
  <si>
    <t>Dvojnásobné bílé malby ze směsí za mokra výborně otěruvzdorných v místnostech výšky do 3,80 m</t>
  </si>
  <si>
    <t>-462842024</t>
  </si>
  <si>
    <t xml:space="preserve">"m.č.104 </t>
  </si>
  <si>
    <t xml:space="preserve">  5,50+(3,45+1,80+2,55)*0,10</t>
  </si>
  <si>
    <t xml:space="preserve">  (1,05+0,10+2+0,80+1,00)*0,10</t>
  </si>
  <si>
    <t>92</t>
  </si>
  <si>
    <t>784221101</t>
  </si>
  <si>
    <t>Dvojnásobné bílé malby ze směsí za sucha dobře otěruvzdorných v místnostech do 3,80 m</t>
  </si>
  <si>
    <t>-205519068</t>
  </si>
  <si>
    <t>"stropy - m.č.101 až 103+105</t>
  </si>
  <si>
    <t>"m.č.101"  (1,91+1,30)*2*2,60</t>
  </si>
  <si>
    <t>"m.č.102"  (1,49+1,30)*2*2,60</t>
  </si>
  <si>
    <t>"m.č.103"  (3,45+4,49)*2*2,60</t>
  </si>
  <si>
    <t>"m.č.105"  (3,45+4,36)*2*2,60</t>
  </si>
  <si>
    <t>Práce a dodávky M</t>
  </si>
  <si>
    <t>21-M</t>
  </si>
  <si>
    <t>Elektromontáže</t>
  </si>
  <si>
    <t>93</t>
  </si>
  <si>
    <t>Přenos EL1</t>
  </si>
  <si>
    <t>Elektroinstalace - montáž</t>
  </si>
  <si>
    <t>1633078412</t>
  </si>
  <si>
    <t>94</t>
  </si>
  <si>
    <t>Přenos EL2</t>
  </si>
  <si>
    <t>Elektroinstalace - materiál</t>
  </si>
  <si>
    <t>128</t>
  </si>
  <si>
    <t>-628570674</t>
  </si>
  <si>
    <t>24-M</t>
  </si>
  <si>
    <t>Montáže vzduchotechnických zařízení</t>
  </si>
  <si>
    <t>95</t>
  </si>
  <si>
    <t>Přenos VZT 1</t>
  </si>
  <si>
    <t>Vzduchotechnika - montáž</t>
  </si>
  <si>
    <t>1654937090</t>
  </si>
  <si>
    <t>Přenos VZT 2</t>
  </si>
  <si>
    <t>Vzduchotechnika - materiál</t>
  </si>
  <si>
    <t>852105845</t>
  </si>
  <si>
    <t>VRN</t>
  </si>
  <si>
    <t>Vedlejší rozpočtové náklady</t>
  </si>
  <si>
    <t>VRN3</t>
  </si>
  <si>
    <t>Zařízení staveniště</t>
  </si>
  <si>
    <t>97</t>
  </si>
  <si>
    <t>030001000</t>
  </si>
  <si>
    <t>…%</t>
  </si>
  <si>
    <t>1024</t>
  </si>
  <si>
    <t>356304757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</si>
</sst>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9" t="s">
        <v>14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2"/>
      <c r="AQ5" s="22"/>
      <c r="AR5" s="20"/>
      <c r="BE5" s="246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1" t="s">
        <v>17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2"/>
      <c r="AQ6" s="22"/>
      <c r="AR6" s="20"/>
      <c r="BE6" s="247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7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7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7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4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7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47"/>
      <c r="BS13" s="17" t="s">
        <v>6</v>
      </c>
    </row>
    <row r="14" spans="2:71" ht="12.75">
      <c r="B14" s="21"/>
      <c r="C14" s="22"/>
      <c r="D14" s="22"/>
      <c r="E14" s="252" t="s">
        <v>29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4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7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7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47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7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7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47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7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7"/>
    </row>
    <row r="23" spans="2:57" s="1" customFormat="1" ht="16.5" customHeight="1">
      <c r="B23" s="21"/>
      <c r="C23" s="22"/>
      <c r="D23" s="22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2"/>
      <c r="AP23" s="22"/>
      <c r="AQ23" s="22"/>
      <c r="AR23" s="20"/>
      <c r="BE23" s="24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7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5">
        <f>ROUND(AG94,2)</f>
        <v>0</v>
      </c>
      <c r="AL26" s="256"/>
      <c r="AM26" s="256"/>
      <c r="AN26" s="256"/>
      <c r="AO26" s="256"/>
      <c r="AP26" s="36"/>
      <c r="AQ26" s="36"/>
      <c r="AR26" s="39"/>
      <c r="BE26" s="24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7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7" t="s">
        <v>37</v>
      </c>
      <c r="M28" s="257"/>
      <c r="N28" s="257"/>
      <c r="O28" s="257"/>
      <c r="P28" s="257"/>
      <c r="Q28" s="36"/>
      <c r="R28" s="36"/>
      <c r="S28" s="36"/>
      <c r="T28" s="36"/>
      <c r="U28" s="36"/>
      <c r="V28" s="36"/>
      <c r="W28" s="257" t="s">
        <v>38</v>
      </c>
      <c r="X28" s="257"/>
      <c r="Y28" s="257"/>
      <c r="Z28" s="257"/>
      <c r="AA28" s="257"/>
      <c r="AB28" s="257"/>
      <c r="AC28" s="257"/>
      <c r="AD28" s="257"/>
      <c r="AE28" s="257"/>
      <c r="AF28" s="36"/>
      <c r="AG28" s="36"/>
      <c r="AH28" s="36"/>
      <c r="AI28" s="36"/>
      <c r="AJ28" s="36"/>
      <c r="AK28" s="257" t="s">
        <v>39</v>
      </c>
      <c r="AL28" s="257"/>
      <c r="AM28" s="257"/>
      <c r="AN28" s="257"/>
      <c r="AO28" s="257"/>
      <c r="AP28" s="36"/>
      <c r="AQ28" s="36"/>
      <c r="AR28" s="39"/>
      <c r="BE28" s="247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60">
        <v>0.21</v>
      </c>
      <c r="M29" s="259"/>
      <c r="N29" s="259"/>
      <c r="O29" s="259"/>
      <c r="P29" s="259"/>
      <c r="Q29" s="41"/>
      <c r="R29" s="41"/>
      <c r="S29" s="41"/>
      <c r="T29" s="41"/>
      <c r="U29" s="41"/>
      <c r="V29" s="41"/>
      <c r="W29" s="258">
        <f>ROUND(AZ94,2)</f>
        <v>0</v>
      </c>
      <c r="X29" s="259"/>
      <c r="Y29" s="259"/>
      <c r="Z29" s="259"/>
      <c r="AA29" s="259"/>
      <c r="AB29" s="259"/>
      <c r="AC29" s="259"/>
      <c r="AD29" s="259"/>
      <c r="AE29" s="259"/>
      <c r="AF29" s="41"/>
      <c r="AG29" s="41"/>
      <c r="AH29" s="41"/>
      <c r="AI29" s="41"/>
      <c r="AJ29" s="41"/>
      <c r="AK29" s="258">
        <f>ROUND(AV94,2)</f>
        <v>0</v>
      </c>
      <c r="AL29" s="259"/>
      <c r="AM29" s="259"/>
      <c r="AN29" s="259"/>
      <c r="AO29" s="259"/>
      <c r="AP29" s="41"/>
      <c r="AQ29" s="41"/>
      <c r="AR29" s="42"/>
      <c r="BE29" s="248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60">
        <v>0.15</v>
      </c>
      <c r="M30" s="259"/>
      <c r="N30" s="259"/>
      <c r="O30" s="259"/>
      <c r="P30" s="259"/>
      <c r="Q30" s="41"/>
      <c r="R30" s="41"/>
      <c r="S30" s="41"/>
      <c r="T30" s="41"/>
      <c r="U30" s="41"/>
      <c r="V30" s="41"/>
      <c r="W30" s="258">
        <f>ROUND(BA94,2)</f>
        <v>0</v>
      </c>
      <c r="X30" s="259"/>
      <c r="Y30" s="259"/>
      <c r="Z30" s="259"/>
      <c r="AA30" s="259"/>
      <c r="AB30" s="259"/>
      <c r="AC30" s="259"/>
      <c r="AD30" s="259"/>
      <c r="AE30" s="259"/>
      <c r="AF30" s="41"/>
      <c r="AG30" s="41"/>
      <c r="AH30" s="41"/>
      <c r="AI30" s="41"/>
      <c r="AJ30" s="41"/>
      <c r="AK30" s="258">
        <f>ROUND(AW94,2)</f>
        <v>0</v>
      </c>
      <c r="AL30" s="259"/>
      <c r="AM30" s="259"/>
      <c r="AN30" s="259"/>
      <c r="AO30" s="259"/>
      <c r="AP30" s="41"/>
      <c r="AQ30" s="41"/>
      <c r="AR30" s="42"/>
      <c r="BE30" s="248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60">
        <v>0.21</v>
      </c>
      <c r="M31" s="259"/>
      <c r="N31" s="259"/>
      <c r="O31" s="259"/>
      <c r="P31" s="259"/>
      <c r="Q31" s="41"/>
      <c r="R31" s="41"/>
      <c r="S31" s="41"/>
      <c r="T31" s="41"/>
      <c r="U31" s="41"/>
      <c r="V31" s="41"/>
      <c r="W31" s="258">
        <f>ROUND(BB94,2)</f>
        <v>0</v>
      </c>
      <c r="X31" s="259"/>
      <c r="Y31" s="259"/>
      <c r="Z31" s="259"/>
      <c r="AA31" s="259"/>
      <c r="AB31" s="259"/>
      <c r="AC31" s="259"/>
      <c r="AD31" s="259"/>
      <c r="AE31" s="259"/>
      <c r="AF31" s="41"/>
      <c r="AG31" s="41"/>
      <c r="AH31" s="41"/>
      <c r="AI31" s="41"/>
      <c r="AJ31" s="41"/>
      <c r="AK31" s="258">
        <v>0</v>
      </c>
      <c r="AL31" s="259"/>
      <c r="AM31" s="259"/>
      <c r="AN31" s="259"/>
      <c r="AO31" s="259"/>
      <c r="AP31" s="41"/>
      <c r="AQ31" s="41"/>
      <c r="AR31" s="42"/>
      <c r="BE31" s="248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60">
        <v>0.15</v>
      </c>
      <c r="M32" s="259"/>
      <c r="N32" s="259"/>
      <c r="O32" s="259"/>
      <c r="P32" s="259"/>
      <c r="Q32" s="41"/>
      <c r="R32" s="41"/>
      <c r="S32" s="41"/>
      <c r="T32" s="41"/>
      <c r="U32" s="41"/>
      <c r="V32" s="41"/>
      <c r="W32" s="258">
        <f>ROUND(BC94,2)</f>
        <v>0</v>
      </c>
      <c r="X32" s="259"/>
      <c r="Y32" s="259"/>
      <c r="Z32" s="259"/>
      <c r="AA32" s="259"/>
      <c r="AB32" s="259"/>
      <c r="AC32" s="259"/>
      <c r="AD32" s="259"/>
      <c r="AE32" s="259"/>
      <c r="AF32" s="41"/>
      <c r="AG32" s="41"/>
      <c r="AH32" s="41"/>
      <c r="AI32" s="41"/>
      <c r="AJ32" s="41"/>
      <c r="AK32" s="258">
        <v>0</v>
      </c>
      <c r="AL32" s="259"/>
      <c r="AM32" s="259"/>
      <c r="AN32" s="259"/>
      <c r="AO32" s="259"/>
      <c r="AP32" s="41"/>
      <c r="AQ32" s="41"/>
      <c r="AR32" s="42"/>
      <c r="BE32" s="248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60">
        <v>0</v>
      </c>
      <c r="M33" s="259"/>
      <c r="N33" s="259"/>
      <c r="O33" s="259"/>
      <c r="P33" s="259"/>
      <c r="Q33" s="41"/>
      <c r="R33" s="41"/>
      <c r="S33" s="41"/>
      <c r="T33" s="41"/>
      <c r="U33" s="41"/>
      <c r="V33" s="41"/>
      <c r="W33" s="258">
        <f>ROUND(BD94,2)</f>
        <v>0</v>
      </c>
      <c r="X33" s="259"/>
      <c r="Y33" s="259"/>
      <c r="Z33" s="259"/>
      <c r="AA33" s="259"/>
      <c r="AB33" s="259"/>
      <c r="AC33" s="259"/>
      <c r="AD33" s="259"/>
      <c r="AE33" s="259"/>
      <c r="AF33" s="41"/>
      <c r="AG33" s="41"/>
      <c r="AH33" s="41"/>
      <c r="AI33" s="41"/>
      <c r="AJ33" s="41"/>
      <c r="AK33" s="258">
        <v>0</v>
      </c>
      <c r="AL33" s="259"/>
      <c r="AM33" s="259"/>
      <c r="AN33" s="259"/>
      <c r="AO33" s="259"/>
      <c r="AP33" s="41"/>
      <c r="AQ33" s="41"/>
      <c r="AR33" s="42"/>
      <c r="BE33" s="24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7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61" t="s">
        <v>48</v>
      </c>
      <c r="Y35" s="262"/>
      <c r="Z35" s="262"/>
      <c r="AA35" s="262"/>
      <c r="AB35" s="262"/>
      <c r="AC35" s="45"/>
      <c r="AD35" s="45"/>
      <c r="AE35" s="45"/>
      <c r="AF35" s="45"/>
      <c r="AG35" s="45"/>
      <c r="AH35" s="45"/>
      <c r="AI35" s="45"/>
      <c r="AJ35" s="45"/>
      <c r="AK35" s="263">
        <f>SUM(AK26:AK33)</f>
        <v>0</v>
      </c>
      <c r="AL35" s="262"/>
      <c r="AM35" s="262"/>
      <c r="AN35" s="262"/>
      <c r="AO35" s="264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23/2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5" t="str">
        <f>K6</f>
        <v>STAVEBNÍ ÚPRAVY BYTŮ GRANÁTOVÁ ČP.1897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TURNOV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7" t="str">
        <f>IF(AN8="","",AN8)</f>
        <v>28. 2. 2023</v>
      </c>
      <c r="AN87" s="267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TURNOV, ANTONÍNA DVOŘÁKA 335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8" t="str">
        <f>IF(E17="","",E17)</f>
        <v>ING.PAVEL MAREK projekční atelier TURNOV</v>
      </c>
      <c r="AN89" s="269"/>
      <c r="AO89" s="269"/>
      <c r="AP89" s="269"/>
      <c r="AQ89" s="36"/>
      <c r="AR89" s="39"/>
      <c r="AS89" s="270" t="s">
        <v>56</v>
      </c>
      <c r="AT89" s="27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68" t="str">
        <f>IF(E20="","",E20)</f>
        <v>J.VYDROVÁ</v>
      </c>
      <c r="AN90" s="269"/>
      <c r="AO90" s="269"/>
      <c r="AP90" s="269"/>
      <c r="AQ90" s="36"/>
      <c r="AR90" s="39"/>
      <c r="AS90" s="272"/>
      <c r="AT90" s="27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4"/>
      <c r="AT91" s="27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6" t="s">
        <v>57</v>
      </c>
      <c r="D92" s="277"/>
      <c r="E92" s="277"/>
      <c r="F92" s="277"/>
      <c r="G92" s="277"/>
      <c r="H92" s="73"/>
      <c r="I92" s="278" t="s">
        <v>58</v>
      </c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9" t="s">
        <v>59</v>
      </c>
      <c r="AH92" s="277"/>
      <c r="AI92" s="277"/>
      <c r="AJ92" s="277"/>
      <c r="AK92" s="277"/>
      <c r="AL92" s="277"/>
      <c r="AM92" s="277"/>
      <c r="AN92" s="278" t="s">
        <v>60</v>
      </c>
      <c r="AO92" s="277"/>
      <c r="AP92" s="280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4">
        <f>ROUND(AG95,2)</f>
        <v>0</v>
      </c>
      <c r="AH94" s="284"/>
      <c r="AI94" s="284"/>
      <c r="AJ94" s="284"/>
      <c r="AK94" s="284"/>
      <c r="AL94" s="284"/>
      <c r="AM94" s="284"/>
      <c r="AN94" s="285">
        <f>SUM(AG94,AT94)</f>
        <v>0</v>
      </c>
      <c r="AO94" s="285"/>
      <c r="AP94" s="285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83" t="s">
        <v>81</v>
      </c>
      <c r="E95" s="283"/>
      <c r="F95" s="283"/>
      <c r="G95" s="283"/>
      <c r="H95" s="283"/>
      <c r="I95" s="96"/>
      <c r="J95" s="283" t="s">
        <v>82</v>
      </c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1">
        <f>'SO - BYT 2 + KK '!J30</f>
        <v>0</v>
      </c>
      <c r="AH95" s="282"/>
      <c r="AI95" s="282"/>
      <c r="AJ95" s="282"/>
      <c r="AK95" s="282"/>
      <c r="AL95" s="282"/>
      <c r="AM95" s="282"/>
      <c r="AN95" s="281">
        <f>SUM(AG95,AT95)</f>
        <v>0</v>
      </c>
      <c r="AO95" s="282"/>
      <c r="AP95" s="282"/>
      <c r="AQ95" s="97" t="s">
        <v>83</v>
      </c>
      <c r="AR95" s="98"/>
      <c r="AS95" s="99">
        <v>0</v>
      </c>
      <c r="AT95" s="100">
        <f>ROUND(SUM(AV95:AW95),2)</f>
        <v>0</v>
      </c>
      <c r="AU95" s="101">
        <f>'SO - BYT 2 + KK '!P137</f>
        <v>0</v>
      </c>
      <c r="AV95" s="100">
        <f>'SO - BYT 2 + KK '!J33</f>
        <v>0</v>
      </c>
      <c r="AW95" s="100">
        <f>'SO - BYT 2 + KK '!J34</f>
        <v>0</v>
      </c>
      <c r="AX95" s="100">
        <f>'SO - BYT 2 + KK '!J35</f>
        <v>0</v>
      </c>
      <c r="AY95" s="100">
        <f>'SO - BYT 2 + KK '!J36</f>
        <v>0</v>
      </c>
      <c r="AZ95" s="100">
        <f>'SO - BYT 2 + KK '!F33</f>
        <v>0</v>
      </c>
      <c r="BA95" s="100">
        <f>'SO - BYT 2 + KK '!F34</f>
        <v>0</v>
      </c>
      <c r="BB95" s="100">
        <f>'SO - BYT 2 + KK '!F35</f>
        <v>0</v>
      </c>
      <c r="BC95" s="100">
        <f>'SO - BYT 2 + KK '!F36</f>
        <v>0</v>
      </c>
      <c r="BD95" s="102">
        <f>'SO - BYT 2 + KK 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84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wyapEI8gHyxGL414CTCGuIxmzMmbx/Y+RD8fsQ8h+ultrlCLgImoQ4P9vFcBhb4WUrFomQXtA+TU5unzZuMRqg==" saltValue="R4fiteRLD08+C6abyHPJWtt1fdjAaS9aqPygfXGhnZiCh7uJapsb7YmiGz3u/UM2Ui5QwvTes76U78EQHp5LF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- BYT 2 + KK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84</v>
      </c>
    </row>
    <row r="4" spans="2:46" s="1" customFormat="1" ht="24.95" customHeight="1">
      <c r="B4" s="20"/>
      <c r="D4" s="106" t="s">
        <v>86</v>
      </c>
      <c r="L4" s="20"/>
      <c r="M4" s="10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87" t="str">
        <f>'Rekapitulace stavby'!K6</f>
        <v>STAVEBNÍ ÚPRAVY BYTŮ GRANÁTOVÁ ČP.1897</v>
      </c>
      <c r="F7" s="288"/>
      <c r="G7" s="288"/>
      <c r="H7" s="288"/>
      <c r="L7" s="20"/>
    </row>
    <row r="8" spans="1:31" s="2" customFormat="1" ht="12" customHeight="1">
      <c r="A8" s="34"/>
      <c r="B8" s="39"/>
      <c r="C8" s="34"/>
      <c r="D8" s="108" t="s">
        <v>87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9" t="s">
        <v>88</v>
      </c>
      <c r="F9" s="290"/>
      <c r="G9" s="290"/>
      <c r="H9" s="29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 t="str">
        <f>'Rekapitulace stavby'!AN8</f>
        <v>28. 2. 2023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">
        <v>89</v>
      </c>
      <c r="F15" s="34"/>
      <c r="G15" s="34"/>
      <c r="H15" s="34"/>
      <c r="I15" s="108" t="s">
        <v>27</v>
      </c>
      <c r="J15" s="109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28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1" t="str">
        <f>'Rekapitulace stavby'!E14</f>
        <v>Vyplň údaj</v>
      </c>
      <c r="F18" s="292"/>
      <c r="G18" s="292"/>
      <c r="H18" s="292"/>
      <c r="I18" s="10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30</v>
      </c>
      <c r="E20" s="34"/>
      <c r="F20" s="34"/>
      <c r="G20" s="34"/>
      <c r="H20" s="34"/>
      <c r="I20" s="108" t="s">
        <v>25</v>
      </c>
      <c r="J20" s="109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">
        <v>31</v>
      </c>
      <c r="F21" s="34"/>
      <c r="G21" s="34"/>
      <c r="H21" s="34"/>
      <c r="I21" s="108" t="s">
        <v>27</v>
      </c>
      <c r="J21" s="109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33</v>
      </c>
      <c r="E23" s="34"/>
      <c r="F23" s="34"/>
      <c r="G23" s="34"/>
      <c r="H23" s="34"/>
      <c r="I23" s="108" t="s">
        <v>25</v>
      </c>
      <c r="J23" s="109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">
        <v>34</v>
      </c>
      <c r="F24" s="34"/>
      <c r="G24" s="34"/>
      <c r="H24" s="34"/>
      <c r="I24" s="108" t="s">
        <v>27</v>
      </c>
      <c r="J24" s="109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3" t="s">
        <v>1</v>
      </c>
      <c r="F27" s="293"/>
      <c r="G27" s="293"/>
      <c r="H27" s="29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36</v>
      </c>
      <c r="E30" s="34"/>
      <c r="F30" s="34"/>
      <c r="G30" s="34"/>
      <c r="H30" s="34"/>
      <c r="I30" s="34"/>
      <c r="J30" s="116">
        <f>ROUND(J137,2)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38</v>
      </c>
      <c r="G32" s="34"/>
      <c r="H32" s="34"/>
      <c r="I32" s="117" t="s">
        <v>37</v>
      </c>
      <c r="J32" s="11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40</v>
      </c>
      <c r="E33" s="108" t="s">
        <v>41</v>
      </c>
      <c r="F33" s="119">
        <f>ROUND((SUM(BE137:BE427)),2)</f>
        <v>0</v>
      </c>
      <c r="G33" s="34"/>
      <c r="H33" s="34"/>
      <c r="I33" s="120">
        <v>0.21</v>
      </c>
      <c r="J33" s="119">
        <f>ROUND(((SUM(BE137:BE427))*I33),2)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8" t="s">
        <v>42</v>
      </c>
      <c r="F34" s="119">
        <f>ROUND((SUM(BF137:BF427)),2)</f>
        <v>0</v>
      </c>
      <c r="G34" s="34"/>
      <c r="H34" s="34"/>
      <c r="I34" s="120">
        <v>0.15</v>
      </c>
      <c r="J34" s="119">
        <f>ROUND(((SUM(BF137:BF427))*I34),2)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8" t="s">
        <v>43</v>
      </c>
      <c r="F35" s="119">
        <f>ROUND((SUM(BG137:BG427)),2)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8" t="s">
        <v>44</v>
      </c>
      <c r="F36" s="119">
        <f>ROUND((SUM(BH137:BH427)),2)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45</v>
      </c>
      <c r="F37" s="119">
        <f>ROUND((SUM(BI137:BI427)),2)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46</v>
      </c>
      <c r="E39" s="123"/>
      <c r="F39" s="123"/>
      <c r="G39" s="124" t="s">
        <v>47</v>
      </c>
      <c r="H39" s="125" t="s">
        <v>48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8" t="s">
        <v>49</v>
      </c>
      <c r="E50" s="129"/>
      <c r="F50" s="129"/>
      <c r="G50" s="128" t="s">
        <v>50</v>
      </c>
      <c r="H50" s="129"/>
      <c r="I50" s="129"/>
      <c r="J50" s="129"/>
      <c r="K50" s="12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0" t="s">
        <v>51</v>
      </c>
      <c r="E61" s="131"/>
      <c r="F61" s="132" t="s">
        <v>52</v>
      </c>
      <c r="G61" s="130" t="s">
        <v>51</v>
      </c>
      <c r="H61" s="131"/>
      <c r="I61" s="131"/>
      <c r="J61" s="133" t="s">
        <v>52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8" t="s">
        <v>53</v>
      </c>
      <c r="E65" s="134"/>
      <c r="F65" s="134"/>
      <c r="G65" s="128" t="s">
        <v>54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0" t="s">
        <v>51</v>
      </c>
      <c r="E76" s="131"/>
      <c r="F76" s="132" t="s">
        <v>52</v>
      </c>
      <c r="G76" s="130" t="s">
        <v>51</v>
      </c>
      <c r="H76" s="131"/>
      <c r="I76" s="131"/>
      <c r="J76" s="133" t="s">
        <v>52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4" t="str">
        <f>E7</f>
        <v>STAVEBNÍ ÚPRAVY BYTŮ GRANÁTOVÁ ČP.1897</v>
      </c>
      <c r="F85" s="295"/>
      <c r="G85" s="295"/>
      <c r="H85" s="29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5" t="str">
        <f>E9</f>
        <v xml:space="preserve">SO - BYT 2 + KK </v>
      </c>
      <c r="F87" s="296"/>
      <c r="G87" s="296"/>
      <c r="H87" s="29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TURNOV</v>
      </c>
      <c r="G89" s="36"/>
      <c r="H89" s="36"/>
      <c r="I89" s="29" t="s">
        <v>22</v>
      </c>
      <c r="J89" s="66" t="str">
        <f>IF(J12="","",J12)</f>
        <v>28. 2. 2023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15" customHeight="1">
      <c r="A91" s="34"/>
      <c r="B91" s="35"/>
      <c r="C91" s="29" t="s">
        <v>24</v>
      </c>
      <c r="D91" s="36"/>
      <c r="E91" s="36"/>
      <c r="F91" s="27" t="str">
        <f>E15</f>
        <v>MĚSTO TURNOV, ANTONÍNA DVOŘÁKA 335, TURNOV</v>
      </c>
      <c r="G91" s="36"/>
      <c r="H91" s="36"/>
      <c r="I91" s="29" t="s">
        <v>30</v>
      </c>
      <c r="J91" s="32" t="str">
        <f>E21</f>
        <v>ING.PAVEL MAREK projekční atelier TURNOV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J.VYDROVÁ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91</v>
      </c>
      <c r="D94" s="140"/>
      <c r="E94" s="140"/>
      <c r="F94" s="140"/>
      <c r="G94" s="140"/>
      <c r="H94" s="140"/>
      <c r="I94" s="140"/>
      <c r="J94" s="141" t="s">
        <v>92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2" t="s">
        <v>93</v>
      </c>
      <c r="D96" s="36"/>
      <c r="E96" s="36"/>
      <c r="F96" s="36"/>
      <c r="G96" s="36"/>
      <c r="H96" s="36"/>
      <c r="I96" s="36"/>
      <c r="J96" s="84">
        <f>J137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>
      <c r="B97" s="143"/>
      <c r="C97" s="144"/>
      <c r="D97" s="145" t="s">
        <v>95</v>
      </c>
      <c r="E97" s="146"/>
      <c r="F97" s="146"/>
      <c r="G97" s="146"/>
      <c r="H97" s="146"/>
      <c r="I97" s="146"/>
      <c r="J97" s="147">
        <f>J138</f>
        <v>0</v>
      </c>
      <c r="K97" s="144"/>
      <c r="L97" s="148"/>
    </row>
    <row r="98" spans="2:12" s="10" customFormat="1" ht="19.9" customHeight="1">
      <c r="B98" s="149"/>
      <c r="C98" s="150"/>
      <c r="D98" s="151" t="s">
        <v>96</v>
      </c>
      <c r="E98" s="152"/>
      <c r="F98" s="152"/>
      <c r="G98" s="152"/>
      <c r="H98" s="152"/>
      <c r="I98" s="152"/>
      <c r="J98" s="153">
        <f>J139</f>
        <v>0</v>
      </c>
      <c r="K98" s="150"/>
      <c r="L98" s="154"/>
    </row>
    <row r="99" spans="2:12" s="10" customFormat="1" ht="19.9" customHeight="1">
      <c r="B99" s="149"/>
      <c r="C99" s="150"/>
      <c r="D99" s="151" t="s">
        <v>97</v>
      </c>
      <c r="E99" s="152"/>
      <c r="F99" s="152"/>
      <c r="G99" s="152"/>
      <c r="H99" s="152"/>
      <c r="I99" s="152"/>
      <c r="J99" s="153">
        <f>J149</f>
        <v>0</v>
      </c>
      <c r="K99" s="150"/>
      <c r="L99" s="154"/>
    </row>
    <row r="100" spans="2:12" s="10" customFormat="1" ht="19.9" customHeight="1">
      <c r="B100" s="149"/>
      <c r="C100" s="150"/>
      <c r="D100" s="151" t="s">
        <v>98</v>
      </c>
      <c r="E100" s="152"/>
      <c r="F100" s="152"/>
      <c r="G100" s="152"/>
      <c r="H100" s="152"/>
      <c r="I100" s="152"/>
      <c r="J100" s="153">
        <f>J209</f>
        <v>0</v>
      </c>
      <c r="K100" s="150"/>
      <c r="L100" s="154"/>
    </row>
    <row r="101" spans="2:12" s="10" customFormat="1" ht="19.9" customHeight="1">
      <c r="B101" s="149"/>
      <c r="C101" s="150"/>
      <c r="D101" s="151" t="s">
        <v>99</v>
      </c>
      <c r="E101" s="152"/>
      <c r="F101" s="152"/>
      <c r="G101" s="152"/>
      <c r="H101" s="152"/>
      <c r="I101" s="152"/>
      <c r="J101" s="153">
        <f>J215</f>
        <v>0</v>
      </c>
      <c r="K101" s="150"/>
      <c r="L101" s="154"/>
    </row>
    <row r="102" spans="2:12" s="10" customFormat="1" ht="19.9" customHeight="1">
      <c r="B102" s="149"/>
      <c r="C102" s="150"/>
      <c r="D102" s="151" t="s">
        <v>100</v>
      </c>
      <c r="E102" s="152"/>
      <c r="F102" s="152"/>
      <c r="G102" s="152"/>
      <c r="H102" s="152"/>
      <c r="I102" s="152"/>
      <c r="J102" s="153">
        <f>J281</f>
        <v>0</v>
      </c>
      <c r="K102" s="150"/>
      <c r="L102" s="154"/>
    </row>
    <row r="103" spans="2:12" s="9" customFormat="1" ht="24.95" customHeight="1">
      <c r="B103" s="143"/>
      <c r="C103" s="144"/>
      <c r="D103" s="145" t="s">
        <v>101</v>
      </c>
      <c r="E103" s="146"/>
      <c r="F103" s="146"/>
      <c r="G103" s="146"/>
      <c r="H103" s="146"/>
      <c r="I103" s="146"/>
      <c r="J103" s="147">
        <f>J283</f>
        <v>0</v>
      </c>
      <c r="K103" s="144"/>
      <c r="L103" s="148"/>
    </row>
    <row r="104" spans="2:12" s="10" customFormat="1" ht="19.9" customHeight="1">
      <c r="B104" s="149"/>
      <c r="C104" s="150"/>
      <c r="D104" s="151" t="s">
        <v>102</v>
      </c>
      <c r="E104" s="152"/>
      <c r="F104" s="152"/>
      <c r="G104" s="152"/>
      <c r="H104" s="152"/>
      <c r="I104" s="152"/>
      <c r="J104" s="153">
        <f>J284</f>
        <v>0</v>
      </c>
      <c r="K104" s="150"/>
      <c r="L104" s="154"/>
    </row>
    <row r="105" spans="2:12" s="10" customFormat="1" ht="19.9" customHeight="1">
      <c r="B105" s="149"/>
      <c r="C105" s="150"/>
      <c r="D105" s="151" t="s">
        <v>103</v>
      </c>
      <c r="E105" s="152"/>
      <c r="F105" s="152"/>
      <c r="G105" s="152"/>
      <c r="H105" s="152"/>
      <c r="I105" s="152"/>
      <c r="J105" s="153">
        <f>J286</f>
        <v>0</v>
      </c>
      <c r="K105" s="150"/>
      <c r="L105" s="154"/>
    </row>
    <row r="106" spans="2:12" s="10" customFormat="1" ht="19.9" customHeight="1">
      <c r="B106" s="149"/>
      <c r="C106" s="150"/>
      <c r="D106" s="151" t="s">
        <v>104</v>
      </c>
      <c r="E106" s="152"/>
      <c r="F106" s="152"/>
      <c r="G106" s="152"/>
      <c r="H106" s="152"/>
      <c r="I106" s="152"/>
      <c r="J106" s="153">
        <f>J300</f>
        <v>0</v>
      </c>
      <c r="K106" s="150"/>
      <c r="L106" s="154"/>
    </row>
    <row r="107" spans="2:12" s="10" customFormat="1" ht="19.9" customHeight="1">
      <c r="B107" s="149"/>
      <c r="C107" s="150"/>
      <c r="D107" s="151" t="s">
        <v>105</v>
      </c>
      <c r="E107" s="152"/>
      <c r="F107" s="152"/>
      <c r="G107" s="152"/>
      <c r="H107" s="152"/>
      <c r="I107" s="152"/>
      <c r="J107" s="153">
        <f>J309</f>
        <v>0</v>
      </c>
      <c r="K107" s="150"/>
      <c r="L107" s="154"/>
    </row>
    <row r="108" spans="2:12" s="10" customFormat="1" ht="19.9" customHeight="1">
      <c r="B108" s="149"/>
      <c r="C108" s="150"/>
      <c r="D108" s="151" t="s">
        <v>106</v>
      </c>
      <c r="E108" s="152"/>
      <c r="F108" s="152"/>
      <c r="G108" s="152"/>
      <c r="H108" s="152"/>
      <c r="I108" s="152"/>
      <c r="J108" s="153">
        <f>J320</f>
        <v>0</v>
      </c>
      <c r="K108" s="150"/>
      <c r="L108" s="154"/>
    </row>
    <row r="109" spans="2:12" s="10" customFormat="1" ht="19.9" customHeight="1">
      <c r="B109" s="149"/>
      <c r="C109" s="150"/>
      <c r="D109" s="151" t="s">
        <v>107</v>
      </c>
      <c r="E109" s="152"/>
      <c r="F109" s="152"/>
      <c r="G109" s="152"/>
      <c r="H109" s="152"/>
      <c r="I109" s="152"/>
      <c r="J109" s="153">
        <f>J333</f>
        <v>0</v>
      </c>
      <c r="K109" s="150"/>
      <c r="L109" s="154"/>
    </row>
    <row r="110" spans="2:12" s="10" customFormat="1" ht="19.9" customHeight="1">
      <c r="B110" s="149"/>
      <c r="C110" s="150"/>
      <c r="D110" s="151" t="s">
        <v>108</v>
      </c>
      <c r="E110" s="152"/>
      <c r="F110" s="152"/>
      <c r="G110" s="152"/>
      <c r="H110" s="152"/>
      <c r="I110" s="152"/>
      <c r="J110" s="153">
        <f>J359</f>
        <v>0</v>
      </c>
      <c r="K110" s="150"/>
      <c r="L110" s="154"/>
    </row>
    <row r="111" spans="2:12" s="10" customFormat="1" ht="19.9" customHeight="1">
      <c r="B111" s="149"/>
      <c r="C111" s="150"/>
      <c r="D111" s="151" t="s">
        <v>109</v>
      </c>
      <c r="E111" s="152"/>
      <c r="F111" s="152"/>
      <c r="G111" s="152"/>
      <c r="H111" s="152"/>
      <c r="I111" s="152"/>
      <c r="J111" s="153">
        <f>J393</f>
        <v>0</v>
      </c>
      <c r="K111" s="150"/>
      <c r="L111" s="154"/>
    </row>
    <row r="112" spans="2:12" s="10" customFormat="1" ht="19.9" customHeight="1">
      <c r="B112" s="149"/>
      <c r="C112" s="150"/>
      <c r="D112" s="151" t="s">
        <v>110</v>
      </c>
      <c r="E112" s="152"/>
      <c r="F112" s="152"/>
      <c r="G112" s="152"/>
      <c r="H112" s="152"/>
      <c r="I112" s="152"/>
      <c r="J112" s="153">
        <f>J395</f>
        <v>0</v>
      </c>
      <c r="K112" s="150"/>
      <c r="L112" s="154"/>
    </row>
    <row r="113" spans="2:12" s="9" customFormat="1" ht="24.95" customHeight="1">
      <c r="B113" s="143"/>
      <c r="C113" s="144"/>
      <c r="D113" s="145" t="s">
        <v>111</v>
      </c>
      <c r="E113" s="146"/>
      <c r="F113" s="146"/>
      <c r="G113" s="146"/>
      <c r="H113" s="146"/>
      <c r="I113" s="146"/>
      <c r="J113" s="147">
        <f>J418</f>
        <v>0</v>
      </c>
      <c r="K113" s="144"/>
      <c r="L113" s="148"/>
    </row>
    <row r="114" spans="2:12" s="10" customFormat="1" ht="19.9" customHeight="1">
      <c r="B114" s="149"/>
      <c r="C114" s="150"/>
      <c r="D114" s="151" t="s">
        <v>112</v>
      </c>
      <c r="E114" s="152"/>
      <c r="F114" s="152"/>
      <c r="G114" s="152"/>
      <c r="H114" s="152"/>
      <c r="I114" s="152"/>
      <c r="J114" s="153">
        <f>J419</f>
        <v>0</v>
      </c>
      <c r="K114" s="150"/>
      <c r="L114" s="154"/>
    </row>
    <row r="115" spans="2:12" s="10" customFormat="1" ht="19.9" customHeight="1">
      <c r="B115" s="149"/>
      <c r="C115" s="150"/>
      <c r="D115" s="151" t="s">
        <v>113</v>
      </c>
      <c r="E115" s="152"/>
      <c r="F115" s="152"/>
      <c r="G115" s="152"/>
      <c r="H115" s="152"/>
      <c r="I115" s="152"/>
      <c r="J115" s="153">
        <f>J422</f>
        <v>0</v>
      </c>
      <c r="K115" s="150"/>
      <c r="L115" s="154"/>
    </row>
    <row r="116" spans="2:12" s="9" customFormat="1" ht="24.95" customHeight="1">
      <c r="B116" s="143"/>
      <c r="C116" s="144"/>
      <c r="D116" s="145" t="s">
        <v>114</v>
      </c>
      <c r="E116" s="146"/>
      <c r="F116" s="146"/>
      <c r="G116" s="146"/>
      <c r="H116" s="146"/>
      <c r="I116" s="146"/>
      <c r="J116" s="147">
        <f>J425</f>
        <v>0</v>
      </c>
      <c r="K116" s="144"/>
      <c r="L116" s="148"/>
    </row>
    <row r="117" spans="2:12" s="10" customFormat="1" ht="19.9" customHeight="1">
      <c r="B117" s="149"/>
      <c r="C117" s="150"/>
      <c r="D117" s="151" t="s">
        <v>115</v>
      </c>
      <c r="E117" s="152"/>
      <c r="F117" s="152"/>
      <c r="G117" s="152"/>
      <c r="H117" s="152"/>
      <c r="I117" s="152"/>
      <c r="J117" s="153">
        <f>J426</f>
        <v>0</v>
      </c>
      <c r="K117" s="150"/>
      <c r="L117" s="154"/>
    </row>
    <row r="118" spans="1:31" s="2" customFormat="1" ht="21.7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3" spans="1:31" s="2" customFormat="1" ht="6.95" customHeight="1">
      <c r="A123" s="34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4.95" customHeight="1">
      <c r="A124" s="34"/>
      <c r="B124" s="35"/>
      <c r="C124" s="23" t="s">
        <v>116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16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94" t="str">
        <f>E7</f>
        <v>STAVEBNÍ ÚPRAVY BYTŮ GRANÁTOVÁ ČP.1897</v>
      </c>
      <c r="F127" s="295"/>
      <c r="G127" s="295"/>
      <c r="H127" s="295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87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6.5" customHeight="1">
      <c r="A129" s="34"/>
      <c r="B129" s="35"/>
      <c r="C129" s="36"/>
      <c r="D129" s="36"/>
      <c r="E129" s="265" t="str">
        <f>E9</f>
        <v xml:space="preserve">SO - BYT 2 + KK </v>
      </c>
      <c r="F129" s="296"/>
      <c r="G129" s="296"/>
      <c r="H129" s="29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2" customHeight="1">
      <c r="A131" s="34"/>
      <c r="B131" s="35"/>
      <c r="C131" s="29" t="s">
        <v>20</v>
      </c>
      <c r="D131" s="36"/>
      <c r="E131" s="36"/>
      <c r="F131" s="27" t="str">
        <f>F12</f>
        <v>TURNOV</v>
      </c>
      <c r="G131" s="36"/>
      <c r="H131" s="36"/>
      <c r="I131" s="29" t="s">
        <v>22</v>
      </c>
      <c r="J131" s="66" t="str">
        <f>IF(J12="","",J12)</f>
        <v>28. 2. 2023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40.15" customHeight="1">
      <c r="A133" s="34"/>
      <c r="B133" s="35"/>
      <c r="C133" s="29" t="s">
        <v>24</v>
      </c>
      <c r="D133" s="36"/>
      <c r="E133" s="36"/>
      <c r="F133" s="27" t="str">
        <f>E15</f>
        <v>MĚSTO TURNOV, ANTONÍNA DVOŘÁKA 335, TURNOV</v>
      </c>
      <c r="G133" s="36"/>
      <c r="H133" s="36"/>
      <c r="I133" s="29" t="s">
        <v>30</v>
      </c>
      <c r="J133" s="32" t="str">
        <f>E21</f>
        <v>ING.PAVEL MAREK projekční atelier TURNOV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2" customHeight="1">
      <c r="A134" s="34"/>
      <c r="B134" s="35"/>
      <c r="C134" s="29" t="s">
        <v>28</v>
      </c>
      <c r="D134" s="36"/>
      <c r="E134" s="36"/>
      <c r="F134" s="27" t="str">
        <f>IF(E18="","",E18)</f>
        <v>Vyplň údaj</v>
      </c>
      <c r="G134" s="36"/>
      <c r="H134" s="36"/>
      <c r="I134" s="29" t="s">
        <v>33</v>
      </c>
      <c r="J134" s="32" t="str">
        <f>E24</f>
        <v>J.VYDROVÁ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11" customFormat="1" ht="29.25" customHeight="1">
      <c r="A136" s="155"/>
      <c r="B136" s="156"/>
      <c r="C136" s="157" t="s">
        <v>117</v>
      </c>
      <c r="D136" s="158" t="s">
        <v>61</v>
      </c>
      <c r="E136" s="158" t="s">
        <v>57</v>
      </c>
      <c r="F136" s="158" t="s">
        <v>58</v>
      </c>
      <c r="G136" s="158" t="s">
        <v>118</v>
      </c>
      <c r="H136" s="158" t="s">
        <v>119</v>
      </c>
      <c r="I136" s="158" t="s">
        <v>120</v>
      </c>
      <c r="J136" s="159" t="s">
        <v>92</v>
      </c>
      <c r="K136" s="160" t="s">
        <v>121</v>
      </c>
      <c r="L136" s="161"/>
      <c r="M136" s="75" t="s">
        <v>1</v>
      </c>
      <c r="N136" s="76" t="s">
        <v>40</v>
      </c>
      <c r="O136" s="76" t="s">
        <v>122</v>
      </c>
      <c r="P136" s="76" t="s">
        <v>123</v>
      </c>
      <c r="Q136" s="76" t="s">
        <v>124</v>
      </c>
      <c r="R136" s="76" t="s">
        <v>125</v>
      </c>
      <c r="S136" s="76" t="s">
        <v>126</v>
      </c>
      <c r="T136" s="77" t="s">
        <v>127</v>
      </c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</row>
    <row r="137" spans="1:63" s="2" customFormat="1" ht="22.9" customHeight="1">
      <c r="A137" s="34"/>
      <c r="B137" s="35"/>
      <c r="C137" s="82" t="s">
        <v>128</v>
      </c>
      <c r="D137" s="36"/>
      <c r="E137" s="36"/>
      <c r="F137" s="36"/>
      <c r="G137" s="36"/>
      <c r="H137" s="36"/>
      <c r="I137" s="36"/>
      <c r="J137" s="162">
        <f>BK137</f>
        <v>0</v>
      </c>
      <c r="K137" s="36"/>
      <c r="L137" s="39"/>
      <c r="M137" s="78"/>
      <c r="N137" s="163"/>
      <c r="O137" s="79"/>
      <c r="P137" s="164">
        <f>P138+P283+P418+P425</f>
        <v>0</v>
      </c>
      <c r="Q137" s="79"/>
      <c r="R137" s="164">
        <f>R138+R283+R418+R425</f>
        <v>6.434230899999999</v>
      </c>
      <c r="S137" s="79"/>
      <c r="T137" s="165">
        <f>T138+T283+T418+T425</f>
        <v>5.355582599999999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75</v>
      </c>
      <c r="AU137" s="17" t="s">
        <v>94</v>
      </c>
      <c r="BK137" s="166">
        <f>BK138+BK283+BK418+BK425</f>
        <v>0</v>
      </c>
    </row>
    <row r="138" spans="2:63" s="12" customFormat="1" ht="25.9" customHeight="1">
      <c r="B138" s="167"/>
      <c r="C138" s="168"/>
      <c r="D138" s="169" t="s">
        <v>75</v>
      </c>
      <c r="E138" s="170" t="s">
        <v>129</v>
      </c>
      <c r="F138" s="170" t="s">
        <v>130</v>
      </c>
      <c r="G138" s="168"/>
      <c r="H138" s="168"/>
      <c r="I138" s="171"/>
      <c r="J138" s="172">
        <f>BK138</f>
        <v>0</v>
      </c>
      <c r="K138" s="168"/>
      <c r="L138" s="173"/>
      <c r="M138" s="174"/>
      <c r="N138" s="175"/>
      <c r="O138" s="175"/>
      <c r="P138" s="176">
        <f>P139+P149+P209+P215+P281</f>
        <v>0</v>
      </c>
      <c r="Q138" s="175"/>
      <c r="R138" s="176">
        <f>R139+R149+R209+R215+R281</f>
        <v>4.39047292</v>
      </c>
      <c r="S138" s="175"/>
      <c r="T138" s="177">
        <f>T139+T149+T209+T215+T281</f>
        <v>5.317216999999999</v>
      </c>
      <c r="AR138" s="178" t="s">
        <v>84</v>
      </c>
      <c r="AT138" s="179" t="s">
        <v>75</v>
      </c>
      <c r="AU138" s="179" t="s">
        <v>76</v>
      </c>
      <c r="AY138" s="178" t="s">
        <v>131</v>
      </c>
      <c r="BK138" s="180">
        <f>BK139+BK149+BK209+BK215+BK281</f>
        <v>0</v>
      </c>
    </row>
    <row r="139" spans="2:63" s="12" customFormat="1" ht="22.9" customHeight="1">
      <c r="B139" s="167"/>
      <c r="C139" s="168"/>
      <c r="D139" s="169" t="s">
        <v>75</v>
      </c>
      <c r="E139" s="181" t="s">
        <v>132</v>
      </c>
      <c r="F139" s="181" t="s">
        <v>133</v>
      </c>
      <c r="G139" s="168"/>
      <c r="H139" s="168"/>
      <c r="I139" s="171"/>
      <c r="J139" s="182">
        <f>BK139</f>
        <v>0</v>
      </c>
      <c r="K139" s="168"/>
      <c r="L139" s="173"/>
      <c r="M139" s="174"/>
      <c r="N139" s="175"/>
      <c r="O139" s="175"/>
      <c r="P139" s="176">
        <f>SUM(P140:P148)</f>
        <v>0</v>
      </c>
      <c r="Q139" s="175"/>
      <c r="R139" s="176">
        <f>SUM(R140:R148)</f>
        <v>1.2460064</v>
      </c>
      <c r="S139" s="175"/>
      <c r="T139" s="177">
        <f>SUM(T140:T148)</f>
        <v>0</v>
      </c>
      <c r="AR139" s="178" t="s">
        <v>84</v>
      </c>
      <c r="AT139" s="179" t="s">
        <v>75</v>
      </c>
      <c r="AU139" s="179" t="s">
        <v>84</v>
      </c>
      <c r="AY139" s="178" t="s">
        <v>131</v>
      </c>
      <c r="BK139" s="180">
        <f>SUM(BK140:BK148)</f>
        <v>0</v>
      </c>
    </row>
    <row r="140" spans="1:65" s="2" customFormat="1" ht="24.2" customHeight="1">
      <c r="A140" s="34"/>
      <c r="B140" s="35"/>
      <c r="C140" s="183" t="s">
        <v>84</v>
      </c>
      <c r="D140" s="183" t="s">
        <v>134</v>
      </c>
      <c r="E140" s="184" t="s">
        <v>135</v>
      </c>
      <c r="F140" s="185" t="s">
        <v>136</v>
      </c>
      <c r="G140" s="186" t="s">
        <v>137</v>
      </c>
      <c r="H140" s="187">
        <v>13.42</v>
      </c>
      <c r="I140" s="188"/>
      <c r="J140" s="189">
        <f>ROUND(I140*H140,2)</f>
        <v>0</v>
      </c>
      <c r="K140" s="190"/>
      <c r="L140" s="39"/>
      <c r="M140" s="191" t="s">
        <v>1</v>
      </c>
      <c r="N140" s="192" t="s">
        <v>42</v>
      </c>
      <c r="O140" s="71"/>
      <c r="P140" s="193">
        <f>O140*H140</f>
        <v>0</v>
      </c>
      <c r="Q140" s="193">
        <v>0.06917</v>
      </c>
      <c r="R140" s="193">
        <f>Q140*H140</f>
        <v>0.9282613999999999</v>
      </c>
      <c r="S140" s="193">
        <v>0</v>
      </c>
      <c r="T140" s="19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5" t="s">
        <v>138</v>
      </c>
      <c r="AT140" s="195" t="s">
        <v>134</v>
      </c>
      <c r="AU140" s="195" t="s">
        <v>139</v>
      </c>
      <c r="AY140" s="17" t="s">
        <v>131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7" t="s">
        <v>139</v>
      </c>
      <c r="BK140" s="196">
        <f>ROUND(I140*H140,2)</f>
        <v>0</v>
      </c>
      <c r="BL140" s="17" t="s">
        <v>138</v>
      </c>
      <c r="BM140" s="195" t="s">
        <v>140</v>
      </c>
    </row>
    <row r="141" spans="2:51" s="13" customFormat="1" ht="11.25">
      <c r="B141" s="197"/>
      <c r="C141" s="198"/>
      <c r="D141" s="199" t="s">
        <v>141</v>
      </c>
      <c r="E141" s="200" t="s">
        <v>1</v>
      </c>
      <c r="F141" s="201" t="s">
        <v>142</v>
      </c>
      <c r="G141" s="198"/>
      <c r="H141" s="202">
        <v>13.78</v>
      </c>
      <c r="I141" s="203"/>
      <c r="J141" s="198"/>
      <c r="K141" s="198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141</v>
      </c>
      <c r="AU141" s="208" t="s">
        <v>139</v>
      </c>
      <c r="AV141" s="13" t="s">
        <v>139</v>
      </c>
      <c r="AW141" s="13" t="s">
        <v>32</v>
      </c>
      <c r="AX141" s="13" t="s">
        <v>76</v>
      </c>
      <c r="AY141" s="208" t="s">
        <v>131</v>
      </c>
    </row>
    <row r="142" spans="2:51" s="14" customFormat="1" ht="11.25">
      <c r="B142" s="209"/>
      <c r="C142" s="210"/>
      <c r="D142" s="199" t="s">
        <v>141</v>
      </c>
      <c r="E142" s="211" t="s">
        <v>1</v>
      </c>
      <c r="F142" s="212" t="s">
        <v>143</v>
      </c>
      <c r="G142" s="210"/>
      <c r="H142" s="211" t="s">
        <v>1</v>
      </c>
      <c r="I142" s="213"/>
      <c r="J142" s="210"/>
      <c r="K142" s="210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141</v>
      </c>
      <c r="AU142" s="218" t="s">
        <v>139</v>
      </c>
      <c r="AV142" s="14" t="s">
        <v>84</v>
      </c>
      <c r="AW142" s="14" t="s">
        <v>32</v>
      </c>
      <c r="AX142" s="14" t="s">
        <v>76</v>
      </c>
      <c r="AY142" s="218" t="s">
        <v>131</v>
      </c>
    </row>
    <row r="143" spans="2:51" s="13" customFormat="1" ht="11.25">
      <c r="B143" s="197"/>
      <c r="C143" s="198"/>
      <c r="D143" s="199" t="s">
        <v>141</v>
      </c>
      <c r="E143" s="200" t="s">
        <v>1</v>
      </c>
      <c r="F143" s="201" t="s">
        <v>144</v>
      </c>
      <c r="G143" s="198"/>
      <c r="H143" s="202">
        <v>-0.36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141</v>
      </c>
      <c r="AU143" s="208" t="s">
        <v>139</v>
      </c>
      <c r="AV143" s="13" t="s">
        <v>139</v>
      </c>
      <c r="AW143" s="13" t="s">
        <v>32</v>
      </c>
      <c r="AX143" s="13" t="s">
        <v>76</v>
      </c>
      <c r="AY143" s="208" t="s">
        <v>131</v>
      </c>
    </row>
    <row r="144" spans="2:51" s="15" customFormat="1" ht="11.25">
      <c r="B144" s="219"/>
      <c r="C144" s="220"/>
      <c r="D144" s="199" t="s">
        <v>141</v>
      </c>
      <c r="E144" s="221" t="s">
        <v>1</v>
      </c>
      <c r="F144" s="222" t="s">
        <v>145</v>
      </c>
      <c r="G144" s="220"/>
      <c r="H144" s="223">
        <v>13.42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141</v>
      </c>
      <c r="AU144" s="229" t="s">
        <v>139</v>
      </c>
      <c r="AV144" s="15" t="s">
        <v>138</v>
      </c>
      <c r="AW144" s="15" t="s">
        <v>32</v>
      </c>
      <c r="AX144" s="15" t="s">
        <v>84</v>
      </c>
      <c r="AY144" s="229" t="s">
        <v>131</v>
      </c>
    </row>
    <row r="145" spans="1:65" s="2" customFormat="1" ht="24.2" customHeight="1">
      <c r="A145" s="34"/>
      <c r="B145" s="35"/>
      <c r="C145" s="183" t="s">
        <v>139</v>
      </c>
      <c r="D145" s="183" t="s">
        <v>134</v>
      </c>
      <c r="E145" s="184" t="s">
        <v>146</v>
      </c>
      <c r="F145" s="185" t="s">
        <v>147</v>
      </c>
      <c r="G145" s="186" t="s">
        <v>137</v>
      </c>
      <c r="H145" s="187">
        <v>3.06</v>
      </c>
      <c r="I145" s="188"/>
      <c r="J145" s="189">
        <f>ROUND(I145*H145,2)</f>
        <v>0</v>
      </c>
      <c r="K145" s="190"/>
      <c r="L145" s="39"/>
      <c r="M145" s="191" t="s">
        <v>1</v>
      </c>
      <c r="N145" s="192" t="s">
        <v>42</v>
      </c>
      <c r="O145" s="71"/>
      <c r="P145" s="193">
        <f>O145*H145</f>
        <v>0</v>
      </c>
      <c r="Q145" s="193">
        <v>0.10325</v>
      </c>
      <c r="R145" s="193">
        <f>Q145*H145</f>
        <v>0.315945</v>
      </c>
      <c r="S145" s="193">
        <v>0</v>
      </c>
      <c r="T145" s="19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5" t="s">
        <v>138</v>
      </c>
      <c r="AT145" s="195" t="s">
        <v>134</v>
      </c>
      <c r="AU145" s="195" t="s">
        <v>139</v>
      </c>
      <c r="AY145" s="17" t="s">
        <v>131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7" t="s">
        <v>139</v>
      </c>
      <c r="BK145" s="196">
        <f>ROUND(I145*H145,2)</f>
        <v>0</v>
      </c>
      <c r="BL145" s="17" t="s">
        <v>138</v>
      </c>
      <c r="BM145" s="195" t="s">
        <v>148</v>
      </c>
    </row>
    <row r="146" spans="2:51" s="13" customFormat="1" ht="11.25">
      <c r="B146" s="197"/>
      <c r="C146" s="198"/>
      <c r="D146" s="199" t="s">
        <v>141</v>
      </c>
      <c r="E146" s="200" t="s">
        <v>1</v>
      </c>
      <c r="F146" s="201" t="s">
        <v>149</v>
      </c>
      <c r="G146" s="198"/>
      <c r="H146" s="202">
        <v>3.06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141</v>
      </c>
      <c r="AU146" s="208" t="s">
        <v>139</v>
      </c>
      <c r="AV146" s="13" t="s">
        <v>139</v>
      </c>
      <c r="AW146" s="13" t="s">
        <v>32</v>
      </c>
      <c r="AX146" s="13" t="s">
        <v>84</v>
      </c>
      <c r="AY146" s="208" t="s">
        <v>131</v>
      </c>
    </row>
    <row r="147" spans="1:65" s="2" customFormat="1" ht="24.2" customHeight="1">
      <c r="A147" s="34"/>
      <c r="B147" s="35"/>
      <c r="C147" s="183" t="s">
        <v>132</v>
      </c>
      <c r="D147" s="183" t="s">
        <v>134</v>
      </c>
      <c r="E147" s="184" t="s">
        <v>150</v>
      </c>
      <c r="F147" s="185" t="s">
        <v>151</v>
      </c>
      <c r="G147" s="186" t="s">
        <v>152</v>
      </c>
      <c r="H147" s="187">
        <v>9</v>
      </c>
      <c r="I147" s="188"/>
      <c r="J147" s="189">
        <f>ROUND(I147*H147,2)</f>
        <v>0</v>
      </c>
      <c r="K147" s="190"/>
      <c r="L147" s="39"/>
      <c r="M147" s="191" t="s">
        <v>1</v>
      </c>
      <c r="N147" s="192" t="s">
        <v>42</v>
      </c>
      <c r="O147" s="71"/>
      <c r="P147" s="193">
        <f>O147*H147</f>
        <v>0</v>
      </c>
      <c r="Q147" s="193">
        <v>0.0002</v>
      </c>
      <c r="R147" s="193">
        <f>Q147*H147</f>
        <v>0.0018000000000000002</v>
      </c>
      <c r="S147" s="193">
        <v>0</v>
      </c>
      <c r="T147" s="19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5" t="s">
        <v>138</v>
      </c>
      <c r="AT147" s="195" t="s">
        <v>134</v>
      </c>
      <c r="AU147" s="195" t="s">
        <v>139</v>
      </c>
      <c r="AY147" s="17" t="s">
        <v>131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7" t="s">
        <v>139</v>
      </c>
      <c r="BK147" s="196">
        <f>ROUND(I147*H147,2)</f>
        <v>0</v>
      </c>
      <c r="BL147" s="17" t="s">
        <v>138</v>
      </c>
      <c r="BM147" s="195" t="s">
        <v>153</v>
      </c>
    </row>
    <row r="148" spans="2:51" s="13" customFormat="1" ht="11.25">
      <c r="B148" s="197"/>
      <c r="C148" s="198"/>
      <c r="D148" s="199" t="s">
        <v>141</v>
      </c>
      <c r="E148" s="200" t="s">
        <v>1</v>
      </c>
      <c r="F148" s="201" t="s">
        <v>154</v>
      </c>
      <c r="G148" s="198"/>
      <c r="H148" s="202">
        <v>9</v>
      </c>
      <c r="I148" s="203"/>
      <c r="J148" s="198"/>
      <c r="K148" s="198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141</v>
      </c>
      <c r="AU148" s="208" t="s">
        <v>139</v>
      </c>
      <c r="AV148" s="13" t="s">
        <v>139</v>
      </c>
      <c r="AW148" s="13" t="s">
        <v>32</v>
      </c>
      <c r="AX148" s="13" t="s">
        <v>84</v>
      </c>
      <c r="AY148" s="208" t="s">
        <v>131</v>
      </c>
    </row>
    <row r="149" spans="2:63" s="12" customFormat="1" ht="22.9" customHeight="1">
      <c r="B149" s="167"/>
      <c r="C149" s="168"/>
      <c r="D149" s="169" t="s">
        <v>75</v>
      </c>
      <c r="E149" s="181" t="s">
        <v>155</v>
      </c>
      <c r="F149" s="181" t="s">
        <v>156</v>
      </c>
      <c r="G149" s="168"/>
      <c r="H149" s="168"/>
      <c r="I149" s="171"/>
      <c r="J149" s="182">
        <f>BK149</f>
        <v>0</v>
      </c>
      <c r="K149" s="168"/>
      <c r="L149" s="173"/>
      <c r="M149" s="174"/>
      <c r="N149" s="175"/>
      <c r="O149" s="175"/>
      <c r="P149" s="176">
        <f>SUM(P150:P208)</f>
        <v>0</v>
      </c>
      <c r="Q149" s="175"/>
      <c r="R149" s="176">
        <f>SUM(R150:R208)</f>
        <v>3.1374068800000003</v>
      </c>
      <c r="S149" s="175"/>
      <c r="T149" s="177">
        <f>SUM(T150:T208)</f>
        <v>0</v>
      </c>
      <c r="AR149" s="178" t="s">
        <v>84</v>
      </c>
      <c r="AT149" s="179" t="s">
        <v>75</v>
      </c>
      <c r="AU149" s="179" t="s">
        <v>84</v>
      </c>
      <c r="AY149" s="178" t="s">
        <v>131</v>
      </c>
      <c r="BK149" s="180">
        <f>SUM(BK150:BK208)</f>
        <v>0</v>
      </c>
    </row>
    <row r="150" spans="1:65" s="2" customFormat="1" ht="24.2" customHeight="1">
      <c r="A150" s="34"/>
      <c r="B150" s="35"/>
      <c r="C150" s="183" t="s">
        <v>138</v>
      </c>
      <c r="D150" s="183" t="s">
        <v>134</v>
      </c>
      <c r="E150" s="184" t="s">
        <v>157</v>
      </c>
      <c r="F150" s="185" t="s">
        <v>158</v>
      </c>
      <c r="G150" s="186" t="s">
        <v>137</v>
      </c>
      <c r="H150" s="187">
        <v>122.326</v>
      </c>
      <c r="I150" s="188"/>
      <c r="J150" s="189">
        <f>ROUND(I150*H150,2)</f>
        <v>0</v>
      </c>
      <c r="K150" s="190"/>
      <c r="L150" s="39"/>
      <c r="M150" s="191" t="s">
        <v>1</v>
      </c>
      <c r="N150" s="192" t="s">
        <v>42</v>
      </c>
      <c r="O150" s="71"/>
      <c r="P150" s="193">
        <f>O150*H150</f>
        <v>0</v>
      </c>
      <c r="Q150" s="193">
        <v>0.00438</v>
      </c>
      <c r="R150" s="193">
        <f>Q150*H150</f>
        <v>0.53578788</v>
      </c>
      <c r="S150" s="193">
        <v>0</v>
      </c>
      <c r="T150" s="19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5" t="s">
        <v>138</v>
      </c>
      <c r="AT150" s="195" t="s">
        <v>134</v>
      </c>
      <c r="AU150" s="195" t="s">
        <v>139</v>
      </c>
      <c r="AY150" s="17" t="s">
        <v>131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7" t="s">
        <v>139</v>
      </c>
      <c r="BK150" s="196">
        <f>ROUND(I150*H150,2)</f>
        <v>0</v>
      </c>
      <c r="BL150" s="17" t="s">
        <v>138</v>
      </c>
      <c r="BM150" s="195" t="s">
        <v>159</v>
      </c>
    </row>
    <row r="151" spans="2:51" s="13" customFormat="1" ht="11.25">
      <c r="B151" s="197"/>
      <c r="C151" s="198"/>
      <c r="D151" s="199" t="s">
        <v>141</v>
      </c>
      <c r="E151" s="200" t="s">
        <v>1</v>
      </c>
      <c r="F151" s="201" t="s">
        <v>160</v>
      </c>
      <c r="G151" s="198"/>
      <c r="H151" s="202">
        <v>16.692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141</v>
      </c>
      <c r="AU151" s="208" t="s">
        <v>139</v>
      </c>
      <c r="AV151" s="13" t="s">
        <v>139</v>
      </c>
      <c r="AW151" s="13" t="s">
        <v>32</v>
      </c>
      <c r="AX151" s="13" t="s">
        <v>76</v>
      </c>
      <c r="AY151" s="208" t="s">
        <v>131</v>
      </c>
    </row>
    <row r="152" spans="2:51" s="13" customFormat="1" ht="11.25">
      <c r="B152" s="197"/>
      <c r="C152" s="198"/>
      <c r="D152" s="199" t="s">
        <v>141</v>
      </c>
      <c r="E152" s="200" t="s">
        <v>1</v>
      </c>
      <c r="F152" s="201" t="s">
        <v>161</v>
      </c>
      <c r="G152" s="198"/>
      <c r="H152" s="202">
        <v>14.508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141</v>
      </c>
      <c r="AU152" s="208" t="s">
        <v>139</v>
      </c>
      <c r="AV152" s="13" t="s">
        <v>139</v>
      </c>
      <c r="AW152" s="13" t="s">
        <v>32</v>
      </c>
      <c r="AX152" s="13" t="s">
        <v>76</v>
      </c>
      <c r="AY152" s="208" t="s">
        <v>131</v>
      </c>
    </row>
    <row r="153" spans="2:51" s="13" customFormat="1" ht="11.25">
      <c r="B153" s="197"/>
      <c r="C153" s="198"/>
      <c r="D153" s="199" t="s">
        <v>141</v>
      </c>
      <c r="E153" s="200" t="s">
        <v>1</v>
      </c>
      <c r="F153" s="201" t="s">
        <v>162</v>
      </c>
      <c r="G153" s="198"/>
      <c r="H153" s="202">
        <v>41.288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141</v>
      </c>
      <c r="AU153" s="208" t="s">
        <v>139</v>
      </c>
      <c r="AV153" s="13" t="s">
        <v>139</v>
      </c>
      <c r="AW153" s="13" t="s">
        <v>32</v>
      </c>
      <c r="AX153" s="13" t="s">
        <v>76</v>
      </c>
      <c r="AY153" s="208" t="s">
        <v>131</v>
      </c>
    </row>
    <row r="154" spans="2:51" s="14" customFormat="1" ht="11.25">
      <c r="B154" s="209"/>
      <c r="C154" s="210"/>
      <c r="D154" s="199" t="s">
        <v>141</v>
      </c>
      <c r="E154" s="211" t="s">
        <v>1</v>
      </c>
      <c r="F154" s="212" t="s">
        <v>163</v>
      </c>
      <c r="G154" s="210"/>
      <c r="H154" s="211" t="s">
        <v>1</v>
      </c>
      <c r="I154" s="213"/>
      <c r="J154" s="210"/>
      <c r="K154" s="210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141</v>
      </c>
      <c r="AU154" s="218" t="s">
        <v>139</v>
      </c>
      <c r="AV154" s="14" t="s">
        <v>84</v>
      </c>
      <c r="AW154" s="14" t="s">
        <v>32</v>
      </c>
      <c r="AX154" s="14" t="s">
        <v>76</v>
      </c>
      <c r="AY154" s="218" t="s">
        <v>131</v>
      </c>
    </row>
    <row r="155" spans="2:51" s="13" customFormat="1" ht="11.25">
      <c r="B155" s="197"/>
      <c r="C155" s="198"/>
      <c r="D155" s="199" t="s">
        <v>141</v>
      </c>
      <c r="E155" s="200" t="s">
        <v>1</v>
      </c>
      <c r="F155" s="201" t="s">
        <v>164</v>
      </c>
      <c r="G155" s="198"/>
      <c r="H155" s="202">
        <v>28.6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141</v>
      </c>
      <c r="AU155" s="208" t="s">
        <v>139</v>
      </c>
      <c r="AV155" s="13" t="s">
        <v>139</v>
      </c>
      <c r="AW155" s="13" t="s">
        <v>32</v>
      </c>
      <c r="AX155" s="13" t="s">
        <v>76</v>
      </c>
      <c r="AY155" s="208" t="s">
        <v>131</v>
      </c>
    </row>
    <row r="156" spans="2:51" s="13" customFormat="1" ht="11.25">
      <c r="B156" s="197"/>
      <c r="C156" s="198"/>
      <c r="D156" s="199" t="s">
        <v>141</v>
      </c>
      <c r="E156" s="200" t="s">
        <v>1</v>
      </c>
      <c r="F156" s="201" t="s">
        <v>165</v>
      </c>
      <c r="G156" s="198"/>
      <c r="H156" s="202">
        <v>40.612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141</v>
      </c>
      <c r="AU156" s="208" t="s">
        <v>139</v>
      </c>
      <c r="AV156" s="13" t="s">
        <v>139</v>
      </c>
      <c r="AW156" s="13" t="s">
        <v>32</v>
      </c>
      <c r="AX156" s="13" t="s">
        <v>76</v>
      </c>
      <c r="AY156" s="208" t="s">
        <v>131</v>
      </c>
    </row>
    <row r="157" spans="2:51" s="14" customFormat="1" ht="11.25">
      <c r="B157" s="209"/>
      <c r="C157" s="210"/>
      <c r="D157" s="199" t="s">
        <v>141</v>
      </c>
      <c r="E157" s="211" t="s">
        <v>1</v>
      </c>
      <c r="F157" s="212" t="s">
        <v>166</v>
      </c>
      <c r="G157" s="210"/>
      <c r="H157" s="211" t="s">
        <v>1</v>
      </c>
      <c r="I157" s="213"/>
      <c r="J157" s="210"/>
      <c r="K157" s="210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141</v>
      </c>
      <c r="AU157" s="218" t="s">
        <v>139</v>
      </c>
      <c r="AV157" s="14" t="s">
        <v>84</v>
      </c>
      <c r="AW157" s="14" t="s">
        <v>32</v>
      </c>
      <c r="AX157" s="14" t="s">
        <v>76</v>
      </c>
      <c r="AY157" s="218" t="s">
        <v>131</v>
      </c>
    </row>
    <row r="158" spans="2:51" s="13" customFormat="1" ht="11.25">
      <c r="B158" s="197"/>
      <c r="C158" s="198"/>
      <c r="D158" s="199" t="s">
        <v>141</v>
      </c>
      <c r="E158" s="200" t="s">
        <v>1</v>
      </c>
      <c r="F158" s="201" t="s">
        <v>167</v>
      </c>
      <c r="G158" s="198"/>
      <c r="H158" s="202">
        <v>-14.184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141</v>
      </c>
      <c r="AU158" s="208" t="s">
        <v>139</v>
      </c>
      <c r="AV158" s="13" t="s">
        <v>139</v>
      </c>
      <c r="AW158" s="13" t="s">
        <v>32</v>
      </c>
      <c r="AX158" s="13" t="s">
        <v>76</v>
      </c>
      <c r="AY158" s="208" t="s">
        <v>131</v>
      </c>
    </row>
    <row r="159" spans="2:51" s="13" customFormat="1" ht="11.25">
      <c r="B159" s="197"/>
      <c r="C159" s="198"/>
      <c r="D159" s="199" t="s">
        <v>141</v>
      </c>
      <c r="E159" s="200" t="s">
        <v>1</v>
      </c>
      <c r="F159" s="201" t="s">
        <v>168</v>
      </c>
      <c r="G159" s="198"/>
      <c r="H159" s="202">
        <v>-2.124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141</v>
      </c>
      <c r="AU159" s="208" t="s">
        <v>139</v>
      </c>
      <c r="AV159" s="13" t="s">
        <v>139</v>
      </c>
      <c r="AW159" s="13" t="s">
        <v>32</v>
      </c>
      <c r="AX159" s="13" t="s">
        <v>76</v>
      </c>
      <c r="AY159" s="208" t="s">
        <v>131</v>
      </c>
    </row>
    <row r="160" spans="2:51" s="13" customFormat="1" ht="11.25">
      <c r="B160" s="197"/>
      <c r="C160" s="198"/>
      <c r="D160" s="199" t="s">
        <v>141</v>
      </c>
      <c r="E160" s="200" t="s">
        <v>1</v>
      </c>
      <c r="F160" s="201" t="s">
        <v>169</v>
      </c>
      <c r="G160" s="198"/>
      <c r="H160" s="202">
        <v>-3.875</v>
      </c>
      <c r="I160" s="203"/>
      <c r="J160" s="198"/>
      <c r="K160" s="198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141</v>
      </c>
      <c r="AU160" s="208" t="s">
        <v>139</v>
      </c>
      <c r="AV160" s="13" t="s">
        <v>139</v>
      </c>
      <c r="AW160" s="13" t="s">
        <v>32</v>
      </c>
      <c r="AX160" s="13" t="s">
        <v>76</v>
      </c>
      <c r="AY160" s="208" t="s">
        <v>131</v>
      </c>
    </row>
    <row r="161" spans="2:51" s="13" customFormat="1" ht="11.25">
      <c r="B161" s="197"/>
      <c r="C161" s="198"/>
      <c r="D161" s="199" t="s">
        <v>141</v>
      </c>
      <c r="E161" s="200" t="s">
        <v>1</v>
      </c>
      <c r="F161" s="201" t="s">
        <v>144</v>
      </c>
      <c r="G161" s="198"/>
      <c r="H161" s="202">
        <v>-0.36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141</v>
      </c>
      <c r="AU161" s="208" t="s">
        <v>139</v>
      </c>
      <c r="AV161" s="13" t="s">
        <v>139</v>
      </c>
      <c r="AW161" s="13" t="s">
        <v>32</v>
      </c>
      <c r="AX161" s="13" t="s">
        <v>76</v>
      </c>
      <c r="AY161" s="208" t="s">
        <v>131</v>
      </c>
    </row>
    <row r="162" spans="2:51" s="14" customFormat="1" ht="11.25">
      <c r="B162" s="209"/>
      <c r="C162" s="210"/>
      <c r="D162" s="199" t="s">
        <v>141</v>
      </c>
      <c r="E162" s="211" t="s">
        <v>1</v>
      </c>
      <c r="F162" s="212" t="s">
        <v>170</v>
      </c>
      <c r="G162" s="210"/>
      <c r="H162" s="211" t="s">
        <v>1</v>
      </c>
      <c r="I162" s="213"/>
      <c r="J162" s="210"/>
      <c r="K162" s="210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141</v>
      </c>
      <c r="AU162" s="218" t="s">
        <v>139</v>
      </c>
      <c r="AV162" s="14" t="s">
        <v>84</v>
      </c>
      <c r="AW162" s="14" t="s">
        <v>32</v>
      </c>
      <c r="AX162" s="14" t="s">
        <v>76</v>
      </c>
      <c r="AY162" s="218" t="s">
        <v>131</v>
      </c>
    </row>
    <row r="163" spans="2:51" s="13" customFormat="1" ht="11.25">
      <c r="B163" s="197"/>
      <c r="C163" s="198"/>
      <c r="D163" s="199" t="s">
        <v>141</v>
      </c>
      <c r="E163" s="200" t="s">
        <v>1</v>
      </c>
      <c r="F163" s="201" t="s">
        <v>171</v>
      </c>
      <c r="G163" s="198"/>
      <c r="H163" s="202">
        <v>0.435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141</v>
      </c>
      <c r="AU163" s="208" t="s">
        <v>139</v>
      </c>
      <c r="AV163" s="13" t="s">
        <v>139</v>
      </c>
      <c r="AW163" s="13" t="s">
        <v>32</v>
      </c>
      <c r="AX163" s="13" t="s">
        <v>76</v>
      </c>
      <c r="AY163" s="208" t="s">
        <v>131</v>
      </c>
    </row>
    <row r="164" spans="2:51" s="13" customFormat="1" ht="11.25">
      <c r="B164" s="197"/>
      <c r="C164" s="198"/>
      <c r="D164" s="199" t="s">
        <v>141</v>
      </c>
      <c r="E164" s="200" t="s">
        <v>1</v>
      </c>
      <c r="F164" s="201" t="s">
        <v>172</v>
      </c>
      <c r="G164" s="198"/>
      <c r="H164" s="202">
        <v>0.734</v>
      </c>
      <c r="I164" s="203"/>
      <c r="J164" s="198"/>
      <c r="K164" s="198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141</v>
      </c>
      <c r="AU164" s="208" t="s">
        <v>139</v>
      </c>
      <c r="AV164" s="13" t="s">
        <v>139</v>
      </c>
      <c r="AW164" s="13" t="s">
        <v>32</v>
      </c>
      <c r="AX164" s="13" t="s">
        <v>76</v>
      </c>
      <c r="AY164" s="208" t="s">
        <v>131</v>
      </c>
    </row>
    <row r="165" spans="2:51" s="15" customFormat="1" ht="11.25">
      <c r="B165" s="219"/>
      <c r="C165" s="220"/>
      <c r="D165" s="199" t="s">
        <v>141</v>
      </c>
      <c r="E165" s="221" t="s">
        <v>1</v>
      </c>
      <c r="F165" s="222" t="s">
        <v>145</v>
      </c>
      <c r="G165" s="220"/>
      <c r="H165" s="223">
        <v>122.326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141</v>
      </c>
      <c r="AU165" s="229" t="s">
        <v>139</v>
      </c>
      <c r="AV165" s="15" t="s">
        <v>138</v>
      </c>
      <c r="AW165" s="15" t="s">
        <v>32</v>
      </c>
      <c r="AX165" s="15" t="s">
        <v>84</v>
      </c>
      <c r="AY165" s="229" t="s">
        <v>131</v>
      </c>
    </row>
    <row r="166" spans="1:65" s="2" customFormat="1" ht="24.2" customHeight="1">
      <c r="A166" s="34"/>
      <c r="B166" s="35"/>
      <c r="C166" s="183" t="s">
        <v>173</v>
      </c>
      <c r="D166" s="183" t="s">
        <v>134</v>
      </c>
      <c r="E166" s="184" t="s">
        <v>174</v>
      </c>
      <c r="F166" s="185" t="s">
        <v>175</v>
      </c>
      <c r="G166" s="186" t="s">
        <v>137</v>
      </c>
      <c r="H166" s="187">
        <v>1.65</v>
      </c>
      <c r="I166" s="188"/>
      <c r="J166" s="189">
        <f>ROUND(I166*H166,2)</f>
        <v>0</v>
      </c>
      <c r="K166" s="190"/>
      <c r="L166" s="39"/>
      <c r="M166" s="191" t="s">
        <v>1</v>
      </c>
      <c r="N166" s="192" t="s">
        <v>42</v>
      </c>
      <c r="O166" s="71"/>
      <c r="P166" s="193">
        <f>O166*H166</f>
        <v>0</v>
      </c>
      <c r="Q166" s="193">
        <v>0.01838</v>
      </c>
      <c r="R166" s="193">
        <f>Q166*H166</f>
        <v>0.030327</v>
      </c>
      <c r="S166" s="193">
        <v>0</v>
      </c>
      <c r="T166" s="19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5" t="s">
        <v>138</v>
      </c>
      <c r="AT166" s="195" t="s">
        <v>134</v>
      </c>
      <c r="AU166" s="195" t="s">
        <v>139</v>
      </c>
      <c r="AY166" s="17" t="s">
        <v>131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7" t="s">
        <v>139</v>
      </c>
      <c r="BK166" s="196">
        <f>ROUND(I166*H166,2)</f>
        <v>0</v>
      </c>
      <c r="BL166" s="17" t="s">
        <v>138</v>
      </c>
      <c r="BM166" s="195" t="s">
        <v>176</v>
      </c>
    </row>
    <row r="167" spans="2:51" s="14" customFormat="1" ht="11.25">
      <c r="B167" s="209"/>
      <c r="C167" s="210"/>
      <c r="D167" s="199" t="s">
        <v>141</v>
      </c>
      <c r="E167" s="211" t="s">
        <v>1</v>
      </c>
      <c r="F167" s="212" t="s">
        <v>177</v>
      </c>
      <c r="G167" s="210"/>
      <c r="H167" s="211" t="s">
        <v>1</v>
      </c>
      <c r="I167" s="213"/>
      <c r="J167" s="210"/>
      <c r="K167" s="210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141</v>
      </c>
      <c r="AU167" s="218" t="s">
        <v>139</v>
      </c>
      <c r="AV167" s="14" t="s">
        <v>84</v>
      </c>
      <c r="AW167" s="14" t="s">
        <v>32</v>
      </c>
      <c r="AX167" s="14" t="s">
        <v>76</v>
      </c>
      <c r="AY167" s="218" t="s">
        <v>131</v>
      </c>
    </row>
    <row r="168" spans="2:51" s="13" customFormat="1" ht="11.25">
      <c r="B168" s="197"/>
      <c r="C168" s="198"/>
      <c r="D168" s="199" t="s">
        <v>141</v>
      </c>
      <c r="E168" s="200" t="s">
        <v>1</v>
      </c>
      <c r="F168" s="201" t="s">
        <v>178</v>
      </c>
      <c r="G168" s="198"/>
      <c r="H168" s="202">
        <v>1.35</v>
      </c>
      <c r="I168" s="203"/>
      <c r="J168" s="198"/>
      <c r="K168" s="198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141</v>
      </c>
      <c r="AU168" s="208" t="s">
        <v>139</v>
      </c>
      <c r="AV168" s="13" t="s">
        <v>139</v>
      </c>
      <c r="AW168" s="13" t="s">
        <v>32</v>
      </c>
      <c r="AX168" s="13" t="s">
        <v>76</v>
      </c>
      <c r="AY168" s="208" t="s">
        <v>131</v>
      </c>
    </row>
    <row r="169" spans="2:51" s="13" customFormat="1" ht="11.25">
      <c r="B169" s="197"/>
      <c r="C169" s="198"/>
      <c r="D169" s="199" t="s">
        <v>141</v>
      </c>
      <c r="E169" s="200" t="s">
        <v>1</v>
      </c>
      <c r="F169" s="201" t="s">
        <v>179</v>
      </c>
      <c r="G169" s="198"/>
      <c r="H169" s="202">
        <v>0.3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141</v>
      </c>
      <c r="AU169" s="208" t="s">
        <v>139</v>
      </c>
      <c r="AV169" s="13" t="s">
        <v>139</v>
      </c>
      <c r="AW169" s="13" t="s">
        <v>32</v>
      </c>
      <c r="AX169" s="13" t="s">
        <v>76</v>
      </c>
      <c r="AY169" s="208" t="s">
        <v>131</v>
      </c>
    </row>
    <row r="170" spans="2:51" s="15" customFormat="1" ht="11.25">
      <c r="B170" s="219"/>
      <c r="C170" s="220"/>
      <c r="D170" s="199" t="s">
        <v>141</v>
      </c>
      <c r="E170" s="221" t="s">
        <v>1</v>
      </c>
      <c r="F170" s="222" t="s">
        <v>145</v>
      </c>
      <c r="G170" s="220"/>
      <c r="H170" s="223">
        <v>1.65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141</v>
      </c>
      <c r="AU170" s="229" t="s">
        <v>139</v>
      </c>
      <c r="AV170" s="15" t="s">
        <v>138</v>
      </c>
      <c r="AW170" s="15" t="s">
        <v>32</v>
      </c>
      <c r="AX170" s="15" t="s">
        <v>84</v>
      </c>
      <c r="AY170" s="229" t="s">
        <v>131</v>
      </c>
    </row>
    <row r="171" spans="1:65" s="2" customFormat="1" ht="24.2" customHeight="1">
      <c r="A171" s="34"/>
      <c r="B171" s="35"/>
      <c r="C171" s="183" t="s">
        <v>155</v>
      </c>
      <c r="D171" s="183" t="s">
        <v>134</v>
      </c>
      <c r="E171" s="184" t="s">
        <v>180</v>
      </c>
      <c r="F171" s="185" t="s">
        <v>181</v>
      </c>
      <c r="G171" s="186" t="s">
        <v>137</v>
      </c>
      <c r="H171" s="187">
        <v>94.042</v>
      </c>
      <c r="I171" s="188"/>
      <c r="J171" s="189">
        <f>ROUND(I171*H171,2)</f>
        <v>0</v>
      </c>
      <c r="K171" s="190"/>
      <c r="L171" s="39"/>
      <c r="M171" s="191" t="s">
        <v>1</v>
      </c>
      <c r="N171" s="192" t="s">
        <v>42</v>
      </c>
      <c r="O171" s="71"/>
      <c r="P171" s="193">
        <f>O171*H171</f>
        <v>0</v>
      </c>
      <c r="Q171" s="193">
        <v>0.003</v>
      </c>
      <c r="R171" s="193">
        <f>Q171*H171</f>
        <v>0.282126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138</v>
      </c>
      <c r="AT171" s="195" t="s">
        <v>134</v>
      </c>
      <c r="AU171" s="195" t="s">
        <v>139</v>
      </c>
      <c r="AY171" s="17" t="s">
        <v>131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7" t="s">
        <v>139</v>
      </c>
      <c r="BK171" s="196">
        <f>ROUND(I171*H171,2)</f>
        <v>0</v>
      </c>
      <c r="BL171" s="17" t="s">
        <v>138</v>
      </c>
      <c r="BM171" s="195" t="s">
        <v>182</v>
      </c>
    </row>
    <row r="172" spans="2:51" s="13" customFormat="1" ht="11.25">
      <c r="B172" s="197"/>
      <c r="C172" s="198"/>
      <c r="D172" s="199" t="s">
        <v>141</v>
      </c>
      <c r="E172" s="200" t="s">
        <v>1</v>
      </c>
      <c r="F172" s="201" t="s">
        <v>160</v>
      </c>
      <c r="G172" s="198"/>
      <c r="H172" s="202">
        <v>16.692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141</v>
      </c>
      <c r="AU172" s="208" t="s">
        <v>139</v>
      </c>
      <c r="AV172" s="13" t="s">
        <v>139</v>
      </c>
      <c r="AW172" s="13" t="s">
        <v>32</v>
      </c>
      <c r="AX172" s="13" t="s">
        <v>76</v>
      </c>
      <c r="AY172" s="208" t="s">
        <v>131</v>
      </c>
    </row>
    <row r="173" spans="2:51" s="13" customFormat="1" ht="11.25">
      <c r="B173" s="197"/>
      <c r="C173" s="198"/>
      <c r="D173" s="199" t="s">
        <v>141</v>
      </c>
      <c r="E173" s="200" t="s">
        <v>1</v>
      </c>
      <c r="F173" s="201" t="s">
        <v>161</v>
      </c>
      <c r="G173" s="198"/>
      <c r="H173" s="202">
        <v>14.508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141</v>
      </c>
      <c r="AU173" s="208" t="s">
        <v>139</v>
      </c>
      <c r="AV173" s="13" t="s">
        <v>139</v>
      </c>
      <c r="AW173" s="13" t="s">
        <v>32</v>
      </c>
      <c r="AX173" s="13" t="s">
        <v>76</v>
      </c>
      <c r="AY173" s="208" t="s">
        <v>131</v>
      </c>
    </row>
    <row r="174" spans="2:51" s="13" customFormat="1" ht="11.25">
      <c r="B174" s="197"/>
      <c r="C174" s="198"/>
      <c r="D174" s="199" t="s">
        <v>141</v>
      </c>
      <c r="E174" s="200" t="s">
        <v>1</v>
      </c>
      <c r="F174" s="201" t="s">
        <v>162</v>
      </c>
      <c r="G174" s="198"/>
      <c r="H174" s="202">
        <v>41.288</v>
      </c>
      <c r="I174" s="203"/>
      <c r="J174" s="198"/>
      <c r="K174" s="198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141</v>
      </c>
      <c r="AU174" s="208" t="s">
        <v>139</v>
      </c>
      <c r="AV174" s="13" t="s">
        <v>139</v>
      </c>
      <c r="AW174" s="13" t="s">
        <v>32</v>
      </c>
      <c r="AX174" s="13" t="s">
        <v>76</v>
      </c>
      <c r="AY174" s="208" t="s">
        <v>131</v>
      </c>
    </row>
    <row r="175" spans="2:51" s="13" customFormat="1" ht="11.25">
      <c r="B175" s="197"/>
      <c r="C175" s="198"/>
      <c r="D175" s="199" t="s">
        <v>141</v>
      </c>
      <c r="E175" s="200" t="s">
        <v>1</v>
      </c>
      <c r="F175" s="201" t="s">
        <v>183</v>
      </c>
      <c r="G175" s="198"/>
      <c r="H175" s="202">
        <v>-1.62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141</v>
      </c>
      <c r="AU175" s="208" t="s">
        <v>139</v>
      </c>
      <c r="AV175" s="13" t="s">
        <v>139</v>
      </c>
      <c r="AW175" s="13" t="s">
        <v>32</v>
      </c>
      <c r="AX175" s="13" t="s">
        <v>76</v>
      </c>
      <c r="AY175" s="208" t="s">
        <v>131</v>
      </c>
    </row>
    <row r="176" spans="2:51" s="13" customFormat="1" ht="11.25">
      <c r="B176" s="197"/>
      <c r="C176" s="198"/>
      <c r="D176" s="199" t="s">
        <v>141</v>
      </c>
      <c r="E176" s="200" t="s">
        <v>1</v>
      </c>
      <c r="F176" s="201" t="s">
        <v>165</v>
      </c>
      <c r="G176" s="198"/>
      <c r="H176" s="202">
        <v>40.612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141</v>
      </c>
      <c r="AU176" s="208" t="s">
        <v>139</v>
      </c>
      <c r="AV176" s="13" t="s">
        <v>139</v>
      </c>
      <c r="AW176" s="13" t="s">
        <v>32</v>
      </c>
      <c r="AX176" s="13" t="s">
        <v>76</v>
      </c>
      <c r="AY176" s="208" t="s">
        <v>131</v>
      </c>
    </row>
    <row r="177" spans="2:51" s="14" customFormat="1" ht="11.25">
      <c r="B177" s="209"/>
      <c r="C177" s="210"/>
      <c r="D177" s="199" t="s">
        <v>141</v>
      </c>
      <c r="E177" s="211" t="s">
        <v>1</v>
      </c>
      <c r="F177" s="212" t="s">
        <v>166</v>
      </c>
      <c r="G177" s="210"/>
      <c r="H177" s="211" t="s">
        <v>1</v>
      </c>
      <c r="I177" s="213"/>
      <c r="J177" s="210"/>
      <c r="K177" s="210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141</v>
      </c>
      <c r="AU177" s="218" t="s">
        <v>139</v>
      </c>
      <c r="AV177" s="14" t="s">
        <v>84</v>
      </c>
      <c r="AW177" s="14" t="s">
        <v>32</v>
      </c>
      <c r="AX177" s="14" t="s">
        <v>76</v>
      </c>
      <c r="AY177" s="218" t="s">
        <v>131</v>
      </c>
    </row>
    <row r="178" spans="2:51" s="13" customFormat="1" ht="11.25">
      <c r="B178" s="197"/>
      <c r="C178" s="198"/>
      <c r="D178" s="199" t="s">
        <v>141</v>
      </c>
      <c r="E178" s="200" t="s">
        <v>1</v>
      </c>
      <c r="F178" s="201" t="s">
        <v>184</v>
      </c>
      <c r="G178" s="198"/>
      <c r="H178" s="202">
        <v>-12.608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141</v>
      </c>
      <c r="AU178" s="208" t="s">
        <v>139</v>
      </c>
      <c r="AV178" s="13" t="s">
        <v>139</v>
      </c>
      <c r="AW178" s="13" t="s">
        <v>32</v>
      </c>
      <c r="AX178" s="13" t="s">
        <v>76</v>
      </c>
      <c r="AY178" s="208" t="s">
        <v>131</v>
      </c>
    </row>
    <row r="179" spans="2:51" s="13" customFormat="1" ht="11.25">
      <c r="B179" s="197"/>
      <c r="C179" s="198"/>
      <c r="D179" s="199" t="s">
        <v>141</v>
      </c>
      <c r="E179" s="200" t="s">
        <v>1</v>
      </c>
      <c r="F179" s="201" t="s">
        <v>168</v>
      </c>
      <c r="G179" s="198"/>
      <c r="H179" s="202">
        <v>-2.124</v>
      </c>
      <c r="I179" s="203"/>
      <c r="J179" s="198"/>
      <c r="K179" s="198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141</v>
      </c>
      <c r="AU179" s="208" t="s">
        <v>139</v>
      </c>
      <c r="AV179" s="13" t="s">
        <v>139</v>
      </c>
      <c r="AW179" s="13" t="s">
        <v>32</v>
      </c>
      <c r="AX179" s="13" t="s">
        <v>76</v>
      </c>
      <c r="AY179" s="208" t="s">
        <v>131</v>
      </c>
    </row>
    <row r="180" spans="2:51" s="13" customFormat="1" ht="11.25">
      <c r="B180" s="197"/>
      <c r="C180" s="198"/>
      <c r="D180" s="199" t="s">
        <v>141</v>
      </c>
      <c r="E180" s="200" t="s">
        <v>1</v>
      </c>
      <c r="F180" s="201" t="s">
        <v>169</v>
      </c>
      <c r="G180" s="198"/>
      <c r="H180" s="202">
        <v>-3.875</v>
      </c>
      <c r="I180" s="203"/>
      <c r="J180" s="198"/>
      <c r="K180" s="198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141</v>
      </c>
      <c r="AU180" s="208" t="s">
        <v>139</v>
      </c>
      <c r="AV180" s="13" t="s">
        <v>139</v>
      </c>
      <c r="AW180" s="13" t="s">
        <v>32</v>
      </c>
      <c r="AX180" s="13" t="s">
        <v>76</v>
      </c>
      <c r="AY180" s="208" t="s">
        <v>131</v>
      </c>
    </row>
    <row r="181" spans="2:51" s="14" customFormat="1" ht="11.25">
      <c r="B181" s="209"/>
      <c r="C181" s="210"/>
      <c r="D181" s="199" t="s">
        <v>141</v>
      </c>
      <c r="E181" s="211" t="s">
        <v>1</v>
      </c>
      <c r="F181" s="212" t="s">
        <v>170</v>
      </c>
      <c r="G181" s="210"/>
      <c r="H181" s="211" t="s">
        <v>1</v>
      </c>
      <c r="I181" s="213"/>
      <c r="J181" s="210"/>
      <c r="K181" s="210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141</v>
      </c>
      <c r="AU181" s="218" t="s">
        <v>139</v>
      </c>
      <c r="AV181" s="14" t="s">
        <v>84</v>
      </c>
      <c r="AW181" s="14" t="s">
        <v>32</v>
      </c>
      <c r="AX181" s="14" t="s">
        <v>76</v>
      </c>
      <c r="AY181" s="218" t="s">
        <v>131</v>
      </c>
    </row>
    <row r="182" spans="2:51" s="13" customFormat="1" ht="11.25">
      <c r="B182" s="197"/>
      <c r="C182" s="198"/>
      <c r="D182" s="199" t="s">
        <v>141</v>
      </c>
      <c r="E182" s="200" t="s">
        <v>1</v>
      </c>
      <c r="F182" s="201" t="s">
        <v>171</v>
      </c>
      <c r="G182" s="198"/>
      <c r="H182" s="202">
        <v>0.435</v>
      </c>
      <c r="I182" s="203"/>
      <c r="J182" s="198"/>
      <c r="K182" s="198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141</v>
      </c>
      <c r="AU182" s="208" t="s">
        <v>139</v>
      </c>
      <c r="AV182" s="13" t="s">
        <v>139</v>
      </c>
      <c r="AW182" s="13" t="s">
        <v>32</v>
      </c>
      <c r="AX182" s="13" t="s">
        <v>76</v>
      </c>
      <c r="AY182" s="208" t="s">
        <v>131</v>
      </c>
    </row>
    <row r="183" spans="2:51" s="13" customFormat="1" ht="11.25">
      <c r="B183" s="197"/>
      <c r="C183" s="198"/>
      <c r="D183" s="199" t="s">
        <v>141</v>
      </c>
      <c r="E183" s="200" t="s">
        <v>1</v>
      </c>
      <c r="F183" s="201" t="s">
        <v>172</v>
      </c>
      <c r="G183" s="198"/>
      <c r="H183" s="202">
        <v>0.734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141</v>
      </c>
      <c r="AU183" s="208" t="s">
        <v>139</v>
      </c>
      <c r="AV183" s="13" t="s">
        <v>139</v>
      </c>
      <c r="AW183" s="13" t="s">
        <v>32</v>
      </c>
      <c r="AX183" s="13" t="s">
        <v>76</v>
      </c>
      <c r="AY183" s="208" t="s">
        <v>131</v>
      </c>
    </row>
    <row r="184" spans="2:51" s="15" customFormat="1" ht="11.25">
      <c r="B184" s="219"/>
      <c r="C184" s="220"/>
      <c r="D184" s="199" t="s">
        <v>141</v>
      </c>
      <c r="E184" s="221" t="s">
        <v>1</v>
      </c>
      <c r="F184" s="222" t="s">
        <v>145</v>
      </c>
      <c r="G184" s="220"/>
      <c r="H184" s="223">
        <v>94.042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141</v>
      </c>
      <c r="AU184" s="229" t="s">
        <v>139</v>
      </c>
      <c r="AV184" s="15" t="s">
        <v>138</v>
      </c>
      <c r="AW184" s="15" t="s">
        <v>32</v>
      </c>
      <c r="AX184" s="15" t="s">
        <v>84</v>
      </c>
      <c r="AY184" s="229" t="s">
        <v>131</v>
      </c>
    </row>
    <row r="185" spans="1:65" s="2" customFormat="1" ht="24.2" customHeight="1">
      <c r="A185" s="34"/>
      <c r="B185" s="35"/>
      <c r="C185" s="183" t="s">
        <v>185</v>
      </c>
      <c r="D185" s="183" t="s">
        <v>134</v>
      </c>
      <c r="E185" s="184" t="s">
        <v>186</v>
      </c>
      <c r="F185" s="185" t="s">
        <v>187</v>
      </c>
      <c r="G185" s="186" t="s">
        <v>137</v>
      </c>
      <c r="H185" s="187">
        <v>101.756</v>
      </c>
      <c r="I185" s="188"/>
      <c r="J185" s="189">
        <f>ROUND(I185*H185,2)</f>
        <v>0</v>
      </c>
      <c r="K185" s="190"/>
      <c r="L185" s="39"/>
      <c r="M185" s="191" t="s">
        <v>1</v>
      </c>
      <c r="N185" s="192" t="s">
        <v>42</v>
      </c>
      <c r="O185" s="71"/>
      <c r="P185" s="193">
        <f>O185*H185</f>
        <v>0</v>
      </c>
      <c r="Q185" s="193">
        <v>0.017</v>
      </c>
      <c r="R185" s="193">
        <f>Q185*H185</f>
        <v>1.7298520000000002</v>
      </c>
      <c r="S185" s="193">
        <v>0</v>
      </c>
      <c r="T185" s="19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5" t="s">
        <v>138</v>
      </c>
      <c r="AT185" s="195" t="s">
        <v>134</v>
      </c>
      <c r="AU185" s="195" t="s">
        <v>139</v>
      </c>
      <c r="AY185" s="17" t="s">
        <v>131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7" t="s">
        <v>139</v>
      </c>
      <c r="BK185" s="196">
        <f>ROUND(I185*H185,2)</f>
        <v>0</v>
      </c>
      <c r="BL185" s="17" t="s">
        <v>138</v>
      </c>
      <c r="BM185" s="195" t="s">
        <v>188</v>
      </c>
    </row>
    <row r="186" spans="2:51" s="13" customFormat="1" ht="11.25">
      <c r="B186" s="197"/>
      <c r="C186" s="198"/>
      <c r="D186" s="199" t="s">
        <v>141</v>
      </c>
      <c r="E186" s="200" t="s">
        <v>1</v>
      </c>
      <c r="F186" s="201" t="s">
        <v>160</v>
      </c>
      <c r="G186" s="198"/>
      <c r="H186" s="202">
        <v>16.692</v>
      </c>
      <c r="I186" s="203"/>
      <c r="J186" s="198"/>
      <c r="K186" s="198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141</v>
      </c>
      <c r="AU186" s="208" t="s">
        <v>139</v>
      </c>
      <c r="AV186" s="13" t="s">
        <v>139</v>
      </c>
      <c r="AW186" s="13" t="s">
        <v>32</v>
      </c>
      <c r="AX186" s="13" t="s">
        <v>76</v>
      </c>
      <c r="AY186" s="208" t="s">
        <v>131</v>
      </c>
    </row>
    <row r="187" spans="2:51" s="13" customFormat="1" ht="11.25">
      <c r="B187" s="197"/>
      <c r="C187" s="198"/>
      <c r="D187" s="199" t="s">
        <v>141</v>
      </c>
      <c r="E187" s="200" t="s">
        <v>1</v>
      </c>
      <c r="F187" s="201" t="s">
        <v>161</v>
      </c>
      <c r="G187" s="198"/>
      <c r="H187" s="202">
        <v>14.508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141</v>
      </c>
      <c r="AU187" s="208" t="s">
        <v>139</v>
      </c>
      <c r="AV187" s="13" t="s">
        <v>139</v>
      </c>
      <c r="AW187" s="13" t="s">
        <v>32</v>
      </c>
      <c r="AX187" s="13" t="s">
        <v>76</v>
      </c>
      <c r="AY187" s="208" t="s">
        <v>131</v>
      </c>
    </row>
    <row r="188" spans="2:51" s="13" customFormat="1" ht="11.25">
      <c r="B188" s="197"/>
      <c r="C188" s="198"/>
      <c r="D188" s="199" t="s">
        <v>141</v>
      </c>
      <c r="E188" s="200" t="s">
        <v>1</v>
      </c>
      <c r="F188" s="201" t="s">
        <v>162</v>
      </c>
      <c r="G188" s="198"/>
      <c r="H188" s="202">
        <v>41.288</v>
      </c>
      <c r="I188" s="203"/>
      <c r="J188" s="198"/>
      <c r="K188" s="198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141</v>
      </c>
      <c r="AU188" s="208" t="s">
        <v>139</v>
      </c>
      <c r="AV188" s="13" t="s">
        <v>139</v>
      </c>
      <c r="AW188" s="13" t="s">
        <v>32</v>
      </c>
      <c r="AX188" s="13" t="s">
        <v>76</v>
      </c>
      <c r="AY188" s="208" t="s">
        <v>131</v>
      </c>
    </row>
    <row r="189" spans="2:51" s="13" customFormat="1" ht="11.25">
      <c r="B189" s="197"/>
      <c r="C189" s="198"/>
      <c r="D189" s="199" t="s">
        <v>141</v>
      </c>
      <c r="E189" s="200" t="s">
        <v>1</v>
      </c>
      <c r="F189" s="201" t="s">
        <v>189</v>
      </c>
      <c r="G189" s="198"/>
      <c r="H189" s="202">
        <v>16.64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141</v>
      </c>
      <c r="AU189" s="208" t="s">
        <v>139</v>
      </c>
      <c r="AV189" s="13" t="s">
        <v>139</v>
      </c>
      <c r="AW189" s="13" t="s">
        <v>32</v>
      </c>
      <c r="AX189" s="13" t="s">
        <v>76</v>
      </c>
      <c r="AY189" s="208" t="s">
        <v>131</v>
      </c>
    </row>
    <row r="190" spans="2:51" s="13" customFormat="1" ht="11.25">
      <c r="B190" s="197"/>
      <c r="C190" s="198"/>
      <c r="D190" s="199" t="s">
        <v>141</v>
      </c>
      <c r="E190" s="200" t="s">
        <v>1</v>
      </c>
      <c r="F190" s="201" t="s">
        <v>190</v>
      </c>
      <c r="G190" s="198"/>
      <c r="H190" s="202">
        <v>31.642</v>
      </c>
      <c r="I190" s="203"/>
      <c r="J190" s="198"/>
      <c r="K190" s="198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141</v>
      </c>
      <c r="AU190" s="208" t="s">
        <v>139</v>
      </c>
      <c r="AV190" s="13" t="s">
        <v>139</v>
      </c>
      <c r="AW190" s="13" t="s">
        <v>32</v>
      </c>
      <c r="AX190" s="13" t="s">
        <v>76</v>
      </c>
      <c r="AY190" s="208" t="s">
        <v>131</v>
      </c>
    </row>
    <row r="191" spans="2:51" s="14" customFormat="1" ht="11.25">
      <c r="B191" s="209"/>
      <c r="C191" s="210"/>
      <c r="D191" s="199" t="s">
        <v>141</v>
      </c>
      <c r="E191" s="211" t="s">
        <v>1</v>
      </c>
      <c r="F191" s="212" t="s">
        <v>166</v>
      </c>
      <c r="G191" s="210"/>
      <c r="H191" s="211" t="s">
        <v>1</v>
      </c>
      <c r="I191" s="213"/>
      <c r="J191" s="210"/>
      <c r="K191" s="210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141</v>
      </c>
      <c r="AU191" s="218" t="s">
        <v>139</v>
      </c>
      <c r="AV191" s="14" t="s">
        <v>84</v>
      </c>
      <c r="AW191" s="14" t="s">
        <v>32</v>
      </c>
      <c r="AX191" s="14" t="s">
        <v>76</v>
      </c>
      <c r="AY191" s="218" t="s">
        <v>131</v>
      </c>
    </row>
    <row r="192" spans="2:51" s="13" customFormat="1" ht="11.25">
      <c r="B192" s="197"/>
      <c r="C192" s="198"/>
      <c r="D192" s="199" t="s">
        <v>141</v>
      </c>
      <c r="E192" s="200" t="s">
        <v>1</v>
      </c>
      <c r="F192" s="201" t="s">
        <v>167</v>
      </c>
      <c r="G192" s="198"/>
      <c r="H192" s="202">
        <v>-14.184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141</v>
      </c>
      <c r="AU192" s="208" t="s">
        <v>139</v>
      </c>
      <c r="AV192" s="13" t="s">
        <v>139</v>
      </c>
      <c r="AW192" s="13" t="s">
        <v>32</v>
      </c>
      <c r="AX192" s="13" t="s">
        <v>76</v>
      </c>
      <c r="AY192" s="208" t="s">
        <v>131</v>
      </c>
    </row>
    <row r="193" spans="2:51" s="13" customFormat="1" ht="11.25">
      <c r="B193" s="197"/>
      <c r="C193" s="198"/>
      <c r="D193" s="199" t="s">
        <v>141</v>
      </c>
      <c r="E193" s="200" t="s">
        <v>1</v>
      </c>
      <c r="F193" s="201" t="s">
        <v>168</v>
      </c>
      <c r="G193" s="198"/>
      <c r="H193" s="202">
        <v>-2.124</v>
      </c>
      <c r="I193" s="203"/>
      <c r="J193" s="198"/>
      <c r="K193" s="198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141</v>
      </c>
      <c r="AU193" s="208" t="s">
        <v>139</v>
      </c>
      <c r="AV193" s="13" t="s">
        <v>139</v>
      </c>
      <c r="AW193" s="13" t="s">
        <v>32</v>
      </c>
      <c r="AX193" s="13" t="s">
        <v>76</v>
      </c>
      <c r="AY193" s="208" t="s">
        <v>131</v>
      </c>
    </row>
    <row r="194" spans="2:51" s="13" customFormat="1" ht="11.25">
      <c r="B194" s="197"/>
      <c r="C194" s="198"/>
      <c r="D194" s="199" t="s">
        <v>141</v>
      </c>
      <c r="E194" s="200" t="s">
        <v>1</v>
      </c>
      <c r="F194" s="201" t="s">
        <v>169</v>
      </c>
      <c r="G194" s="198"/>
      <c r="H194" s="202">
        <v>-3.875</v>
      </c>
      <c r="I194" s="203"/>
      <c r="J194" s="198"/>
      <c r="K194" s="198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141</v>
      </c>
      <c r="AU194" s="208" t="s">
        <v>139</v>
      </c>
      <c r="AV194" s="13" t="s">
        <v>139</v>
      </c>
      <c r="AW194" s="13" t="s">
        <v>32</v>
      </c>
      <c r="AX194" s="13" t="s">
        <v>76</v>
      </c>
      <c r="AY194" s="208" t="s">
        <v>131</v>
      </c>
    </row>
    <row r="195" spans="2:51" s="14" customFormat="1" ht="11.25">
      <c r="B195" s="209"/>
      <c r="C195" s="210"/>
      <c r="D195" s="199" t="s">
        <v>141</v>
      </c>
      <c r="E195" s="211" t="s">
        <v>1</v>
      </c>
      <c r="F195" s="212" t="s">
        <v>170</v>
      </c>
      <c r="G195" s="210"/>
      <c r="H195" s="211" t="s">
        <v>1</v>
      </c>
      <c r="I195" s="213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141</v>
      </c>
      <c r="AU195" s="218" t="s">
        <v>139</v>
      </c>
      <c r="AV195" s="14" t="s">
        <v>84</v>
      </c>
      <c r="AW195" s="14" t="s">
        <v>32</v>
      </c>
      <c r="AX195" s="14" t="s">
        <v>76</v>
      </c>
      <c r="AY195" s="218" t="s">
        <v>131</v>
      </c>
    </row>
    <row r="196" spans="2:51" s="13" customFormat="1" ht="11.25">
      <c r="B196" s="197"/>
      <c r="C196" s="198"/>
      <c r="D196" s="199" t="s">
        <v>141</v>
      </c>
      <c r="E196" s="200" t="s">
        <v>1</v>
      </c>
      <c r="F196" s="201" t="s">
        <v>171</v>
      </c>
      <c r="G196" s="198"/>
      <c r="H196" s="202">
        <v>0.435</v>
      </c>
      <c r="I196" s="203"/>
      <c r="J196" s="198"/>
      <c r="K196" s="198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141</v>
      </c>
      <c r="AU196" s="208" t="s">
        <v>139</v>
      </c>
      <c r="AV196" s="13" t="s">
        <v>139</v>
      </c>
      <c r="AW196" s="13" t="s">
        <v>32</v>
      </c>
      <c r="AX196" s="13" t="s">
        <v>76</v>
      </c>
      <c r="AY196" s="208" t="s">
        <v>131</v>
      </c>
    </row>
    <row r="197" spans="2:51" s="13" customFormat="1" ht="11.25">
      <c r="B197" s="197"/>
      <c r="C197" s="198"/>
      <c r="D197" s="199" t="s">
        <v>141</v>
      </c>
      <c r="E197" s="200" t="s">
        <v>1</v>
      </c>
      <c r="F197" s="201" t="s">
        <v>172</v>
      </c>
      <c r="G197" s="198"/>
      <c r="H197" s="202">
        <v>0.734</v>
      </c>
      <c r="I197" s="203"/>
      <c r="J197" s="198"/>
      <c r="K197" s="198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141</v>
      </c>
      <c r="AU197" s="208" t="s">
        <v>139</v>
      </c>
      <c r="AV197" s="13" t="s">
        <v>139</v>
      </c>
      <c r="AW197" s="13" t="s">
        <v>32</v>
      </c>
      <c r="AX197" s="13" t="s">
        <v>76</v>
      </c>
      <c r="AY197" s="208" t="s">
        <v>131</v>
      </c>
    </row>
    <row r="198" spans="2:51" s="15" customFormat="1" ht="11.25">
      <c r="B198" s="219"/>
      <c r="C198" s="220"/>
      <c r="D198" s="199" t="s">
        <v>141</v>
      </c>
      <c r="E198" s="221" t="s">
        <v>1</v>
      </c>
      <c r="F198" s="222" t="s">
        <v>145</v>
      </c>
      <c r="G198" s="220"/>
      <c r="H198" s="223">
        <v>101.756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141</v>
      </c>
      <c r="AU198" s="229" t="s">
        <v>139</v>
      </c>
      <c r="AV198" s="15" t="s">
        <v>138</v>
      </c>
      <c r="AW198" s="15" t="s">
        <v>32</v>
      </c>
      <c r="AX198" s="15" t="s">
        <v>84</v>
      </c>
      <c r="AY198" s="229" t="s">
        <v>131</v>
      </c>
    </row>
    <row r="199" spans="1:65" s="2" customFormat="1" ht="24.2" customHeight="1">
      <c r="A199" s="34"/>
      <c r="B199" s="35"/>
      <c r="C199" s="183" t="s">
        <v>191</v>
      </c>
      <c r="D199" s="183" t="s">
        <v>134</v>
      </c>
      <c r="E199" s="184" t="s">
        <v>192</v>
      </c>
      <c r="F199" s="185" t="s">
        <v>193</v>
      </c>
      <c r="G199" s="186" t="s">
        <v>137</v>
      </c>
      <c r="H199" s="187">
        <v>26.634</v>
      </c>
      <c r="I199" s="188"/>
      <c r="J199" s="189">
        <f>ROUND(I199*H199,2)</f>
        <v>0</v>
      </c>
      <c r="K199" s="190"/>
      <c r="L199" s="39"/>
      <c r="M199" s="191" t="s">
        <v>1</v>
      </c>
      <c r="N199" s="192" t="s">
        <v>42</v>
      </c>
      <c r="O199" s="71"/>
      <c r="P199" s="193">
        <f>O199*H199</f>
        <v>0</v>
      </c>
      <c r="Q199" s="193">
        <v>0.021</v>
      </c>
      <c r="R199" s="193">
        <f>Q199*H199</f>
        <v>0.5593140000000001</v>
      </c>
      <c r="S199" s="193">
        <v>0</v>
      </c>
      <c r="T199" s="194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5" t="s">
        <v>138</v>
      </c>
      <c r="AT199" s="195" t="s">
        <v>134</v>
      </c>
      <c r="AU199" s="195" t="s">
        <v>139</v>
      </c>
      <c r="AY199" s="17" t="s">
        <v>131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7" t="s">
        <v>139</v>
      </c>
      <c r="BK199" s="196">
        <f>ROUND(I199*H199,2)</f>
        <v>0</v>
      </c>
      <c r="BL199" s="17" t="s">
        <v>138</v>
      </c>
      <c r="BM199" s="195" t="s">
        <v>194</v>
      </c>
    </row>
    <row r="200" spans="2:51" s="14" customFormat="1" ht="11.25">
      <c r="B200" s="209"/>
      <c r="C200" s="210"/>
      <c r="D200" s="199" t="s">
        <v>141</v>
      </c>
      <c r="E200" s="211" t="s">
        <v>1</v>
      </c>
      <c r="F200" s="212" t="s">
        <v>195</v>
      </c>
      <c r="G200" s="210"/>
      <c r="H200" s="211" t="s">
        <v>1</v>
      </c>
      <c r="I200" s="213"/>
      <c r="J200" s="210"/>
      <c r="K200" s="210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141</v>
      </c>
      <c r="AU200" s="218" t="s">
        <v>139</v>
      </c>
      <c r="AV200" s="14" t="s">
        <v>84</v>
      </c>
      <c r="AW200" s="14" t="s">
        <v>32</v>
      </c>
      <c r="AX200" s="14" t="s">
        <v>76</v>
      </c>
      <c r="AY200" s="218" t="s">
        <v>131</v>
      </c>
    </row>
    <row r="201" spans="2:51" s="13" customFormat="1" ht="11.25">
      <c r="B201" s="197"/>
      <c r="C201" s="198"/>
      <c r="D201" s="199" t="s">
        <v>141</v>
      </c>
      <c r="E201" s="200" t="s">
        <v>1</v>
      </c>
      <c r="F201" s="201" t="s">
        <v>196</v>
      </c>
      <c r="G201" s="198"/>
      <c r="H201" s="202">
        <v>1.62</v>
      </c>
      <c r="I201" s="203"/>
      <c r="J201" s="198"/>
      <c r="K201" s="198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141</v>
      </c>
      <c r="AU201" s="208" t="s">
        <v>139</v>
      </c>
      <c r="AV201" s="13" t="s">
        <v>139</v>
      </c>
      <c r="AW201" s="13" t="s">
        <v>32</v>
      </c>
      <c r="AX201" s="13" t="s">
        <v>76</v>
      </c>
      <c r="AY201" s="208" t="s">
        <v>131</v>
      </c>
    </row>
    <row r="202" spans="2:51" s="14" customFormat="1" ht="11.25">
      <c r="B202" s="209"/>
      <c r="C202" s="210"/>
      <c r="D202" s="199" t="s">
        <v>141</v>
      </c>
      <c r="E202" s="211" t="s">
        <v>1</v>
      </c>
      <c r="F202" s="212" t="s">
        <v>177</v>
      </c>
      <c r="G202" s="210"/>
      <c r="H202" s="211" t="s">
        <v>1</v>
      </c>
      <c r="I202" s="213"/>
      <c r="J202" s="210"/>
      <c r="K202" s="210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141</v>
      </c>
      <c r="AU202" s="218" t="s">
        <v>139</v>
      </c>
      <c r="AV202" s="14" t="s">
        <v>84</v>
      </c>
      <c r="AW202" s="14" t="s">
        <v>32</v>
      </c>
      <c r="AX202" s="14" t="s">
        <v>76</v>
      </c>
      <c r="AY202" s="218" t="s">
        <v>131</v>
      </c>
    </row>
    <row r="203" spans="2:51" s="13" customFormat="1" ht="11.25">
      <c r="B203" s="197"/>
      <c r="C203" s="198"/>
      <c r="D203" s="199" t="s">
        <v>141</v>
      </c>
      <c r="E203" s="200" t="s">
        <v>1</v>
      </c>
      <c r="F203" s="201" t="s">
        <v>197</v>
      </c>
      <c r="G203" s="198"/>
      <c r="H203" s="202">
        <v>22.05</v>
      </c>
      <c r="I203" s="203"/>
      <c r="J203" s="198"/>
      <c r="K203" s="198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141</v>
      </c>
      <c r="AU203" s="208" t="s">
        <v>139</v>
      </c>
      <c r="AV203" s="13" t="s">
        <v>139</v>
      </c>
      <c r="AW203" s="13" t="s">
        <v>32</v>
      </c>
      <c r="AX203" s="13" t="s">
        <v>76</v>
      </c>
      <c r="AY203" s="208" t="s">
        <v>131</v>
      </c>
    </row>
    <row r="204" spans="2:51" s="13" customFormat="1" ht="11.25">
      <c r="B204" s="197"/>
      <c r="C204" s="198"/>
      <c r="D204" s="199" t="s">
        <v>141</v>
      </c>
      <c r="E204" s="200" t="s">
        <v>1</v>
      </c>
      <c r="F204" s="201" t="s">
        <v>198</v>
      </c>
      <c r="G204" s="198"/>
      <c r="H204" s="202">
        <v>4.9</v>
      </c>
      <c r="I204" s="203"/>
      <c r="J204" s="198"/>
      <c r="K204" s="198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141</v>
      </c>
      <c r="AU204" s="208" t="s">
        <v>139</v>
      </c>
      <c r="AV204" s="13" t="s">
        <v>139</v>
      </c>
      <c r="AW204" s="13" t="s">
        <v>32</v>
      </c>
      <c r="AX204" s="13" t="s">
        <v>76</v>
      </c>
      <c r="AY204" s="208" t="s">
        <v>131</v>
      </c>
    </row>
    <row r="205" spans="2:51" s="14" customFormat="1" ht="11.25">
      <c r="B205" s="209"/>
      <c r="C205" s="210"/>
      <c r="D205" s="199" t="s">
        <v>141</v>
      </c>
      <c r="E205" s="211" t="s">
        <v>1</v>
      </c>
      <c r="F205" s="212" t="s">
        <v>166</v>
      </c>
      <c r="G205" s="210"/>
      <c r="H205" s="211" t="s">
        <v>1</v>
      </c>
      <c r="I205" s="213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141</v>
      </c>
      <c r="AU205" s="218" t="s">
        <v>139</v>
      </c>
      <c r="AV205" s="14" t="s">
        <v>84</v>
      </c>
      <c r="AW205" s="14" t="s">
        <v>32</v>
      </c>
      <c r="AX205" s="14" t="s">
        <v>76</v>
      </c>
      <c r="AY205" s="218" t="s">
        <v>131</v>
      </c>
    </row>
    <row r="206" spans="2:51" s="13" customFormat="1" ht="11.25">
      <c r="B206" s="197"/>
      <c r="C206" s="198"/>
      <c r="D206" s="199" t="s">
        <v>141</v>
      </c>
      <c r="E206" s="200" t="s">
        <v>1</v>
      </c>
      <c r="F206" s="201" t="s">
        <v>199</v>
      </c>
      <c r="G206" s="198"/>
      <c r="H206" s="202">
        <v>-1.576</v>
      </c>
      <c r="I206" s="203"/>
      <c r="J206" s="198"/>
      <c r="K206" s="198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141</v>
      </c>
      <c r="AU206" s="208" t="s">
        <v>139</v>
      </c>
      <c r="AV206" s="13" t="s">
        <v>139</v>
      </c>
      <c r="AW206" s="13" t="s">
        <v>32</v>
      </c>
      <c r="AX206" s="13" t="s">
        <v>76</v>
      </c>
      <c r="AY206" s="208" t="s">
        <v>131</v>
      </c>
    </row>
    <row r="207" spans="2:51" s="13" customFormat="1" ht="11.25">
      <c r="B207" s="197"/>
      <c r="C207" s="198"/>
      <c r="D207" s="199" t="s">
        <v>141</v>
      </c>
      <c r="E207" s="200" t="s">
        <v>1</v>
      </c>
      <c r="F207" s="201" t="s">
        <v>144</v>
      </c>
      <c r="G207" s="198"/>
      <c r="H207" s="202">
        <v>-0.36</v>
      </c>
      <c r="I207" s="203"/>
      <c r="J207" s="198"/>
      <c r="K207" s="198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141</v>
      </c>
      <c r="AU207" s="208" t="s">
        <v>139</v>
      </c>
      <c r="AV207" s="13" t="s">
        <v>139</v>
      </c>
      <c r="AW207" s="13" t="s">
        <v>32</v>
      </c>
      <c r="AX207" s="13" t="s">
        <v>76</v>
      </c>
      <c r="AY207" s="208" t="s">
        <v>131</v>
      </c>
    </row>
    <row r="208" spans="2:51" s="15" customFormat="1" ht="11.25">
      <c r="B208" s="219"/>
      <c r="C208" s="220"/>
      <c r="D208" s="199" t="s">
        <v>141</v>
      </c>
      <c r="E208" s="221" t="s">
        <v>1</v>
      </c>
      <c r="F208" s="222" t="s">
        <v>145</v>
      </c>
      <c r="G208" s="220"/>
      <c r="H208" s="223">
        <v>26.634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141</v>
      </c>
      <c r="AU208" s="229" t="s">
        <v>139</v>
      </c>
      <c r="AV208" s="15" t="s">
        <v>138</v>
      </c>
      <c r="AW208" s="15" t="s">
        <v>32</v>
      </c>
      <c r="AX208" s="15" t="s">
        <v>84</v>
      </c>
      <c r="AY208" s="229" t="s">
        <v>131</v>
      </c>
    </row>
    <row r="209" spans="2:63" s="12" customFormat="1" ht="22.9" customHeight="1">
      <c r="B209" s="167"/>
      <c r="C209" s="168"/>
      <c r="D209" s="169" t="s">
        <v>75</v>
      </c>
      <c r="E209" s="181" t="s">
        <v>200</v>
      </c>
      <c r="F209" s="181" t="s">
        <v>201</v>
      </c>
      <c r="G209" s="168"/>
      <c r="H209" s="168"/>
      <c r="I209" s="171"/>
      <c r="J209" s="182">
        <f>BK209</f>
        <v>0</v>
      </c>
      <c r="K209" s="168"/>
      <c r="L209" s="173"/>
      <c r="M209" s="174"/>
      <c r="N209" s="175"/>
      <c r="O209" s="175"/>
      <c r="P209" s="176">
        <f>SUM(P210:P214)</f>
        <v>0</v>
      </c>
      <c r="Q209" s="175"/>
      <c r="R209" s="176">
        <f>SUM(R210:R214)</f>
        <v>0.00705964</v>
      </c>
      <c r="S209" s="175"/>
      <c r="T209" s="177">
        <f>SUM(T210:T214)</f>
        <v>0</v>
      </c>
      <c r="AR209" s="178" t="s">
        <v>84</v>
      </c>
      <c r="AT209" s="179" t="s">
        <v>75</v>
      </c>
      <c r="AU209" s="179" t="s">
        <v>84</v>
      </c>
      <c r="AY209" s="178" t="s">
        <v>131</v>
      </c>
      <c r="BK209" s="180">
        <f>SUM(BK210:BK214)</f>
        <v>0</v>
      </c>
    </row>
    <row r="210" spans="1:65" s="2" customFormat="1" ht="33" customHeight="1">
      <c r="A210" s="34"/>
      <c r="B210" s="35"/>
      <c r="C210" s="183" t="s">
        <v>200</v>
      </c>
      <c r="D210" s="183" t="s">
        <v>134</v>
      </c>
      <c r="E210" s="184" t="s">
        <v>202</v>
      </c>
      <c r="F210" s="185" t="s">
        <v>203</v>
      </c>
      <c r="G210" s="186" t="s">
        <v>137</v>
      </c>
      <c r="H210" s="187">
        <v>40.4</v>
      </c>
      <c r="I210" s="188"/>
      <c r="J210" s="189">
        <f>ROUND(I210*H210,2)</f>
        <v>0</v>
      </c>
      <c r="K210" s="190"/>
      <c r="L210" s="39"/>
      <c r="M210" s="191" t="s">
        <v>1</v>
      </c>
      <c r="N210" s="192" t="s">
        <v>42</v>
      </c>
      <c r="O210" s="71"/>
      <c r="P210" s="193">
        <f>O210*H210</f>
        <v>0</v>
      </c>
      <c r="Q210" s="193">
        <v>0.00013</v>
      </c>
      <c r="R210" s="193">
        <f>Q210*H210</f>
        <v>0.005252</v>
      </c>
      <c r="S210" s="193">
        <v>0</v>
      </c>
      <c r="T210" s="194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5" t="s">
        <v>138</v>
      </c>
      <c r="AT210" s="195" t="s">
        <v>134</v>
      </c>
      <c r="AU210" s="195" t="s">
        <v>139</v>
      </c>
      <c r="AY210" s="17" t="s">
        <v>131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17" t="s">
        <v>139</v>
      </c>
      <c r="BK210" s="196">
        <f>ROUND(I210*H210,2)</f>
        <v>0</v>
      </c>
      <c r="BL210" s="17" t="s">
        <v>138</v>
      </c>
      <c r="BM210" s="195" t="s">
        <v>204</v>
      </c>
    </row>
    <row r="211" spans="2:51" s="14" customFormat="1" ht="11.25">
      <c r="B211" s="209"/>
      <c r="C211" s="210"/>
      <c r="D211" s="199" t="s">
        <v>141</v>
      </c>
      <c r="E211" s="211" t="s">
        <v>1</v>
      </c>
      <c r="F211" s="212" t="s">
        <v>205</v>
      </c>
      <c r="G211" s="210"/>
      <c r="H211" s="211" t="s">
        <v>1</v>
      </c>
      <c r="I211" s="213"/>
      <c r="J211" s="210"/>
      <c r="K211" s="210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141</v>
      </c>
      <c r="AU211" s="218" t="s">
        <v>139</v>
      </c>
      <c r="AV211" s="14" t="s">
        <v>84</v>
      </c>
      <c r="AW211" s="14" t="s">
        <v>32</v>
      </c>
      <c r="AX211" s="14" t="s">
        <v>76</v>
      </c>
      <c r="AY211" s="218" t="s">
        <v>131</v>
      </c>
    </row>
    <row r="212" spans="2:51" s="13" customFormat="1" ht="11.25">
      <c r="B212" s="197"/>
      <c r="C212" s="198"/>
      <c r="D212" s="199" t="s">
        <v>141</v>
      </c>
      <c r="E212" s="200" t="s">
        <v>1</v>
      </c>
      <c r="F212" s="201" t="s">
        <v>206</v>
      </c>
      <c r="G212" s="198"/>
      <c r="H212" s="202">
        <v>40.4</v>
      </c>
      <c r="I212" s="203"/>
      <c r="J212" s="198"/>
      <c r="K212" s="198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141</v>
      </c>
      <c r="AU212" s="208" t="s">
        <v>139</v>
      </c>
      <c r="AV212" s="13" t="s">
        <v>139</v>
      </c>
      <c r="AW212" s="13" t="s">
        <v>32</v>
      </c>
      <c r="AX212" s="13" t="s">
        <v>84</v>
      </c>
      <c r="AY212" s="208" t="s">
        <v>131</v>
      </c>
    </row>
    <row r="213" spans="1:65" s="2" customFormat="1" ht="24.2" customHeight="1">
      <c r="A213" s="34"/>
      <c r="B213" s="35"/>
      <c r="C213" s="183" t="s">
        <v>207</v>
      </c>
      <c r="D213" s="183" t="s">
        <v>134</v>
      </c>
      <c r="E213" s="184" t="s">
        <v>208</v>
      </c>
      <c r="F213" s="185" t="s">
        <v>209</v>
      </c>
      <c r="G213" s="186" t="s">
        <v>137</v>
      </c>
      <c r="H213" s="187">
        <v>45.191</v>
      </c>
      <c r="I213" s="188"/>
      <c r="J213" s="189">
        <f>ROUND(I213*H213,2)</f>
        <v>0</v>
      </c>
      <c r="K213" s="190"/>
      <c r="L213" s="39"/>
      <c r="M213" s="191" t="s">
        <v>1</v>
      </c>
      <c r="N213" s="192" t="s">
        <v>42</v>
      </c>
      <c r="O213" s="71"/>
      <c r="P213" s="193">
        <f>O213*H213</f>
        <v>0</v>
      </c>
      <c r="Q213" s="193">
        <v>4E-05</v>
      </c>
      <c r="R213" s="193">
        <f>Q213*H213</f>
        <v>0.0018076400000000003</v>
      </c>
      <c r="S213" s="193">
        <v>0</v>
      </c>
      <c r="T213" s="19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5" t="s">
        <v>138</v>
      </c>
      <c r="AT213" s="195" t="s">
        <v>134</v>
      </c>
      <c r="AU213" s="195" t="s">
        <v>139</v>
      </c>
      <c r="AY213" s="17" t="s">
        <v>131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17" t="s">
        <v>139</v>
      </c>
      <c r="BK213" s="196">
        <f>ROUND(I213*H213,2)</f>
        <v>0</v>
      </c>
      <c r="BL213" s="17" t="s">
        <v>138</v>
      </c>
      <c r="BM213" s="195" t="s">
        <v>210</v>
      </c>
    </row>
    <row r="214" spans="2:51" s="13" customFormat="1" ht="11.25">
      <c r="B214" s="197"/>
      <c r="C214" s="198"/>
      <c r="D214" s="199" t="s">
        <v>141</v>
      </c>
      <c r="E214" s="200" t="s">
        <v>1</v>
      </c>
      <c r="F214" s="201" t="s">
        <v>211</v>
      </c>
      <c r="G214" s="198"/>
      <c r="H214" s="202">
        <v>45.191</v>
      </c>
      <c r="I214" s="203"/>
      <c r="J214" s="198"/>
      <c r="K214" s="198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141</v>
      </c>
      <c r="AU214" s="208" t="s">
        <v>139</v>
      </c>
      <c r="AV214" s="13" t="s">
        <v>139</v>
      </c>
      <c r="AW214" s="13" t="s">
        <v>32</v>
      </c>
      <c r="AX214" s="13" t="s">
        <v>84</v>
      </c>
      <c r="AY214" s="208" t="s">
        <v>131</v>
      </c>
    </row>
    <row r="215" spans="2:63" s="12" customFormat="1" ht="22.9" customHeight="1">
      <c r="B215" s="167"/>
      <c r="C215" s="168"/>
      <c r="D215" s="169" t="s">
        <v>75</v>
      </c>
      <c r="E215" s="181" t="s">
        <v>212</v>
      </c>
      <c r="F215" s="181" t="s">
        <v>213</v>
      </c>
      <c r="G215" s="168"/>
      <c r="H215" s="168"/>
      <c r="I215" s="171"/>
      <c r="J215" s="182">
        <f>BK215</f>
        <v>0</v>
      </c>
      <c r="K215" s="168"/>
      <c r="L215" s="173"/>
      <c r="M215" s="174"/>
      <c r="N215" s="175"/>
      <c r="O215" s="175"/>
      <c r="P215" s="176">
        <f>SUM(P216:P280)</f>
        <v>0</v>
      </c>
      <c r="Q215" s="175"/>
      <c r="R215" s="176">
        <f>SUM(R216:R280)</f>
        <v>0</v>
      </c>
      <c r="S215" s="175"/>
      <c r="T215" s="177">
        <f>SUM(T216:T280)</f>
        <v>5.317216999999999</v>
      </c>
      <c r="AR215" s="178" t="s">
        <v>84</v>
      </c>
      <c r="AT215" s="179" t="s">
        <v>75</v>
      </c>
      <c r="AU215" s="179" t="s">
        <v>84</v>
      </c>
      <c r="AY215" s="178" t="s">
        <v>131</v>
      </c>
      <c r="BK215" s="180">
        <f>SUM(BK216:BK280)</f>
        <v>0</v>
      </c>
    </row>
    <row r="216" spans="1:65" s="2" customFormat="1" ht="21.75" customHeight="1">
      <c r="A216" s="34"/>
      <c r="B216" s="35"/>
      <c r="C216" s="183" t="s">
        <v>214</v>
      </c>
      <c r="D216" s="183" t="s">
        <v>134</v>
      </c>
      <c r="E216" s="184" t="s">
        <v>215</v>
      </c>
      <c r="F216" s="185" t="s">
        <v>216</v>
      </c>
      <c r="G216" s="186" t="s">
        <v>137</v>
      </c>
      <c r="H216" s="187">
        <v>1.56</v>
      </c>
      <c r="I216" s="188"/>
      <c r="J216" s="189">
        <f>ROUND(I216*H216,2)</f>
        <v>0</v>
      </c>
      <c r="K216" s="190"/>
      <c r="L216" s="39"/>
      <c r="M216" s="191" t="s">
        <v>1</v>
      </c>
      <c r="N216" s="192" t="s">
        <v>42</v>
      </c>
      <c r="O216" s="71"/>
      <c r="P216" s="193">
        <f>O216*H216</f>
        <v>0</v>
      </c>
      <c r="Q216" s="193">
        <v>0</v>
      </c>
      <c r="R216" s="193">
        <f>Q216*H216</f>
        <v>0</v>
      </c>
      <c r="S216" s="193">
        <v>0.131</v>
      </c>
      <c r="T216" s="194">
        <f>S216*H216</f>
        <v>0.20436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5" t="s">
        <v>138</v>
      </c>
      <c r="AT216" s="195" t="s">
        <v>134</v>
      </c>
      <c r="AU216" s="195" t="s">
        <v>139</v>
      </c>
      <c r="AY216" s="17" t="s">
        <v>131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17" t="s">
        <v>139</v>
      </c>
      <c r="BK216" s="196">
        <f>ROUND(I216*H216,2)</f>
        <v>0</v>
      </c>
      <c r="BL216" s="17" t="s">
        <v>138</v>
      </c>
      <c r="BM216" s="195" t="s">
        <v>217</v>
      </c>
    </row>
    <row r="217" spans="2:51" s="13" customFormat="1" ht="11.25">
      <c r="B217" s="197"/>
      <c r="C217" s="198"/>
      <c r="D217" s="199" t="s">
        <v>141</v>
      </c>
      <c r="E217" s="200" t="s">
        <v>1</v>
      </c>
      <c r="F217" s="201" t="s">
        <v>218</v>
      </c>
      <c r="G217" s="198"/>
      <c r="H217" s="202">
        <v>1.56</v>
      </c>
      <c r="I217" s="203"/>
      <c r="J217" s="198"/>
      <c r="K217" s="198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141</v>
      </c>
      <c r="AU217" s="208" t="s">
        <v>139</v>
      </c>
      <c r="AV217" s="13" t="s">
        <v>139</v>
      </c>
      <c r="AW217" s="13" t="s">
        <v>32</v>
      </c>
      <c r="AX217" s="13" t="s">
        <v>84</v>
      </c>
      <c r="AY217" s="208" t="s">
        <v>131</v>
      </c>
    </row>
    <row r="218" spans="1:65" s="2" customFormat="1" ht="21.75" customHeight="1">
      <c r="A218" s="34"/>
      <c r="B218" s="35"/>
      <c r="C218" s="183" t="s">
        <v>219</v>
      </c>
      <c r="D218" s="183" t="s">
        <v>134</v>
      </c>
      <c r="E218" s="184" t="s">
        <v>220</v>
      </c>
      <c r="F218" s="185" t="s">
        <v>221</v>
      </c>
      <c r="G218" s="186" t="s">
        <v>137</v>
      </c>
      <c r="H218" s="187">
        <v>16.53</v>
      </c>
      <c r="I218" s="188"/>
      <c r="J218" s="189">
        <f>ROUND(I218*H218,2)</f>
        <v>0</v>
      </c>
      <c r="K218" s="190"/>
      <c r="L218" s="39"/>
      <c r="M218" s="191" t="s">
        <v>1</v>
      </c>
      <c r="N218" s="192" t="s">
        <v>42</v>
      </c>
      <c r="O218" s="71"/>
      <c r="P218" s="193">
        <f>O218*H218</f>
        <v>0</v>
      </c>
      <c r="Q218" s="193">
        <v>0</v>
      </c>
      <c r="R218" s="193">
        <f>Q218*H218</f>
        <v>0</v>
      </c>
      <c r="S218" s="193">
        <v>0.1</v>
      </c>
      <c r="T218" s="194">
        <f>S218*H218</f>
        <v>1.6530000000000002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138</v>
      </c>
      <c r="AT218" s="195" t="s">
        <v>134</v>
      </c>
      <c r="AU218" s="195" t="s">
        <v>139</v>
      </c>
      <c r="AY218" s="17" t="s">
        <v>131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7" t="s">
        <v>139</v>
      </c>
      <c r="BK218" s="196">
        <f>ROUND(I218*H218,2)</f>
        <v>0</v>
      </c>
      <c r="BL218" s="17" t="s">
        <v>138</v>
      </c>
      <c r="BM218" s="195" t="s">
        <v>222</v>
      </c>
    </row>
    <row r="219" spans="2:51" s="13" customFormat="1" ht="11.25">
      <c r="B219" s="197"/>
      <c r="C219" s="198"/>
      <c r="D219" s="199" t="s">
        <v>141</v>
      </c>
      <c r="E219" s="200" t="s">
        <v>1</v>
      </c>
      <c r="F219" s="201" t="s">
        <v>223</v>
      </c>
      <c r="G219" s="198"/>
      <c r="H219" s="202">
        <v>20.488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141</v>
      </c>
      <c r="AU219" s="208" t="s">
        <v>139</v>
      </c>
      <c r="AV219" s="13" t="s">
        <v>139</v>
      </c>
      <c r="AW219" s="13" t="s">
        <v>32</v>
      </c>
      <c r="AX219" s="13" t="s">
        <v>76</v>
      </c>
      <c r="AY219" s="208" t="s">
        <v>131</v>
      </c>
    </row>
    <row r="220" spans="2:51" s="14" customFormat="1" ht="11.25">
      <c r="B220" s="209"/>
      <c r="C220" s="210"/>
      <c r="D220" s="199" t="s">
        <v>141</v>
      </c>
      <c r="E220" s="211" t="s">
        <v>1</v>
      </c>
      <c r="F220" s="212" t="s">
        <v>166</v>
      </c>
      <c r="G220" s="210"/>
      <c r="H220" s="211" t="s">
        <v>1</v>
      </c>
      <c r="I220" s="213"/>
      <c r="J220" s="210"/>
      <c r="K220" s="210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141</v>
      </c>
      <c r="AU220" s="218" t="s">
        <v>139</v>
      </c>
      <c r="AV220" s="14" t="s">
        <v>84</v>
      </c>
      <c r="AW220" s="14" t="s">
        <v>32</v>
      </c>
      <c r="AX220" s="14" t="s">
        <v>76</v>
      </c>
      <c r="AY220" s="218" t="s">
        <v>131</v>
      </c>
    </row>
    <row r="221" spans="2:51" s="13" customFormat="1" ht="11.25">
      <c r="B221" s="197"/>
      <c r="C221" s="198"/>
      <c r="D221" s="199" t="s">
        <v>141</v>
      </c>
      <c r="E221" s="200" t="s">
        <v>1</v>
      </c>
      <c r="F221" s="201" t="s">
        <v>224</v>
      </c>
      <c r="G221" s="198"/>
      <c r="H221" s="202">
        <v>-1.182</v>
      </c>
      <c r="I221" s="203"/>
      <c r="J221" s="198"/>
      <c r="K221" s="198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141</v>
      </c>
      <c r="AU221" s="208" t="s">
        <v>139</v>
      </c>
      <c r="AV221" s="13" t="s">
        <v>139</v>
      </c>
      <c r="AW221" s="13" t="s">
        <v>32</v>
      </c>
      <c r="AX221" s="13" t="s">
        <v>76</v>
      </c>
      <c r="AY221" s="208" t="s">
        <v>131</v>
      </c>
    </row>
    <row r="222" spans="2:51" s="13" customFormat="1" ht="11.25">
      <c r="B222" s="197"/>
      <c r="C222" s="198"/>
      <c r="D222" s="199" t="s">
        <v>141</v>
      </c>
      <c r="E222" s="200" t="s">
        <v>1</v>
      </c>
      <c r="F222" s="201" t="s">
        <v>225</v>
      </c>
      <c r="G222" s="198"/>
      <c r="H222" s="202">
        <v>-1.2</v>
      </c>
      <c r="I222" s="203"/>
      <c r="J222" s="198"/>
      <c r="K222" s="198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141</v>
      </c>
      <c r="AU222" s="208" t="s">
        <v>139</v>
      </c>
      <c r="AV222" s="13" t="s">
        <v>139</v>
      </c>
      <c r="AW222" s="13" t="s">
        <v>32</v>
      </c>
      <c r="AX222" s="13" t="s">
        <v>76</v>
      </c>
      <c r="AY222" s="208" t="s">
        <v>131</v>
      </c>
    </row>
    <row r="223" spans="2:51" s="13" customFormat="1" ht="11.25">
      <c r="B223" s="197"/>
      <c r="C223" s="198"/>
      <c r="D223" s="199" t="s">
        <v>141</v>
      </c>
      <c r="E223" s="200" t="s">
        <v>1</v>
      </c>
      <c r="F223" s="201" t="s">
        <v>199</v>
      </c>
      <c r="G223" s="198"/>
      <c r="H223" s="202">
        <v>-1.576</v>
      </c>
      <c r="I223" s="203"/>
      <c r="J223" s="198"/>
      <c r="K223" s="198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141</v>
      </c>
      <c r="AU223" s="208" t="s">
        <v>139</v>
      </c>
      <c r="AV223" s="13" t="s">
        <v>139</v>
      </c>
      <c r="AW223" s="13" t="s">
        <v>32</v>
      </c>
      <c r="AX223" s="13" t="s">
        <v>76</v>
      </c>
      <c r="AY223" s="208" t="s">
        <v>131</v>
      </c>
    </row>
    <row r="224" spans="2:51" s="15" customFormat="1" ht="11.25">
      <c r="B224" s="219"/>
      <c r="C224" s="220"/>
      <c r="D224" s="199" t="s">
        <v>141</v>
      </c>
      <c r="E224" s="221" t="s">
        <v>1</v>
      </c>
      <c r="F224" s="222" t="s">
        <v>145</v>
      </c>
      <c r="G224" s="220"/>
      <c r="H224" s="223">
        <v>16.53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141</v>
      </c>
      <c r="AU224" s="229" t="s">
        <v>139</v>
      </c>
      <c r="AV224" s="15" t="s">
        <v>138</v>
      </c>
      <c r="AW224" s="15" t="s">
        <v>32</v>
      </c>
      <c r="AX224" s="15" t="s">
        <v>84</v>
      </c>
      <c r="AY224" s="229" t="s">
        <v>131</v>
      </c>
    </row>
    <row r="225" spans="1:65" s="2" customFormat="1" ht="24.2" customHeight="1">
      <c r="A225" s="34"/>
      <c r="B225" s="35"/>
      <c r="C225" s="183" t="s">
        <v>226</v>
      </c>
      <c r="D225" s="183" t="s">
        <v>134</v>
      </c>
      <c r="E225" s="184" t="s">
        <v>227</v>
      </c>
      <c r="F225" s="185" t="s">
        <v>228</v>
      </c>
      <c r="G225" s="186" t="s">
        <v>137</v>
      </c>
      <c r="H225" s="187">
        <v>0.26</v>
      </c>
      <c r="I225" s="188"/>
      <c r="J225" s="189">
        <f>ROUND(I225*H225,2)</f>
        <v>0</v>
      </c>
      <c r="K225" s="190"/>
      <c r="L225" s="39"/>
      <c r="M225" s="191" t="s">
        <v>1</v>
      </c>
      <c r="N225" s="192" t="s">
        <v>42</v>
      </c>
      <c r="O225" s="71"/>
      <c r="P225" s="193">
        <f>O225*H225</f>
        <v>0</v>
      </c>
      <c r="Q225" s="193">
        <v>0</v>
      </c>
      <c r="R225" s="193">
        <f>Q225*H225</f>
        <v>0</v>
      </c>
      <c r="S225" s="193">
        <v>0.183</v>
      </c>
      <c r="T225" s="194">
        <f>S225*H225</f>
        <v>0.04758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138</v>
      </c>
      <c r="AT225" s="195" t="s">
        <v>134</v>
      </c>
      <c r="AU225" s="195" t="s">
        <v>139</v>
      </c>
      <c r="AY225" s="17" t="s">
        <v>131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7" t="s">
        <v>139</v>
      </c>
      <c r="BK225" s="196">
        <f>ROUND(I225*H225,2)</f>
        <v>0</v>
      </c>
      <c r="BL225" s="17" t="s">
        <v>138</v>
      </c>
      <c r="BM225" s="195" t="s">
        <v>229</v>
      </c>
    </row>
    <row r="226" spans="2:51" s="14" customFormat="1" ht="11.25">
      <c r="B226" s="209"/>
      <c r="C226" s="210"/>
      <c r="D226" s="199" t="s">
        <v>141</v>
      </c>
      <c r="E226" s="211" t="s">
        <v>1</v>
      </c>
      <c r="F226" s="212" t="s">
        <v>230</v>
      </c>
      <c r="G226" s="210"/>
      <c r="H226" s="211" t="s">
        <v>1</v>
      </c>
      <c r="I226" s="213"/>
      <c r="J226" s="210"/>
      <c r="K226" s="210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141</v>
      </c>
      <c r="AU226" s="218" t="s">
        <v>139</v>
      </c>
      <c r="AV226" s="14" t="s">
        <v>84</v>
      </c>
      <c r="AW226" s="14" t="s">
        <v>32</v>
      </c>
      <c r="AX226" s="14" t="s">
        <v>76</v>
      </c>
      <c r="AY226" s="218" t="s">
        <v>131</v>
      </c>
    </row>
    <row r="227" spans="2:51" s="13" customFormat="1" ht="11.25">
      <c r="B227" s="197"/>
      <c r="C227" s="198"/>
      <c r="D227" s="199" t="s">
        <v>141</v>
      </c>
      <c r="E227" s="200" t="s">
        <v>1</v>
      </c>
      <c r="F227" s="201" t="s">
        <v>231</v>
      </c>
      <c r="G227" s="198"/>
      <c r="H227" s="202">
        <v>0.26</v>
      </c>
      <c r="I227" s="203"/>
      <c r="J227" s="198"/>
      <c r="K227" s="198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141</v>
      </c>
      <c r="AU227" s="208" t="s">
        <v>139</v>
      </c>
      <c r="AV227" s="13" t="s">
        <v>139</v>
      </c>
      <c r="AW227" s="13" t="s">
        <v>32</v>
      </c>
      <c r="AX227" s="13" t="s">
        <v>84</v>
      </c>
      <c r="AY227" s="208" t="s">
        <v>131</v>
      </c>
    </row>
    <row r="228" spans="1:65" s="2" customFormat="1" ht="21.75" customHeight="1">
      <c r="A228" s="34"/>
      <c r="B228" s="35"/>
      <c r="C228" s="183" t="s">
        <v>232</v>
      </c>
      <c r="D228" s="183" t="s">
        <v>134</v>
      </c>
      <c r="E228" s="184" t="s">
        <v>233</v>
      </c>
      <c r="F228" s="185" t="s">
        <v>234</v>
      </c>
      <c r="G228" s="186" t="s">
        <v>137</v>
      </c>
      <c r="H228" s="187">
        <v>9.062</v>
      </c>
      <c r="I228" s="188"/>
      <c r="J228" s="189">
        <f>ROUND(I228*H228,2)</f>
        <v>0</v>
      </c>
      <c r="K228" s="190"/>
      <c r="L228" s="39"/>
      <c r="M228" s="191" t="s">
        <v>1</v>
      </c>
      <c r="N228" s="192" t="s">
        <v>42</v>
      </c>
      <c r="O228" s="71"/>
      <c r="P228" s="193">
        <f>O228*H228</f>
        <v>0</v>
      </c>
      <c r="Q228" s="193">
        <v>0</v>
      </c>
      <c r="R228" s="193">
        <f>Q228*H228</f>
        <v>0</v>
      </c>
      <c r="S228" s="193">
        <v>0.076</v>
      </c>
      <c r="T228" s="194">
        <f>S228*H228</f>
        <v>0.688712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5" t="s">
        <v>138</v>
      </c>
      <c r="AT228" s="195" t="s">
        <v>134</v>
      </c>
      <c r="AU228" s="195" t="s">
        <v>139</v>
      </c>
      <c r="AY228" s="17" t="s">
        <v>131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17" t="s">
        <v>139</v>
      </c>
      <c r="BK228" s="196">
        <f>ROUND(I228*H228,2)</f>
        <v>0</v>
      </c>
      <c r="BL228" s="17" t="s">
        <v>138</v>
      </c>
      <c r="BM228" s="195" t="s">
        <v>235</v>
      </c>
    </row>
    <row r="229" spans="2:51" s="13" customFormat="1" ht="11.25">
      <c r="B229" s="197"/>
      <c r="C229" s="198"/>
      <c r="D229" s="199" t="s">
        <v>141</v>
      </c>
      <c r="E229" s="200" t="s">
        <v>1</v>
      </c>
      <c r="F229" s="201" t="s">
        <v>236</v>
      </c>
      <c r="G229" s="198"/>
      <c r="H229" s="202">
        <v>1.182</v>
      </c>
      <c r="I229" s="203"/>
      <c r="J229" s="198"/>
      <c r="K229" s="198"/>
      <c r="L229" s="204"/>
      <c r="M229" s="205"/>
      <c r="N229" s="206"/>
      <c r="O229" s="206"/>
      <c r="P229" s="206"/>
      <c r="Q229" s="206"/>
      <c r="R229" s="206"/>
      <c r="S229" s="206"/>
      <c r="T229" s="207"/>
      <c r="AT229" s="208" t="s">
        <v>141</v>
      </c>
      <c r="AU229" s="208" t="s">
        <v>139</v>
      </c>
      <c r="AV229" s="13" t="s">
        <v>139</v>
      </c>
      <c r="AW229" s="13" t="s">
        <v>32</v>
      </c>
      <c r="AX229" s="13" t="s">
        <v>76</v>
      </c>
      <c r="AY229" s="208" t="s">
        <v>131</v>
      </c>
    </row>
    <row r="230" spans="2:51" s="13" customFormat="1" ht="11.25">
      <c r="B230" s="197"/>
      <c r="C230" s="198"/>
      <c r="D230" s="199" t="s">
        <v>141</v>
      </c>
      <c r="E230" s="200" t="s">
        <v>1</v>
      </c>
      <c r="F230" s="201" t="s">
        <v>237</v>
      </c>
      <c r="G230" s="198"/>
      <c r="H230" s="202">
        <v>7.88</v>
      </c>
      <c r="I230" s="203"/>
      <c r="J230" s="198"/>
      <c r="K230" s="198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141</v>
      </c>
      <c r="AU230" s="208" t="s">
        <v>139</v>
      </c>
      <c r="AV230" s="13" t="s">
        <v>139</v>
      </c>
      <c r="AW230" s="13" t="s">
        <v>32</v>
      </c>
      <c r="AX230" s="13" t="s">
        <v>76</v>
      </c>
      <c r="AY230" s="208" t="s">
        <v>131</v>
      </c>
    </row>
    <row r="231" spans="2:51" s="15" customFormat="1" ht="11.25">
      <c r="B231" s="219"/>
      <c r="C231" s="220"/>
      <c r="D231" s="199" t="s">
        <v>141</v>
      </c>
      <c r="E231" s="221" t="s">
        <v>1</v>
      </c>
      <c r="F231" s="222" t="s">
        <v>145</v>
      </c>
      <c r="G231" s="220"/>
      <c r="H231" s="223">
        <v>9.062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141</v>
      </c>
      <c r="AU231" s="229" t="s">
        <v>139</v>
      </c>
      <c r="AV231" s="15" t="s">
        <v>138</v>
      </c>
      <c r="AW231" s="15" t="s">
        <v>32</v>
      </c>
      <c r="AX231" s="15" t="s">
        <v>84</v>
      </c>
      <c r="AY231" s="229" t="s">
        <v>131</v>
      </c>
    </row>
    <row r="232" spans="1:65" s="2" customFormat="1" ht="37.9" customHeight="1">
      <c r="A232" s="34"/>
      <c r="B232" s="35"/>
      <c r="C232" s="183" t="s">
        <v>8</v>
      </c>
      <c r="D232" s="183" t="s">
        <v>134</v>
      </c>
      <c r="E232" s="184" t="s">
        <v>238</v>
      </c>
      <c r="F232" s="185" t="s">
        <v>239</v>
      </c>
      <c r="G232" s="186" t="s">
        <v>137</v>
      </c>
      <c r="H232" s="187">
        <v>101.756</v>
      </c>
      <c r="I232" s="188"/>
      <c r="J232" s="189">
        <f>ROUND(I232*H232,2)</f>
        <v>0</v>
      </c>
      <c r="K232" s="190"/>
      <c r="L232" s="39"/>
      <c r="M232" s="191" t="s">
        <v>1</v>
      </c>
      <c r="N232" s="192" t="s">
        <v>42</v>
      </c>
      <c r="O232" s="71"/>
      <c r="P232" s="193">
        <f>O232*H232</f>
        <v>0</v>
      </c>
      <c r="Q232" s="193">
        <v>0</v>
      </c>
      <c r="R232" s="193">
        <f>Q232*H232</f>
        <v>0</v>
      </c>
      <c r="S232" s="193">
        <v>0.01</v>
      </c>
      <c r="T232" s="194">
        <f>S232*H232</f>
        <v>1.01756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5" t="s">
        <v>138</v>
      </c>
      <c r="AT232" s="195" t="s">
        <v>134</v>
      </c>
      <c r="AU232" s="195" t="s">
        <v>139</v>
      </c>
      <c r="AY232" s="17" t="s">
        <v>131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17" t="s">
        <v>139</v>
      </c>
      <c r="BK232" s="196">
        <f>ROUND(I232*H232,2)</f>
        <v>0</v>
      </c>
      <c r="BL232" s="17" t="s">
        <v>138</v>
      </c>
      <c r="BM232" s="195" t="s">
        <v>240</v>
      </c>
    </row>
    <row r="233" spans="2:51" s="13" customFormat="1" ht="11.25">
      <c r="B233" s="197"/>
      <c r="C233" s="198"/>
      <c r="D233" s="199" t="s">
        <v>141</v>
      </c>
      <c r="E233" s="200" t="s">
        <v>1</v>
      </c>
      <c r="F233" s="201" t="s">
        <v>160</v>
      </c>
      <c r="G233" s="198"/>
      <c r="H233" s="202">
        <v>16.692</v>
      </c>
      <c r="I233" s="203"/>
      <c r="J233" s="198"/>
      <c r="K233" s="198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141</v>
      </c>
      <c r="AU233" s="208" t="s">
        <v>139</v>
      </c>
      <c r="AV233" s="13" t="s">
        <v>139</v>
      </c>
      <c r="AW233" s="13" t="s">
        <v>32</v>
      </c>
      <c r="AX233" s="13" t="s">
        <v>76</v>
      </c>
      <c r="AY233" s="208" t="s">
        <v>131</v>
      </c>
    </row>
    <row r="234" spans="2:51" s="13" customFormat="1" ht="11.25">
      <c r="B234" s="197"/>
      <c r="C234" s="198"/>
      <c r="D234" s="199" t="s">
        <v>141</v>
      </c>
      <c r="E234" s="200" t="s">
        <v>1</v>
      </c>
      <c r="F234" s="201" t="s">
        <v>161</v>
      </c>
      <c r="G234" s="198"/>
      <c r="H234" s="202">
        <v>14.508</v>
      </c>
      <c r="I234" s="203"/>
      <c r="J234" s="198"/>
      <c r="K234" s="198"/>
      <c r="L234" s="204"/>
      <c r="M234" s="205"/>
      <c r="N234" s="206"/>
      <c r="O234" s="206"/>
      <c r="P234" s="206"/>
      <c r="Q234" s="206"/>
      <c r="R234" s="206"/>
      <c r="S234" s="206"/>
      <c r="T234" s="207"/>
      <c r="AT234" s="208" t="s">
        <v>141</v>
      </c>
      <c r="AU234" s="208" t="s">
        <v>139</v>
      </c>
      <c r="AV234" s="13" t="s">
        <v>139</v>
      </c>
      <c r="AW234" s="13" t="s">
        <v>32</v>
      </c>
      <c r="AX234" s="13" t="s">
        <v>76</v>
      </c>
      <c r="AY234" s="208" t="s">
        <v>131</v>
      </c>
    </row>
    <row r="235" spans="2:51" s="13" customFormat="1" ht="11.25">
      <c r="B235" s="197"/>
      <c r="C235" s="198"/>
      <c r="D235" s="199" t="s">
        <v>141</v>
      </c>
      <c r="E235" s="200" t="s">
        <v>1</v>
      </c>
      <c r="F235" s="201" t="s">
        <v>162</v>
      </c>
      <c r="G235" s="198"/>
      <c r="H235" s="202">
        <v>41.288</v>
      </c>
      <c r="I235" s="203"/>
      <c r="J235" s="198"/>
      <c r="K235" s="198"/>
      <c r="L235" s="204"/>
      <c r="M235" s="205"/>
      <c r="N235" s="206"/>
      <c r="O235" s="206"/>
      <c r="P235" s="206"/>
      <c r="Q235" s="206"/>
      <c r="R235" s="206"/>
      <c r="S235" s="206"/>
      <c r="T235" s="207"/>
      <c r="AT235" s="208" t="s">
        <v>141</v>
      </c>
      <c r="AU235" s="208" t="s">
        <v>139</v>
      </c>
      <c r="AV235" s="13" t="s">
        <v>139</v>
      </c>
      <c r="AW235" s="13" t="s">
        <v>32</v>
      </c>
      <c r="AX235" s="13" t="s">
        <v>76</v>
      </c>
      <c r="AY235" s="208" t="s">
        <v>131</v>
      </c>
    </row>
    <row r="236" spans="2:51" s="13" customFormat="1" ht="11.25">
      <c r="B236" s="197"/>
      <c r="C236" s="198"/>
      <c r="D236" s="199" t="s">
        <v>141</v>
      </c>
      <c r="E236" s="200" t="s">
        <v>1</v>
      </c>
      <c r="F236" s="201" t="s">
        <v>189</v>
      </c>
      <c r="G236" s="198"/>
      <c r="H236" s="202">
        <v>16.64</v>
      </c>
      <c r="I236" s="203"/>
      <c r="J236" s="198"/>
      <c r="K236" s="198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141</v>
      </c>
      <c r="AU236" s="208" t="s">
        <v>139</v>
      </c>
      <c r="AV236" s="13" t="s">
        <v>139</v>
      </c>
      <c r="AW236" s="13" t="s">
        <v>32</v>
      </c>
      <c r="AX236" s="13" t="s">
        <v>76</v>
      </c>
      <c r="AY236" s="208" t="s">
        <v>131</v>
      </c>
    </row>
    <row r="237" spans="2:51" s="13" customFormat="1" ht="11.25">
      <c r="B237" s="197"/>
      <c r="C237" s="198"/>
      <c r="D237" s="199" t="s">
        <v>141</v>
      </c>
      <c r="E237" s="200" t="s">
        <v>1</v>
      </c>
      <c r="F237" s="201" t="s">
        <v>190</v>
      </c>
      <c r="G237" s="198"/>
      <c r="H237" s="202">
        <v>31.642</v>
      </c>
      <c r="I237" s="203"/>
      <c r="J237" s="198"/>
      <c r="K237" s="198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141</v>
      </c>
      <c r="AU237" s="208" t="s">
        <v>139</v>
      </c>
      <c r="AV237" s="13" t="s">
        <v>139</v>
      </c>
      <c r="AW237" s="13" t="s">
        <v>32</v>
      </c>
      <c r="AX237" s="13" t="s">
        <v>76</v>
      </c>
      <c r="AY237" s="208" t="s">
        <v>131</v>
      </c>
    </row>
    <row r="238" spans="2:51" s="14" customFormat="1" ht="11.25">
      <c r="B238" s="209"/>
      <c r="C238" s="210"/>
      <c r="D238" s="199" t="s">
        <v>141</v>
      </c>
      <c r="E238" s="211" t="s">
        <v>1</v>
      </c>
      <c r="F238" s="212" t="s">
        <v>166</v>
      </c>
      <c r="G238" s="210"/>
      <c r="H238" s="211" t="s">
        <v>1</v>
      </c>
      <c r="I238" s="213"/>
      <c r="J238" s="210"/>
      <c r="K238" s="210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141</v>
      </c>
      <c r="AU238" s="218" t="s">
        <v>139</v>
      </c>
      <c r="AV238" s="14" t="s">
        <v>84</v>
      </c>
      <c r="AW238" s="14" t="s">
        <v>32</v>
      </c>
      <c r="AX238" s="14" t="s">
        <v>76</v>
      </c>
      <c r="AY238" s="218" t="s">
        <v>131</v>
      </c>
    </row>
    <row r="239" spans="2:51" s="13" customFormat="1" ht="11.25">
      <c r="B239" s="197"/>
      <c r="C239" s="198"/>
      <c r="D239" s="199" t="s">
        <v>141</v>
      </c>
      <c r="E239" s="200" t="s">
        <v>1</v>
      </c>
      <c r="F239" s="201" t="s">
        <v>167</v>
      </c>
      <c r="G239" s="198"/>
      <c r="H239" s="202">
        <v>-14.184</v>
      </c>
      <c r="I239" s="203"/>
      <c r="J239" s="198"/>
      <c r="K239" s="198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141</v>
      </c>
      <c r="AU239" s="208" t="s">
        <v>139</v>
      </c>
      <c r="AV239" s="13" t="s">
        <v>139</v>
      </c>
      <c r="AW239" s="13" t="s">
        <v>32</v>
      </c>
      <c r="AX239" s="13" t="s">
        <v>76</v>
      </c>
      <c r="AY239" s="208" t="s">
        <v>131</v>
      </c>
    </row>
    <row r="240" spans="2:51" s="13" customFormat="1" ht="11.25">
      <c r="B240" s="197"/>
      <c r="C240" s="198"/>
      <c r="D240" s="199" t="s">
        <v>141</v>
      </c>
      <c r="E240" s="200" t="s">
        <v>1</v>
      </c>
      <c r="F240" s="201" t="s">
        <v>168</v>
      </c>
      <c r="G240" s="198"/>
      <c r="H240" s="202">
        <v>-2.124</v>
      </c>
      <c r="I240" s="203"/>
      <c r="J240" s="198"/>
      <c r="K240" s="198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141</v>
      </c>
      <c r="AU240" s="208" t="s">
        <v>139</v>
      </c>
      <c r="AV240" s="13" t="s">
        <v>139</v>
      </c>
      <c r="AW240" s="13" t="s">
        <v>32</v>
      </c>
      <c r="AX240" s="13" t="s">
        <v>76</v>
      </c>
      <c r="AY240" s="208" t="s">
        <v>131</v>
      </c>
    </row>
    <row r="241" spans="2:51" s="13" customFormat="1" ht="11.25">
      <c r="B241" s="197"/>
      <c r="C241" s="198"/>
      <c r="D241" s="199" t="s">
        <v>141</v>
      </c>
      <c r="E241" s="200" t="s">
        <v>1</v>
      </c>
      <c r="F241" s="201" t="s">
        <v>169</v>
      </c>
      <c r="G241" s="198"/>
      <c r="H241" s="202">
        <v>-3.875</v>
      </c>
      <c r="I241" s="203"/>
      <c r="J241" s="198"/>
      <c r="K241" s="198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141</v>
      </c>
      <c r="AU241" s="208" t="s">
        <v>139</v>
      </c>
      <c r="AV241" s="13" t="s">
        <v>139</v>
      </c>
      <c r="AW241" s="13" t="s">
        <v>32</v>
      </c>
      <c r="AX241" s="13" t="s">
        <v>76</v>
      </c>
      <c r="AY241" s="208" t="s">
        <v>131</v>
      </c>
    </row>
    <row r="242" spans="2:51" s="14" customFormat="1" ht="11.25">
      <c r="B242" s="209"/>
      <c r="C242" s="210"/>
      <c r="D242" s="199" t="s">
        <v>141</v>
      </c>
      <c r="E242" s="211" t="s">
        <v>1</v>
      </c>
      <c r="F242" s="212" t="s">
        <v>170</v>
      </c>
      <c r="G242" s="210"/>
      <c r="H242" s="211" t="s">
        <v>1</v>
      </c>
      <c r="I242" s="213"/>
      <c r="J242" s="210"/>
      <c r="K242" s="210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141</v>
      </c>
      <c r="AU242" s="218" t="s">
        <v>139</v>
      </c>
      <c r="AV242" s="14" t="s">
        <v>84</v>
      </c>
      <c r="AW242" s="14" t="s">
        <v>32</v>
      </c>
      <c r="AX242" s="14" t="s">
        <v>76</v>
      </c>
      <c r="AY242" s="218" t="s">
        <v>131</v>
      </c>
    </row>
    <row r="243" spans="2:51" s="13" customFormat="1" ht="11.25">
      <c r="B243" s="197"/>
      <c r="C243" s="198"/>
      <c r="D243" s="199" t="s">
        <v>141</v>
      </c>
      <c r="E243" s="200" t="s">
        <v>1</v>
      </c>
      <c r="F243" s="201" t="s">
        <v>171</v>
      </c>
      <c r="G243" s="198"/>
      <c r="H243" s="202">
        <v>0.435</v>
      </c>
      <c r="I243" s="203"/>
      <c r="J243" s="198"/>
      <c r="K243" s="198"/>
      <c r="L243" s="204"/>
      <c r="M243" s="205"/>
      <c r="N243" s="206"/>
      <c r="O243" s="206"/>
      <c r="P243" s="206"/>
      <c r="Q243" s="206"/>
      <c r="R243" s="206"/>
      <c r="S243" s="206"/>
      <c r="T243" s="207"/>
      <c r="AT243" s="208" t="s">
        <v>141</v>
      </c>
      <c r="AU243" s="208" t="s">
        <v>139</v>
      </c>
      <c r="AV243" s="13" t="s">
        <v>139</v>
      </c>
      <c r="AW243" s="13" t="s">
        <v>32</v>
      </c>
      <c r="AX243" s="13" t="s">
        <v>76</v>
      </c>
      <c r="AY243" s="208" t="s">
        <v>131</v>
      </c>
    </row>
    <row r="244" spans="2:51" s="13" customFormat="1" ht="11.25">
      <c r="B244" s="197"/>
      <c r="C244" s="198"/>
      <c r="D244" s="199" t="s">
        <v>141</v>
      </c>
      <c r="E244" s="200" t="s">
        <v>1</v>
      </c>
      <c r="F244" s="201" t="s">
        <v>172</v>
      </c>
      <c r="G244" s="198"/>
      <c r="H244" s="202">
        <v>0.734</v>
      </c>
      <c r="I244" s="203"/>
      <c r="J244" s="198"/>
      <c r="K244" s="198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141</v>
      </c>
      <c r="AU244" s="208" t="s">
        <v>139</v>
      </c>
      <c r="AV244" s="13" t="s">
        <v>139</v>
      </c>
      <c r="AW244" s="13" t="s">
        <v>32</v>
      </c>
      <c r="AX244" s="13" t="s">
        <v>76</v>
      </c>
      <c r="AY244" s="208" t="s">
        <v>131</v>
      </c>
    </row>
    <row r="245" spans="2:51" s="15" customFormat="1" ht="11.25">
      <c r="B245" s="219"/>
      <c r="C245" s="220"/>
      <c r="D245" s="199" t="s">
        <v>141</v>
      </c>
      <c r="E245" s="221" t="s">
        <v>1</v>
      </c>
      <c r="F245" s="222" t="s">
        <v>145</v>
      </c>
      <c r="G245" s="220"/>
      <c r="H245" s="223">
        <v>101.756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141</v>
      </c>
      <c r="AU245" s="229" t="s">
        <v>139</v>
      </c>
      <c r="AV245" s="15" t="s">
        <v>138</v>
      </c>
      <c r="AW245" s="15" t="s">
        <v>32</v>
      </c>
      <c r="AX245" s="15" t="s">
        <v>84</v>
      </c>
      <c r="AY245" s="229" t="s">
        <v>131</v>
      </c>
    </row>
    <row r="246" spans="1:65" s="2" customFormat="1" ht="33" customHeight="1">
      <c r="A246" s="34"/>
      <c r="B246" s="35"/>
      <c r="C246" s="183" t="s">
        <v>241</v>
      </c>
      <c r="D246" s="183" t="s">
        <v>134</v>
      </c>
      <c r="E246" s="184" t="s">
        <v>242</v>
      </c>
      <c r="F246" s="185" t="s">
        <v>243</v>
      </c>
      <c r="G246" s="186" t="s">
        <v>137</v>
      </c>
      <c r="H246" s="187">
        <v>15.325</v>
      </c>
      <c r="I246" s="188"/>
      <c r="J246" s="189">
        <f>ROUND(I246*H246,2)</f>
        <v>0</v>
      </c>
      <c r="K246" s="190"/>
      <c r="L246" s="39"/>
      <c r="M246" s="191" t="s">
        <v>1</v>
      </c>
      <c r="N246" s="192" t="s">
        <v>42</v>
      </c>
      <c r="O246" s="71"/>
      <c r="P246" s="193">
        <f>O246*H246</f>
        <v>0</v>
      </c>
      <c r="Q246" s="193">
        <v>0</v>
      </c>
      <c r="R246" s="193">
        <f>Q246*H246</f>
        <v>0</v>
      </c>
      <c r="S246" s="193">
        <v>0.046</v>
      </c>
      <c r="T246" s="194">
        <f>S246*H246</f>
        <v>0.70495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5" t="s">
        <v>138</v>
      </c>
      <c r="AT246" s="195" t="s">
        <v>134</v>
      </c>
      <c r="AU246" s="195" t="s">
        <v>139</v>
      </c>
      <c r="AY246" s="17" t="s">
        <v>131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17" t="s">
        <v>139</v>
      </c>
      <c r="BK246" s="196">
        <f>ROUND(I246*H246,2)</f>
        <v>0</v>
      </c>
      <c r="BL246" s="17" t="s">
        <v>138</v>
      </c>
      <c r="BM246" s="195" t="s">
        <v>244</v>
      </c>
    </row>
    <row r="247" spans="2:51" s="13" customFormat="1" ht="11.25">
      <c r="B247" s="197"/>
      <c r="C247" s="198"/>
      <c r="D247" s="199" t="s">
        <v>141</v>
      </c>
      <c r="E247" s="200" t="s">
        <v>1</v>
      </c>
      <c r="F247" s="201" t="s">
        <v>245</v>
      </c>
      <c r="G247" s="198"/>
      <c r="H247" s="202">
        <v>10.045</v>
      </c>
      <c r="I247" s="203"/>
      <c r="J247" s="198"/>
      <c r="K247" s="198"/>
      <c r="L247" s="204"/>
      <c r="M247" s="205"/>
      <c r="N247" s="206"/>
      <c r="O247" s="206"/>
      <c r="P247" s="206"/>
      <c r="Q247" s="206"/>
      <c r="R247" s="206"/>
      <c r="S247" s="206"/>
      <c r="T247" s="207"/>
      <c r="AT247" s="208" t="s">
        <v>141</v>
      </c>
      <c r="AU247" s="208" t="s">
        <v>139</v>
      </c>
      <c r="AV247" s="13" t="s">
        <v>139</v>
      </c>
      <c r="AW247" s="13" t="s">
        <v>32</v>
      </c>
      <c r="AX247" s="13" t="s">
        <v>76</v>
      </c>
      <c r="AY247" s="208" t="s">
        <v>131</v>
      </c>
    </row>
    <row r="248" spans="2:51" s="13" customFormat="1" ht="11.25">
      <c r="B248" s="197"/>
      <c r="C248" s="198"/>
      <c r="D248" s="199" t="s">
        <v>141</v>
      </c>
      <c r="E248" s="200" t="s">
        <v>1</v>
      </c>
      <c r="F248" s="201" t="s">
        <v>246</v>
      </c>
      <c r="G248" s="198"/>
      <c r="H248" s="202">
        <v>5.28</v>
      </c>
      <c r="I248" s="203"/>
      <c r="J248" s="198"/>
      <c r="K248" s="198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141</v>
      </c>
      <c r="AU248" s="208" t="s">
        <v>139</v>
      </c>
      <c r="AV248" s="13" t="s">
        <v>139</v>
      </c>
      <c r="AW248" s="13" t="s">
        <v>32</v>
      </c>
      <c r="AX248" s="13" t="s">
        <v>76</v>
      </c>
      <c r="AY248" s="208" t="s">
        <v>131</v>
      </c>
    </row>
    <row r="249" spans="2:51" s="15" customFormat="1" ht="11.25">
      <c r="B249" s="219"/>
      <c r="C249" s="220"/>
      <c r="D249" s="199" t="s">
        <v>141</v>
      </c>
      <c r="E249" s="221" t="s">
        <v>1</v>
      </c>
      <c r="F249" s="222" t="s">
        <v>145</v>
      </c>
      <c r="G249" s="220"/>
      <c r="H249" s="223">
        <v>15.325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141</v>
      </c>
      <c r="AU249" s="229" t="s">
        <v>139</v>
      </c>
      <c r="AV249" s="15" t="s">
        <v>138</v>
      </c>
      <c r="AW249" s="15" t="s">
        <v>32</v>
      </c>
      <c r="AX249" s="15" t="s">
        <v>84</v>
      </c>
      <c r="AY249" s="229" t="s">
        <v>131</v>
      </c>
    </row>
    <row r="250" spans="1:65" s="2" customFormat="1" ht="24.2" customHeight="1">
      <c r="A250" s="34"/>
      <c r="B250" s="35"/>
      <c r="C250" s="183" t="s">
        <v>247</v>
      </c>
      <c r="D250" s="183" t="s">
        <v>134</v>
      </c>
      <c r="E250" s="184" t="s">
        <v>248</v>
      </c>
      <c r="F250" s="185" t="s">
        <v>249</v>
      </c>
      <c r="G250" s="186" t="s">
        <v>137</v>
      </c>
      <c r="H250" s="187">
        <v>5.565</v>
      </c>
      <c r="I250" s="188"/>
      <c r="J250" s="189">
        <f>ROUND(I250*H250,2)</f>
        <v>0</v>
      </c>
      <c r="K250" s="190"/>
      <c r="L250" s="39"/>
      <c r="M250" s="191" t="s">
        <v>1</v>
      </c>
      <c r="N250" s="192" t="s">
        <v>42</v>
      </c>
      <c r="O250" s="71"/>
      <c r="P250" s="193">
        <f>O250*H250</f>
        <v>0</v>
      </c>
      <c r="Q250" s="193">
        <v>0</v>
      </c>
      <c r="R250" s="193">
        <f>Q250*H250</f>
        <v>0</v>
      </c>
      <c r="S250" s="193">
        <v>0.068</v>
      </c>
      <c r="T250" s="194">
        <f>S250*H250</f>
        <v>0.37842000000000003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5" t="s">
        <v>138</v>
      </c>
      <c r="AT250" s="195" t="s">
        <v>134</v>
      </c>
      <c r="AU250" s="195" t="s">
        <v>139</v>
      </c>
      <c r="AY250" s="17" t="s">
        <v>131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7" t="s">
        <v>139</v>
      </c>
      <c r="BK250" s="196">
        <f>ROUND(I250*H250,2)</f>
        <v>0</v>
      </c>
      <c r="BL250" s="17" t="s">
        <v>138</v>
      </c>
      <c r="BM250" s="195" t="s">
        <v>250</v>
      </c>
    </row>
    <row r="251" spans="2:51" s="13" customFormat="1" ht="11.25">
      <c r="B251" s="197"/>
      <c r="C251" s="198"/>
      <c r="D251" s="199" t="s">
        <v>141</v>
      </c>
      <c r="E251" s="200" t="s">
        <v>1</v>
      </c>
      <c r="F251" s="201" t="s">
        <v>251</v>
      </c>
      <c r="G251" s="198"/>
      <c r="H251" s="202">
        <v>5.565</v>
      </c>
      <c r="I251" s="203"/>
      <c r="J251" s="198"/>
      <c r="K251" s="198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141</v>
      </c>
      <c r="AU251" s="208" t="s">
        <v>139</v>
      </c>
      <c r="AV251" s="13" t="s">
        <v>139</v>
      </c>
      <c r="AW251" s="13" t="s">
        <v>32</v>
      </c>
      <c r="AX251" s="13" t="s">
        <v>84</v>
      </c>
      <c r="AY251" s="208" t="s">
        <v>131</v>
      </c>
    </row>
    <row r="252" spans="1:65" s="2" customFormat="1" ht="16.5" customHeight="1">
      <c r="A252" s="34"/>
      <c r="B252" s="35"/>
      <c r="C252" s="183" t="s">
        <v>252</v>
      </c>
      <c r="D252" s="183" t="s">
        <v>134</v>
      </c>
      <c r="E252" s="184" t="s">
        <v>253</v>
      </c>
      <c r="F252" s="185" t="s">
        <v>254</v>
      </c>
      <c r="G252" s="186" t="s">
        <v>255</v>
      </c>
      <c r="H252" s="187">
        <v>3</v>
      </c>
      <c r="I252" s="188"/>
      <c r="J252" s="189">
        <f aca="true" t="shared" si="0" ref="J252:J259">ROUND(I252*H252,2)</f>
        <v>0</v>
      </c>
      <c r="K252" s="190"/>
      <c r="L252" s="39"/>
      <c r="M252" s="191" t="s">
        <v>1</v>
      </c>
      <c r="N252" s="192" t="s">
        <v>42</v>
      </c>
      <c r="O252" s="71"/>
      <c r="P252" s="193">
        <f aca="true" t="shared" si="1" ref="P252:P259">O252*H252</f>
        <v>0</v>
      </c>
      <c r="Q252" s="193">
        <v>0</v>
      </c>
      <c r="R252" s="193">
        <f aca="true" t="shared" si="2" ref="R252:R259">Q252*H252</f>
        <v>0</v>
      </c>
      <c r="S252" s="193">
        <v>0.0031</v>
      </c>
      <c r="T252" s="194">
        <f aca="true" t="shared" si="3" ref="T252:T259">S252*H252</f>
        <v>0.0093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5" t="s">
        <v>138</v>
      </c>
      <c r="AT252" s="195" t="s">
        <v>134</v>
      </c>
      <c r="AU252" s="195" t="s">
        <v>139</v>
      </c>
      <c r="AY252" s="17" t="s">
        <v>131</v>
      </c>
      <c r="BE252" s="196">
        <f aca="true" t="shared" si="4" ref="BE252:BE259">IF(N252="základní",J252,0)</f>
        <v>0</v>
      </c>
      <c r="BF252" s="196">
        <f aca="true" t="shared" si="5" ref="BF252:BF259">IF(N252="snížená",J252,0)</f>
        <v>0</v>
      </c>
      <c r="BG252" s="196">
        <f aca="true" t="shared" si="6" ref="BG252:BG259">IF(N252="zákl. přenesená",J252,0)</f>
        <v>0</v>
      </c>
      <c r="BH252" s="196">
        <f aca="true" t="shared" si="7" ref="BH252:BH259">IF(N252="sníž. přenesená",J252,0)</f>
        <v>0</v>
      </c>
      <c r="BI252" s="196">
        <f aca="true" t="shared" si="8" ref="BI252:BI259">IF(N252="nulová",J252,0)</f>
        <v>0</v>
      </c>
      <c r="BJ252" s="17" t="s">
        <v>139</v>
      </c>
      <c r="BK252" s="196">
        <f aca="true" t="shared" si="9" ref="BK252:BK259">ROUND(I252*H252,2)</f>
        <v>0</v>
      </c>
      <c r="BL252" s="17" t="s">
        <v>138</v>
      </c>
      <c r="BM252" s="195" t="s">
        <v>256</v>
      </c>
    </row>
    <row r="253" spans="1:65" s="2" customFormat="1" ht="16.5" customHeight="1">
      <c r="A253" s="34"/>
      <c r="B253" s="35"/>
      <c r="C253" s="183" t="s">
        <v>257</v>
      </c>
      <c r="D253" s="183" t="s">
        <v>134</v>
      </c>
      <c r="E253" s="184" t="s">
        <v>258</v>
      </c>
      <c r="F253" s="185" t="s">
        <v>259</v>
      </c>
      <c r="G253" s="186" t="s">
        <v>260</v>
      </c>
      <c r="H253" s="187">
        <v>1</v>
      </c>
      <c r="I253" s="188"/>
      <c r="J253" s="189">
        <f t="shared" si="0"/>
        <v>0</v>
      </c>
      <c r="K253" s="190"/>
      <c r="L253" s="39"/>
      <c r="M253" s="191" t="s">
        <v>1</v>
      </c>
      <c r="N253" s="192" t="s">
        <v>42</v>
      </c>
      <c r="O253" s="71"/>
      <c r="P253" s="193">
        <f t="shared" si="1"/>
        <v>0</v>
      </c>
      <c r="Q253" s="193">
        <v>0</v>
      </c>
      <c r="R253" s="193">
        <f t="shared" si="2"/>
        <v>0</v>
      </c>
      <c r="S253" s="193">
        <v>0.01933</v>
      </c>
      <c r="T253" s="194">
        <f t="shared" si="3"/>
        <v>0.01933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5" t="s">
        <v>138</v>
      </c>
      <c r="AT253" s="195" t="s">
        <v>134</v>
      </c>
      <c r="AU253" s="195" t="s">
        <v>139</v>
      </c>
      <c r="AY253" s="17" t="s">
        <v>131</v>
      </c>
      <c r="BE253" s="196">
        <f t="shared" si="4"/>
        <v>0</v>
      </c>
      <c r="BF253" s="196">
        <f t="shared" si="5"/>
        <v>0</v>
      </c>
      <c r="BG253" s="196">
        <f t="shared" si="6"/>
        <v>0</v>
      </c>
      <c r="BH253" s="196">
        <f t="shared" si="7"/>
        <v>0</v>
      </c>
      <c r="BI253" s="196">
        <f t="shared" si="8"/>
        <v>0</v>
      </c>
      <c r="BJ253" s="17" t="s">
        <v>139</v>
      </c>
      <c r="BK253" s="196">
        <f t="shared" si="9"/>
        <v>0</v>
      </c>
      <c r="BL253" s="17" t="s">
        <v>138</v>
      </c>
      <c r="BM253" s="195" t="s">
        <v>261</v>
      </c>
    </row>
    <row r="254" spans="1:65" s="2" customFormat="1" ht="16.5" customHeight="1">
      <c r="A254" s="34"/>
      <c r="B254" s="35"/>
      <c r="C254" s="183" t="s">
        <v>262</v>
      </c>
      <c r="D254" s="183" t="s">
        <v>134</v>
      </c>
      <c r="E254" s="184" t="s">
        <v>263</v>
      </c>
      <c r="F254" s="185" t="s">
        <v>264</v>
      </c>
      <c r="G254" s="186" t="s">
        <v>260</v>
      </c>
      <c r="H254" s="187">
        <v>1</v>
      </c>
      <c r="I254" s="188"/>
      <c r="J254" s="189">
        <f t="shared" si="0"/>
        <v>0</v>
      </c>
      <c r="K254" s="190"/>
      <c r="L254" s="39"/>
      <c r="M254" s="191" t="s">
        <v>1</v>
      </c>
      <c r="N254" s="192" t="s">
        <v>42</v>
      </c>
      <c r="O254" s="71"/>
      <c r="P254" s="193">
        <f t="shared" si="1"/>
        <v>0</v>
      </c>
      <c r="Q254" s="193">
        <v>0</v>
      </c>
      <c r="R254" s="193">
        <f t="shared" si="2"/>
        <v>0</v>
      </c>
      <c r="S254" s="193">
        <v>0.01946</v>
      </c>
      <c r="T254" s="194">
        <f t="shared" si="3"/>
        <v>0.01946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138</v>
      </c>
      <c r="AT254" s="195" t="s">
        <v>134</v>
      </c>
      <c r="AU254" s="195" t="s">
        <v>139</v>
      </c>
      <c r="AY254" s="17" t="s">
        <v>131</v>
      </c>
      <c r="BE254" s="196">
        <f t="shared" si="4"/>
        <v>0</v>
      </c>
      <c r="BF254" s="196">
        <f t="shared" si="5"/>
        <v>0</v>
      </c>
      <c r="BG254" s="196">
        <f t="shared" si="6"/>
        <v>0</v>
      </c>
      <c r="BH254" s="196">
        <f t="shared" si="7"/>
        <v>0</v>
      </c>
      <c r="BI254" s="196">
        <f t="shared" si="8"/>
        <v>0</v>
      </c>
      <c r="BJ254" s="17" t="s">
        <v>139</v>
      </c>
      <c r="BK254" s="196">
        <f t="shared" si="9"/>
        <v>0</v>
      </c>
      <c r="BL254" s="17" t="s">
        <v>138</v>
      </c>
      <c r="BM254" s="195" t="s">
        <v>265</v>
      </c>
    </row>
    <row r="255" spans="1:65" s="2" customFormat="1" ht="16.5" customHeight="1">
      <c r="A255" s="34"/>
      <c r="B255" s="35"/>
      <c r="C255" s="183" t="s">
        <v>7</v>
      </c>
      <c r="D255" s="183" t="s">
        <v>134</v>
      </c>
      <c r="E255" s="184" t="s">
        <v>266</v>
      </c>
      <c r="F255" s="185" t="s">
        <v>267</v>
      </c>
      <c r="G255" s="186" t="s">
        <v>260</v>
      </c>
      <c r="H255" s="187">
        <v>1</v>
      </c>
      <c r="I255" s="188"/>
      <c r="J255" s="189">
        <f t="shared" si="0"/>
        <v>0</v>
      </c>
      <c r="K255" s="190"/>
      <c r="L255" s="39"/>
      <c r="M255" s="191" t="s">
        <v>1</v>
      </c>
      <c r="N255" s="192" t="s">
        <v>42</v>
      </c>
      <c r="O255" s="71"/>
      <c r="P255" s="193">
        <f t="shared" si="1"/>
        <v>0</v>
      </c>
      <c r="Q255" s="193">
        <v>0</v>
      </c>
      <c r="R255" s="193">
        <f t="shared" si="2"/>
        <v>0</v>
      </c>
      <c r="S255" s="193">
        <v>0.0329</v>
      </c>
      <c r="T255" s="194">
        <f t="shared" si="3"/>
        <v>0.0329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138</v>
      </c>
      <c r="AT255" s="195" t="s">
        <v>134</v>
      </c>
      <c r="AU255" s="195" t="s">
        <v>139</v>
      </c>
      <c r="AY255" s="17" t="s">
        <v>131</v>
      </c>
      <c r="BE255" s="196">
        <f t="shared" si="4"/>
        <v>0</v>
      </c>
      <c r="BF255" s="196">
        <f t="shared" si="5"/>
        <v>0</v>
      </c>
      <c r="BG255" s="196">
        <f t="shared" si="6"/>
        <v>0</v>
      </c>
      <c r="BH255" s="196">
        <f t="shared" si="7"/>
        <v>0</v>
      </c>
      <c r="BI255" s="196">
        <f t="shared" si="8"/>
        <v>0</v>
      </c>
      <c r="BJ255" s="17" t="s">
        <v>139</v>
      </c>
      <c r="BK255" s="196">
        <f t="shared" si="9"/>
        <v>0</v>
      </c>
      <c r="BL255" s="17" t="s">
        <v>138</v>
      </c>
      <c r="BM255" s="195" t="s">
        <v>268</v>
      </c>
    </row>
    <row r="256" spans="1:65" s="2" customFormat="1" ht="24.2" customHeight="1">
      <c r="A256" s="34"/>
      <c r="B256" s="35"/>
      <c r="C256" s="183" t="s">
        <v>269</v>
      </c>
      <c r="D256" s="183" t="s">
        <v>134</v>
      </c>
      <c r="E256" s="184" t="s">
        <v>270</v>
      </c>
      <c r="F256" s="185" t="s">
        <v>271</v>
      </c>
      <c r="G256" s="186" t="s">
        <v>260</v>
      </c>
      <c r="H256" s="187">
        <v>1</v>
      </c>
      <c r="I256" s="188"/>
      <c r="J256" s="189">
        <f t="shared" si="0"/>
        <v>0</v>
      </c>
      <c r="K256" s="190"/>
      <c r="L256" s="39"/>
      <c r="M256" s="191" t="s">
        <v>1</v>
      </c>
      <c r="N256" s="192" t="s">
        <v>42</v>
      </c>
      <c r="O256" s="71"/>
      <c r="P256" s="193">
        <f t="shared" si="1"/>
        <v>0</v>
      </c>
      <c r="Q256" s="193">
        <v>0</v>
      </c>
      <c r="R256" s="193">
        <f t="shared" si="2"/>
        <v>0</v>
      </c>
      <c r="S256" s="193">
        <v>0.0092</v>
      </c>
      <c r="T256" s="194">
        <f t="shared" si="3"/>
        <v>0.0092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5" t="s">
        <v>138</v>
      </c>
      <c r="AT256" s="195" t="s">
        <v>134</v>
      </c>
      <c r="AU256" s="195" t="s">
        <v>139</v>
      </c>
      <c r="AY256" s="17" t="s">
        <v>131</v>
      </c>
      <c r="BE256" s="196">
        <f t="shared" si="4"/>
        <v>0</v>
      </c>
      <c r="BF256" s="196">
        <f t="shared" si="5"/>
        <v>0</v>
      </c>
      <c r="BG256" s="196">
        <f t="shared" si="6"/>
        <v>0</v>
      </c>
      <c r="BH256" s="196">
        <f t="shared" si="7"/>
        <v>0</v>
      </c>
      <c r="BI256" s="196">
        <f t="shared" si="8"/>
        <v>0</v>
      </c>
      <c r="BJ256" s="17" t="s">
        <v>139</v>
      </c>
      <c r="BK256" s="196">
        <f t="shared" si="9"/>
        <v>0</v>
      </c>
      <c r="BL256" s="17" t="s">
        <v>138</v>
      </c>
      <c r="BM256" s="195" t="s">
        <v>272</v>
      </c>
    </row>
    <row r="257" spans="1:65" s="2" customFormat="1" ht="16.5" customHeight="1">
      <c r="A257" s="34"/>
      <c r="B257" s="35"/>
      <c r="C257" s="183" t="s">
        <v>273</v>
      </c>
      <c r="D257" s="183" t="s">
        <v>134</v>
      </c>
      <c r="E257" s="184" t="s">
        <v>274</v>
      </c>
      <c r="F257" s="185" t="s">
        <v>275</v>
      </c>
      <c r="G257" s="186" t="s">
        <v>260</v>
      </c>
      <c r="H257" s="187">
        <v>1</v>
      </c>
      <c r="I257" s="188"/>
      <c r="J257" s="189">
        <f t="shared" si="0"/>
        <v>0</v>
      </c>
      <c r="K257" s="190"/>
      <c r="L257" s="39"/>
      <c r="M257" s="191" t="s">
        <v>1</v>
      </c>
      <c r="N257" s="192" t="s">
        <v>42</v>
      </c>
      <c r="O257" s="71"/>
      <c r="P257" s="193">
        <f t="shared" si="1"/>
        <v>0</v>
      </c>
      <c r="Q257" s="193">
        <v>0</v>
      </c>
      <c r="R257" s="193">
        <f t="shared" si="2"/>
        <v>0</v>
      </c>
      <c r="S257" s="193">
        <v>0.00156</v>
      </c>
      <c r="T257" s="194">
        <f t="shared" si="3"/>
        <v>0.00156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5" t="s">
        <v>138</v>
      </c>
      <c r="AT257" s="195" t="s">
        <v>134</v>
      </c>
      <c r="AU257" s="195" t="s">
        <v>139</v>
      </c>
      <c r="AY257" s="17" t="s">
        <v>131</v>
      </c>
      <c r="BE257" s="196">
        <f t="shared" si="4"/>
        <v>0</v>
      </c>
      <c r="BF257" s="196">
        <f t="shared" si="5"/>
        <v>0</v>
      </c>
      <c r="BG257" s="196">
        <f t="shared" si="6"/>
        <v>0</v>
      </c>
      <c r="BH257" s="196">
        <f t="shared" si="7"/>
        <v>0</v>
      </c>
      <c r="BI257" s="196">
        <f t="shared" si="8"/>
        <v>0</v>
      </c>
      <c r="BJ257" s="17" t="s">
        <v>139</v>
      </c>
      <c r="BK257" s="196">
        <f t="shared" si="9"/>
        <v>0</v>
      </c>
      <c r="BL257" s="17" t="s">
        <v>138</v>
      </c>
      <c r="BM257" s="195" t="s">
        <v>276</v>
      </c>
    </row>
    <row r="258" spans="1:65" s="2" customFormat="1" ht="16.5" customHeight="1">
      <c r="A258" s="34"/>
      <c r="B258" s="35"/>
      <c r="C258" s="183" t="s">
        <v>277</v>
      </c>
      <c r="D258" s="183" t="s">
        <v>134</v>
      </c>
      <c r="E258" s="184" t="s">
        <v>278</v>
      </c>
      <c r="F258" s="185" t="s">
        <v>279</v>
      </c>
      <c r="G258" s="186" t="s">
        <v>260</v>
      </c>
      <c r="H258" s="187">
        <v>2</v>
      </c>
      <c r="I258" s="188"/>
      <c r="J258" s="189">
        <f t="shared" si="0"/>
        <v>0</v>
      </c>
      <c r="K258" s="190"/>
      <c r="L258" s="39"/>
      <c r="M258" s="191" t="s">
        <v>1</v>
      </c>
      <c r="N258" s="192" t="s">
        <v>42</v>
      </c>
      <c r="O258" s="71"/>
      <c r="P258" s="193">
        <f t="shared" si="1"/>
        <v>0</v>
      </c>
      <c r="Q258" s="193">
        <v>0</v>
      </c>
      <c r="R258" s="193">
        <f t="shared" si="2"/>
        <v>0</v>
      </c>
      <c r="S258" s="193">
        <v>0.00086</v>
      </c>
      <c r="T258" s="194">
        <f t="shared" si="3"/>
        <v>0.00172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5" t="s">
        <v>138</v>
      </c>
      <c r="AT258" s="195" t="s">
        <v>134</v>
      </c>
      <c r="AU258" s="195" t="s">
        <v>139</v>
      </c>
      <c r="AY258" s="17" t="s">
        <v>131</v>
      </c>
      <c r="BE258" s="196">
        <f t="shared" si="4"/>
        <v>0</v>
      </c>
      <c r="BF258" s="196">
        <f t="shared" si="5"/>
        <v>0</v>
      </c>
      <c r="BG258" s="196">
        <f t="shared" si="6"/>
        <v>0</v>
      </c>
      <c r="BH258" s="196">
        <f t="shared" si="7"/>
        <v>0</v>
      </c>
      <c r="BI258" s="196">
        <f t="shared" si="8"/>
        <v>0</v>
      </c>
      <c r="BJ258" s="17" t="s">
        <v>139</v>
      </c>
      <c r="BK258" s="196">
        <f t="shared" si="9"/>
        <v>0</v>
      </c>
      <c r="BL258" s="17" t="s">
        <v>138</v>
      </c>
      <c r="BM258" s="195" t="s">
        <v>280</v>
      </c>
    </row>
    <row r="259" spans="1:65" s="2" customFormat="1" ht="24.2" customHeight="1">
      <c r="A259" s="34"/>
      <c r="B259" s="35"/>
      <c r="C259" s="183" t="s">
        <v>281</v>
      </c>
      <c r="D259" s="183" t="s">
        <v>134</v>
      </c>
      <c r="E259" s="184" t="s">
        <v>282</v>
      </c>
      <c r="F259" s="185" t="s">
        <v>283</v>
      </c>
      <c r="G259" s="186" t="s">
        <v>137</v>
      </c>
      <c r="H259" s="187">
        <v>3.44</v>
      </c>
      <c r="I259" s="188"/>
      <c r="J259" s="189">
        <f t="shared" si="0"/>
        <v>0</v>
      </c>
      <c r="K259" s="190"/>
      <c r="L259" s="39"/>
      <c r="M259" s="191" t="s">
        <v>1</v>
      </c>
      <c r="N259" s="192" t="s">
        <v>42</v>
      </c>
      <c r="O259" s="71"/>
      <c r="P259" s="193">
        <f t="shared" si="1"/>
        <v>0</v>
      </c>
      <c r="Q259" s="193">
        <v>0</v>
      </c>
      <c r="R259" s="193">
        <f t="shared" si="2"/>
        <v>0</v>
      </c>
      <c r="S259" s="193">
        <v>0.01725</v>
      </c>
      <c r="T259" s="194">
        <f t="shared" si="3"/>
        <v>0.059340000000000004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5" t="s">
        <v>138</v>
      </c>
      <c r="AT259" s="195" t="s">
        <v>134</v>
      </c>
      <c r="AU259" s="195" t="s">
        <v>139</v>
      </c>
      <c r="AY259" s="17" t="s">
        <v>131</v>
      </c>
      <c r="BE259" s="196">
        <f t="shared" si="4"/>
        <v>0</v>
      </c>
      <c r="BF259" s="196">
        <f t="shared" si="5"/>
        <v>0</v>
      </c>
      <c r="BG259" s="196">
        <f t="shared" si="6"/>
        <v>0</v>
      </c>
      <c r="BH259" s="196">
        <f t="shared" si="7"/>
        <v>0</v>
      </c>
      <c r="BI259" s="196">
        <f t="shared" si="8"/>
        <v>0</v>
      </c>
      <c r="BJ259" s="17" t="s">
        <v>139</v>
      </c>
      <c r="BK259" s="196">
        <f t="shared" si="9"/>
        <v>0</v>
      </c>
      <c r="BL259" s="17" t="s">
        <v>138</v>
      </c>
      <c r="BM259" s="195" t="s">
        <v>284</v>
      </c>
    </row>
    <row r="260" spans="2:51" s="13" customFormat="1" ht="11.25">
      <c r="B260" s="197"/>
      <c r="C260" s="198"/>
      <c r="D260" s="199" t="s">
        <v>141</v>
      </c>
      <c r="E260" s="200" t="s">
        <v>1</v>
      </c>
      <c r="F260" s="201" t="s">
        <v>285</v>
      </c>
      <c r="G260" s="198"/>
      <c r="H260" s="202">
        <v>3.44</v>
      </c>
      <c r="I260" s="203"/>
      <c r="J260" s="198"/>
      <c r="K260" s="198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141</v>
      </c>
      <c r="AU260" s="208" t="s">
        <v>139</v>
      </c>
      <c r="AV260" s="13" t="s">
        <v>139</v>
      </c>
      <c r="AW260" s="13" t="s">
        <v>32</v>
      </c>
      <c r="AX260" s="13" t="s">
        <v>84</v>
      </c>
      <c r="AY260" s="208" t="s">
        <v>131</v>
      </c>
    </row>
    <row r="261" spans="1:65" s="2" customFormat="1" ht="24.2" customHeight="1">
      <c r="A261" s="34"/>
      <c r="B261" s="35"/>
      <c r="C261" s="183" t="s">
        <v>286</v>
      </c>
      <c r="D261" s="183" t="s">
        <v>134</v>
      </c>
      <c r="E261" s="184" t="s">
        <v>287</v>
      </c>
      <c r="F261" s="185" t="s">
        <v>288</v>
      </c>
      <c r="G261" s="186" t="s">
        <v>255</v>
      </c>
      <c r="H261" s="187">
        <v>1</v>
      </c>
      <c r="I261" s="188"/>
      <c r="J261" s="189">
        <f>ROUND(I261*H261,2)</f>
        <v>0</v>
      </c>
      <c r="K261" s="190"/>
      <c r="L261" s="39"/>
      <c r="M261" s="191" t="s">
        <v>1</v>
      </c>
      <c r="N261" s="192" t="s">
        <v>42</v>
      </c>
      <c r="O261" s="71"/>
      <c r="P261" s="193">
        <f>O261*H261</f>
        <v>0</v>
      </c>
      <c r="Q261" s="193">
        <v>0</v>
      </c>
      <c r="R261" s="193">
        <f>Q261*H261</f>
        <v>0</v>
      </c>
      <c r="S261" s="193">
        <v>0.131</v>
      </c>
      <c r="T261" s="194">
        <f>S261*H261</f>
        <v>0.131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5" t="s">
        <v>138</v>
      </c>
      <c r="AT261" s="195" t="s">
        <v>134</v>
      </c>
      <c r="AU261" s="195" t="s">
        <v>139</v>
      </c>
      <c r="AY261" s="17" t="s">
        <v>131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7" t="s">
        <v>139</v>
      </c>
      <c r="BK261" s="196">
        <f>ROUND(I261*H261,2)</f>
        <v>0</v>
      </c>
      <c r="BL261" s="17" t="s">
        <v>138</v>
      </c>
      <c r="BM261" s="195" t="s">
        <v>289</v>
      </c>
    </row>
    <row r="262" spans="1:65" s="2" customFormat="1" ht="24.2" customHeight="1">
      <c r="A262" s="34"/>
      <c r="B262" s="35"/>
      <c r="C262" s="183" t="s">
        <v>290</v>
      </c>
      <c r="D262" s="183" t="s">
        <v>134</v>
      </c>
      <c r="E262" s="184" t="s">
        <v>291</v>
      </c>
      <c r="F262" s="185" t="s">
        <v>292</v>
      </c>
      <c r="G262" s="186" t="s">
        <v>255</v>
      </c>
      <c r="H262" s="187">
        <v>1</v>
      </c>
      <c r="I262" s="188"/>
      <c r="J262" s="189">
        <f>ROUND(I262*H262,2)</f>
        <v>0</v>
      </c>
      <c r="K262" s="190"/>
      <c r="L262" s="39"/>
      <c r="M262" s="191" t="s">
        <v>1</v>
      </c>
      <c r="N262" s="192" t="s">
        <v>42</v>
      </c>
      <c r="O262" s="71"/>
      <c r="P262" s="193">
        <f>O262*H262</f>
        <v>0</v>
      </c>
      <c r="Q262" s="193">
        <v>0</v>
      </c>
      <c r="R262" s="193">
        <f>Q262*H262</f>
        <v>0</v>
      </c>
      <c r="S262" s="193">
        <v>0.0881</v>
      </c>
      <c r="T262" s="194">
        <f>S262*H262</f>
        <v>0.0881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5" t="s">
        <v>138</v>
      </c>
      <c r="AT262" s="195" t="s">
        <v>134</v>
      </c>
      <c r="AU262" s="195" t="s">
        <v>139</v>
      </c>
      <c r="AY262" s="17" t="s">
        <v>131</v>
      </c>
      <c r="BE262" s="196">
        <f>IF(N262="základní",J262,0)</f>
        <v>0</v>
      </c>
      <c r="BF262" s="196">
        <f>IF(N262="snížená",J262,0)</f>
        <v>0</v>
      </c>
      <c r="BG262" s="196">
        <f>IF(N262="zákl. přenesená",J262,0)</f>
        <v>0</v>
      </c>
      <c r="BH262" s="196">
        <f>IF(N262="sníž. přenesená",J262,0)</f>
        <v>0</v>
      </c>
      <c r="BI262" s="196">
        <f>IF(N262="nulová",J262,0)</f>
        <v>0</v>
      </c>
      <c r="BJ262" s="17" t="s">
        <v>139</v>
      </c>
      <c r="BK262" s="196">
        <f>ROUND(I262*H262,2)</f>
        <v>0</v>
      </c>
      <c r="BL262" s="17" t="s">
        <v>138</v>
      </c>
      <c r="BM262" s="195" t="s">
        <v>293</v>
      </c>
    </row>
    <row r="263" spans="1:65" s="2" customFormat="1" ht="24.2" customHeight="1">
      <c r="A263" s="34"/>
      <c r="B263" s="35"/>
      <c r="C263" s="183" t="s">
        <v>294</v>
      </c>
      <c r="D263" s="183" t="s">
        <v>134</v>
      </c>
      <c r="E263" s="184" t="s">
        <v>295</v>
      </c>
      <c r="F263" s="185" t="s">
        <v>296</v>
      </c>
      <c r="G263" s="186" t="s">
        <v>255</v>
      </c>
      <c r="H263" s="187">
        <v>1</v>
      </c>
      <c r="I263" s="188"/>
      <c r="J263" s="189">
        <f>ROUND(I263*H263,2)</f>
        <v>0</v>
      </c>
      <c r="K263" s="190"/>
      <c r="L263" s="39"/>
      <c r="M263" s="191" t="s">
        <v>1</v>
      </c>
      <c r="N263" s="192" t="s">
        <v>42</v>
      </c>
      <c r="O263" s="71"/>
      <c r="P263" s="193">
        <f>O263*H263</f>
        <v>0</v>
      </c>
      <c r="Q263" s="193">
        <v>0</v>
      </c>
      <c r="R263" s="193">
        <f>Q263*H263</f>
        <v>0</v>
      </c>
      <c r="S263" s="193">
        <v>0.1104</v>
      </c>
      <c r="T263" s="194">
        <f>S263*H263</f>
        <v>0.1104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5" t="s">
        <v>138</v>
      </c>
      <c r="AT263" s="195" t="s">
        <v>134</v>
      </c>
      <c r="AU263" s="195" t="s">
        <v>139</v>
      </c>
      <c r="AY263" s="17" t="s">
        <v>131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17" t="s">
        <v>139</v>
      </c>
      <c r="BK263" s="196">
        <f>ROUND(I263*H263,2)</f>
        <v>0</v>
      </c>
      <c r="BL263" s="17" t="s">
        <v>138</v>
      </c>
      <c r="BM263" s="195" t="s">
        <v>297</v>
      </c>
    </row>
    <row r="264" spans="1:65" s="2" customFormat="1" ht="24.2" customHeight="1">
      <c r="A264" s="34"/>
      <c r="B264" s="35"/>
      <c r="C264" s="183" t="s">
        <v>298</v>
      </c>
      <c r="D264" s="183" t="s">
        <v>134</v>
      </c>
      <c r="E264" s="184" t="s">
        <v>299</v>
      </c>
      <c r="F264" s="185" t="s">
        <v>300</v>
      </c>
      <c r="G264" s="186" t="s">
        <v>137</v>
      </c>
      <c r="H264" s="187">
        <v>42.015</v>
      </c>
      <c r="I264" s="188"/>
      <c r="J264" s="189">
        <f>ROUND(I264*H264,2)</f>
        <v>0</v>
      </c>
      <c r="K264" s="190"/>
      <c r="L264" s="39"/>
      <c r="M264" s="191" t="s">
        <v>1</v>
      </c>
      <c r="N264" s="192" t="s">
        <v>42</v>
      </c>
      <c r="O264" s="71"/>
      <c r="P264" s="193">
        <f>O264*H264</f>
        <v>0</v>
      </c>
      <c r="Q264" s="193">
        <v>0</v>
      </c>
      <c r="R264" s="193">
        <f>Q264*H264</f>
        <v>0</v>
      </c>
      <c r="S264" s="193">
        <v>0.003</v>
      </c>
      <c r="T264" s="194">
        <f>S264*H264</f>
        <v>0.12604500000000002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138</v>
      </c>
      <c r="AT264" s="195" t="s">
        <v>134</v>
      </c>
      <c r="AU264" s="195" t="s">
        <v>139</v>
      </c>
      <c r="AY264" s="17" t="s">
        <v>131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7" t="s">
        <v>139</v>
      </c>
      <c r="BK264" s="196">
        <f>ROUND(I264*H264,2)</f>
        <v>0</v>
      </c>
      <c r="BL264" s="17" t="s">
        <v>138</v>
      </c>
      <c r="BM264" s="195" t="s">
        <v>301</v>
      </c>
    </row>
    <row r="265" spans="2:51" s="13" customFormat="1" ht="11.25">
      <c r="B265" s="197"/>
      <c r="C265" s="198"/>
      <c r="D265" s="199" t="s">
        <v>141</v>
      </c>
      <c r="E265" s="200" t="s">
        <v>1</v>
      </c>
      <c r="F265" s="201" t="s">
        <v>302</v>
      </c>
      <c r="G265" s="198"/>
      <c r="H265" s="202">
        <v>19.9</v>
      </c>
      <c r="I265" s="203"/>
      <c r="J265" s="198"/>
      <c r="K265" s="198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141</v>
      </c>
      <c r="AU265" s="208" t="s">
        <v>139</v>
      </c>
      <c r="AV265" s="13" t="s">
        <v>139</v>
      </c>
      <c r="AW265" s="13" t="s">
        <v>32</v>
      </c>
      <c r="AX265" s="13" t="s">
        <v>76</v>
      </c>
      <c r="AY265" s="208" t="s">
        <v>131</v>
      </c>
    </row>
    <row r="266" spans="2:51" s="13" customFormat="1" ht="11.25">
      <c r="B266" s="197"/>
      <c r="C266" s="198"/>
      <c r="D266" s="199" t="s">
        <v>141</v>
      </c>
      <c r="E266" s="200" t="s">
        <v>1</v>
      </c>
      <c r="F266" s="201" t="s">
        <v>303</v>
      </c>
      <c r="G266" s="198"/>
      <c r="H266" s="202">
        <v>22.115</v>
      </c>
      <c r="I266" s="203"/>
      <c r="J266" s="198"/>
      <c r="K266" s="198"/>
      <c r="L266" s="204"/>
      <c r="M266" s="205"/>
      <c r="N266" s="206"/>
      <c r="O266" s="206"/>
      <c r="P266" s="206"/>
      <c r="Q266" s="206"/>
      <c r="R266" s="206"/>
      <c r="S266" s="206"/>
      <c r="T266" s="207"/>
      <c r="AT266" s="208" t="s">
        <v>141</v>
      </c>
      <c r="AU266" s="208" t="s">
        <v>139</v>
      </c>
      <c r="AV266" s="13" t="s">
        <v>139</v>
      </c>
      <c r="AW266" s="13" t="s">
        <v>32</v>
      </c>
      <c r="AX266" s="13" t="s">
        <v>76</v>
      </c>
      <c r="AY266" s="208" t="s">
        <v>131</v>
      </c>
    </row>
    <row r="267" spans="2:51" s="15" customFormat="1" ht="11.25">
      <c r="B267" s="219"/>
      <c r="C267" s="220"/>
      <c r="D267" s="199" t="s">
        <v>141</v>
      </c>
      <c r="E267" s="221" t="s">
        <v>1</v>
      </c>
      <c r="F267" s="222" t="s">
        <v>145</v>
      </c>
      <c r="G267" s="220"/>
      <c r="H267" s="223">
        <v>42.015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141</v>
      </c>
      <c r="AU267" s="229" t="s">
        <v>139</v>
      </c>
      <c r="AV267" s="15" t="s">
        <v>138</v>
      </c>
      <c r="AW267" s="15" t="s">
        <v>32</v>
      </c>
      <c r="AX267" s="15" t="s">
        <v>84</v>
      </c>
      <c r="AY267" s="229" t="s">
        <v>131</v>
      </c>
    </row>
    <row r="268" spans="1:65" s="2" customFormat="1" ht="21.75" customHeight="1">
      <c r="A268" s="34"/>
      <c r="B268" s="35"/>
      <c r="C268" s="183" t="s">
        <v>304</v>
      </c>
      <c r="D268" s="183" t="s">
        <v>134</v>
      </c>
      <c r="E268" s="184" t="s">
        <v>305</v>
      </c>
      <c r="F268" s="185" t="s">
        <v>306</v>
      </c>
      <c r="G268" s="186" t="s">
        <v>152</v>
      </c>
      <c r="H268" s="187">
        <v>47.6</v>
      </c>
      <c r="I268" s="188"/>
      <c r="J268" s="189">
        <f>ROUND(I268*H268,2)</f>
        <v>0</v>
      </c>
      <c r="K268" s="190"/>
      <c r="L268" s="39"/>
      <c r="M268" s="191" t="s">
        <v>1</v>
      </c>
      <c r="N268" s="192" t="s">
        <v>42</v>
      </c>
      <c r="O268" s="71"/>
      <c r="P268" s="193">
        <f>O268*H268</f>
        <v>0</v>
      </c>
      <c r="Q268" s="193">
        <v>0</v>
      </c>
      <c r="R268" s="193">
        <f>Q268*H268</f>
        <v>0</v>
      </c>
      <c r="S268" s="193">
        <v>0.0003</v>
      </c>
      <c r="T268" s="194">
        <f>S268*H268</f>
        <v>0.01428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5" t="s">
        <v>138</v>
      </c>
      <c r="AT268" s="195" t="s">
        <v>134</v>
      </c>
      <c r="AU268" s="195" t="s">
        <v>139</v>
      </c>
      <c r="AY268" s="17" t="s">
        <v>131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7" t="s">
        <v>139</v>
      </c>
      <c r="BK268" s="196">
        <f>ROUND(I268*H268,2)</f>
        <v>0</v>
      </c>
      <c r="BL268" s="17" t="s">
        <v>138</v>
      </c>
      <c r="BM268" s="195" t="s">
        <v>307</v>
      </c>
    </row>
    <row r="269" spans="2:51" s="13" customFormat="1" ht="11.25">
      <c r="B269" s="197"/>
      <c r="C269" s="198"/>
      <c r="D269" s="199" t="s">
        <v>141</v>
      </c>
      <c r="E269" s="200" t="s">
        <v>1</v>
      </c>
      <c r="F269" s="201" t="s">
        <v>308</v>
      </c>
      <c r="G269" s="198"/>
      <c r="H269" s="202">
        <v>12</v>
      </c>
      <c r="I269" s="203"/>
      <c r="J269" s="198"/>
      <c r="K269" s="198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141</v>
      </c>
      <c r="AU269" s="208" t="s">
        <v>139</v>
      </c>
      <c r="AV269" s="13" t="s">
        <v>139</v>
      </c>
      <c r="AW269" s="13" t="s">
        <v>32</v>
      </c>
      <c r="AX269" s="13" t="s">
        <v>76</v>
      </c>
      <c r="AY269" s="208" t="s">
        <v>131</v>
      </c>
    </row>
    <row r="270" spans="2:51" s="13" customFormat="1" ht="11.25">
      <c r="B270" s="197"/>
      <c r="C270" s="198"/>
      <c r="D270" s="199" t="s">
        <v>141</v>
      </c>
      <c r="E270" s="200" t="s">
        <v>1</v>
      </c>
      <c r="F270" s="201" t="s">
        <v>309</v>
      </c>
      <c r="G270" s="198"/>
      <c r="H270" s="202">
        <v>15.88</v>
      </c>
      <c r="I270" s="203"/>
      <c r="J270" s="198"/>
      <c r="K270" s="198"/>
      <c r="L270" s="204"/>
      <c r="M270" s="205"/>
      <c r="N270" s="206"/>
      <c r="O270" s="206"/>
      <c r="P270" s="206"/>
      <c r="Q270" s="206"/>
      <c r="R270" s="206"/>
      <c r="S270" s="206"/>
      <c r="T270" s="207"/>
      <c r="AT270" s="208" t="s">
        <v>141</v>
      </c>
      <c r="AU270" s="208" t="s">
        <v>139</v>
      </c>
      <c r="AV270" s="13" t="s">
        <v>139</v>
      </c>
      <c r="AW270" s="13" t="s">
        <v>32</v>
      </c>
      <c r="AX270" s="13" t="s">
        <v>76</v>
      </c>
      <c r="AY270" s="208" t="s">
        <v>131</v>
      </c>
    </row>
    <row r="271" spans="2:51" s="13" customFormat="1" ht="11.25">
      <c r="B271" s="197"/>
      <c r="C271" s="198"/>
      <c r="D271" s="199" t="s">
        <v>141</v>
      </c>
      <c r="E271" s="200" t="s">
        <v>1</v>
      </c>
      <c r="F271" s="201" t="s">
        <v>310</v>
      </c>
      <c r="G271" s="198"/>
      <c r="H271" s="202">
        <v>19.72</v>
      </c>
      <c r="I271" s="203"/>
      <c r="J271" s="198"/>
      <c r="K271" s="198"/>
      <c r="L271" s="204"/>
      <c r="M271" s="205"/>
      <c r="N271" s="206"/>
      <c r="O271" s="206"/>
      <c r="P271" s="206"/>
      <c r="Q271" s="206"/>
      <c r="R271" s="206"/>
      <c r="S271" s="206"/>
      <c r="T271" s="207"/>
      <c r="AT271" s="208" t="s">
        <v>141</v>
      </c>
      <c r="AU271" s="208" t="s">
        <v>139</v>
      </c>
      <c r="AV271" s="13" t="s">
        <v>139</v>
      </c>
      <c r="AW271" s="13" t="s">
        <v>32</v>
      </c>
      <c r="AX271" s="13" t="s">
        <v>76</v>
      </c>
      <c r="AY271" s="208" t="s">
        <v>131</v>
      </c>
    </row>
    <row r="272" spans="2:51" s="15" customFormat="1" ht="11.25">
      <c r="B272" s="219"/>
      <c r="C272" s="220"/>
      <c r="D272" s="199" t="s">
        <v>141</v>
      </c>
      <c r="E272" s="221" t="s">
        <v>1</v>
      </c>
      <c r="F272" s="222" t="s">
        <v>145</v>
      </c>
      <c r="G272" s="220"/>
      <c r="H272" s="223">
        <v>47.6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141</v>
      </c>
      <c r="AU272" s="229" t="s">
        <v>139</v>
      </c>
      <c r="AV272" s="15" t="s">
        <v>138</v>
      </c>
      <c r="AW272" s="15" t="s">
        <v>32</v>
      </c>
      <c r="AX272" s="15" t="s">
        <v>84</v>
      </c>
      <c r="AY272" s="229" t="s">
        <v>131</v>
      </c>
    </row>
    <row r="273" spans="1:65" s="2" customFormat="1" ht="16.5" customHeight="1">
      <c r="A273" s="34"/>
      <c r="B273" s="35"/>
      <c r="C273" s="183" t="s">
        <v>311</v>
      </c>
      <c r="D273" s="183" t="s">
        <v>134</v>
      </c>
      <c r="E273" s="184" t="s">
        <v>312</v>
      </c>
      <c r="F273" s="185" t="s">
        <v>313</v>
      </c>
      <c r="G273" s="186" t="s">
        <v>137</v>
      </c>
      <c r="H273" s="187">
        <v>42.015</v>
      </c>
      <c r="I273" s="188"/>
      <c r="J273" s="189">
        <f>ROUND(I273*H273,2)</f>
        <v>0</v>
      </c>
      <c r="K273" s="190"/>
      <c r="L273" s="39"/>
      <c r="M273" s="191" t="s">
        <v>1</v>
      </c>
      <c r="N273" s="192" t="s">
        <v>42</v>
      </c>
      <c r="O273" s="71"/>
      <c r="P273" s="193">
        <f>O273*H273</f>
        <v>0</v>
      </c>
      <c r="Q273" s="193">
        <v>0</v>
      </c>
      <c r="R273" s="193">
        <f>Q273*H273</f>
        <v>0</v>
      </c>
      <c r="S273" s="193">
        <v>0</v>
      </c>
      <c r="T273" s="194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5" t="s">
        <v>138</v>
      </c>
      <c r="AT273" s="195" t="s">
        <v>134</v>
      </c>
      <c r="AU273" s="195" t="s">
        <v>139</v>
      </c>
      <c r="AY273" s="17" t="s">
        <v>131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17" t="s">
        <v>139</v>
      </c>
      <c r="BK273" s="196">
        <f>ROUND(I273*H273,2)</f>
        <v>0</v>
      </c>
      <c r="BL273" s="17" t="s">
        <v>138</v>
      </c>
      <c r="BM273" s="195" t="s">
        <v>314</v>
      </c>
    </row>
    <row r="274" spans="2:51" s="13" customFormat="1" ht="11.25">
      <c r="B274" s="197"/>
      <c r="C274" s="198"/>
      <c r="D274" s="199" t="s">
        <v>141</v>
      </c>
      <c r="E274" s="200" t="s">
        <v>1</v>
      </c>
      <c r="F274" s="201" t="s">
        <v>302</v>
      </c>
      <c r="G274" s="198"/>
      <c r="H274" s="202">
        <v>19.9</v>
      </c>
      <c r="I274" s="203"/>
      <c r="J274" s="198"/>
      <c r="K274" s="198"/>
      <c r="L274" s="204"/>
      <c r="M274" s="205"/>
      <c r="N274" s="206"/>
      <c r="O274" s="206"/>
      <c r="P274" s="206"/>
      <c r="Q274" s="206"/>
      <c r="R274" s="206"/>
      <c r="S274" s="206"/>
      <c r="T274" s="207"/>
      <c r="AT274" s="208" t="s">
        <v>141</v>
      </c>
      <c r="AU274" s="208" t="s">
        <v>139</v>
      </c>
      <c r="AV274" s="13" t="s">
        <v>139</v>
      </c>
      <c r="AW274" s="13" t="s">
        <v>32</v>
      </c>
      <c r="AX274" s="13" t="s">
        <v>76</v>
      </c>
      <c r="AY274" s="208" t="s">
        <v>131</v>
      </c>
    </row>
    <row r="275" spans="2:51" s="13" customFormat="1" ht="11.25">
      <c r="B275" s="197"/>
      <c r="C275" s="198"/>
      <c r="D275" s="199" t="s">
        <v>141</v>
      </c>
      <c r="E275" s="200" t="s">
        <v>1</v>
      </c>
      <c r="F275" s="201" t="s">
        <v>303</v>
      </c>
      <c r="G275" s="198"/>
      <c r="H275" s="202">
        <v>22.115</v>
      </c>
      <c r="I275" s="203"/>
      <c r="J275" s="198"/>
      <c r="K275" s="198"/>
      <c r="L275" s="204"/>
      <c r="M275" s="205"/>
      <c r="N275" s="206"/>
      <c r="O275" s="206"/>
      <c r="P275" s="206"/>
      <c r="Q275" s="206"/>
      <c r="R275" s="206"/>
      <c r="S275" s="206"/>
      <c r="T275" s="207"/>
      <c r="AT275" s="208" t="s">
        <v>141</v>
      </c>
      <c r="AU275" s="208" t="s">
        <v>139</v>
      </c>
      <c r="AV275" s="13" t="s">
        <v>139</v>
      </c>
      <c r="AW275" s="13" t="s">
        <v>32</v>
      </c>
      <c r="AX275" s="13" t="s">
        <v>76</v>
      </c>
      <c r="AY275" s="208" t="s">
        <v>131</v>
      </c>
    </row>
    <row r="276" spans="2:51" s="15" customFormat="1" ht="11.25">
      <c r="B276" s="219"/>
      <c r="C276" s="220"/>
      <c r="D276" s="199" t="s">
        <v>141</v>
      </c>
      <c r="E276" s="221" t="s">
        <v>1</v>
      </c>
      <c r="F276" s="222" t="s">
        <v>145</v>
      </c>
      <c r="G276" s="220"/>
      <c r="H276" s="223">
        <v>42.015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141</v>
      </c>
      <c r="AU276" s="229" t="s">
        <v>139</v>
      </c>
      <c r="AV276" s="15" t="s">
        <v>138</v>
      </c>
      <c r="AW276" s="15" t="s">
        <v>32</v>
      </c>
      <c r="AX276" s="15" t="s">
        <v>84</v>
      </c>
      <c r="AY276" s="229" t="s">
        <v>131</v>
      </c>
    </row>
    <row r="277" spans="1:65" s="2" customFormat="1" ht="24.2" customHeight="1">
      <c r="A277" s="34"/>
      <c r="B277" s="35"/>
      <c r="C277" s="183" t="s">
        <v>315</v>
      </c>
      <c r="D277" s="183" t="s">
        <v>134</v>
      </c>
      <c r="E277" s="184" t="s">
        <v>316</v>
      </c>
      <c r="F277" s="185" t="s">
        <v>317</v>
      </c>
      <c r="G277" s="186" t="s">
        <v>318</v>
      </c>
      <c r="H277" s="187">
        <v>5.356</v>
      </c>
      <c r="I277" s="188"/>
      <c r="J277" s="189">
        <f>ROUND(I277*H277,2)</f>
        <v>0</v>
      </c>
      <c r="K277" s="190"/>
      <c r="L277" s="39"/>
      <c r="M277" s="191" t="s">
        <v>1</v>
      </c>
      <c r="N277" s="192" t="s">
        <v>42</v>
      </c>
      <c r="O277" s="71"/>
      <c r="P277" s="193">
        <f>O277*H277</f>
        <v>0</v>
      </c>
      <c r="Q277" s="193">
        <v>0</v>
      </c>
      <c r="R277" s="193">
        <f>Q277*H277</f>
        <v>0</v>
      </c>
      <c r="S277" s="193">
        <v>0</v>
      </c>
      <c r="T277" s="194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5" t="s">
        <v>138</v>
      </c>
      <c r="AT277" s="195" t="s">
        <v>134</v>
      </c>
      <c r="AU277" s="195" t="s">
        <v>139</v>
      </c>
      <c r="AY277" s="17" t="s">
        <v>131</v>
      </c>
      <c r="BE277" s="196">
        <f>IF(N277="základní",J277,0)</f>
        <v>0</v>
      </c>
      <c r="BF277" s="196">
        <f>IF(N277="snížená",J277,0)</f>
        <v>0</v>
      </c>
      <c r="BG277" s="196">
        <f>IF(N277="zákl. přenesená",J277,0)</f>
        <v>0</v>
      </c>
      <c r="BH277" s="196">
        <f>IF(N277="sníž. přenesená",J277,0)</f>
        <v>0</v>
      </c>
      <c r="BI277" s="196">
        <f>IF(N277="nulová",J277,0)</f>
        <v>0</v>
      </c>
      <c r="BJ277" s="17" t="s">
        <v>139</v>
      </c>
      <c r="BK277" s="196">
        <f>ROUND(I277*H277,2)</f>
        <v>0</v>
      </c>
      <c r="BL277" s="17" t="s">
        <v>138</v>
      </c>
      <c r="BM277" s="195" t="s">
        <v>319</v>
      </c>
    </row>
    <row r="278" spans="1:65" s="2" customFormat="1" ht="24.2" customHeight="1">
      <c r="A278" s="34"/>
      <c r="B278" s="35"/>
      <c r="C278" s="183" t="s">
        <v>320</v>
      </c>
      <c r="D278" s="183" t="s">
        <v>134</v>
      </c>
      <c r="E278" s="184" t="s">
        <v>321</v>
      </c>
      <c r="F278" s="185" t="s">
        <v>322</v>
      </c>
      <c r="G278" s="186" t="s">
        <v>318</v>
      </c>
      <c r="H278" s="187">
        <v>5.356</v>
      </c>
      <c r="I278" s="188"/>
      <c r="J278" s="189">
        <f>ROUND(I278*H278,2)</f>
        <v>0</v>
      </c>
      <c r="K278" s="190"/>
      <c r="L278" s="39"/>
      <c r="M278" s="191" t="s">
        <v>1</v>
      </c>
      <c r="N278" s="192" t="s">
        <v>42</v>
      </c>
      <c r="O278" s="71"/>
      <c r="P278" s="193">
        <f>O278*H278</f>
        <v>0</v>
      </c>
      <c r="Q278" s="193">
        <v>0</v>
      </c>
      <c r="R278" s="193">
        <f>Q278*H278</f>
        <v>0</v>
      </c>
      <c r="S278" s="193">
        <v>0</v>
      </c>
      <c r="T278" s="194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5" t="s">
        <v>138</v>
      </c>
      <c r="AT278" s="195" t="s">
        <v>134</v>
      </c>
      <c r="AU278" s="195" t="s">
        <v>139</v>
      </c>
      <c r="AY278" s="17" t="s">
        <v>131</v>
      </c>
      <c r="BE278" s="196">
        <f>IF(N278="základní",J278,0)</f>
        <v>0</v>
      </c>
      <c r="BF278" s="196">
        <f>IF(N278="snížená",J278,0)</f>
        <v>0</v>
      </c>
      <c r="BG278" s="196">
        <f>IF(N278="zákl. přenesená",J278,0)</f>
        <v>0</v>
      </c>
      <c r="BH278" s="196">
        <f>IF(N278="sníž. přenesená",J278,0)</f>
        <v>0</v>
      </c>
      <c r="BI278" s="196">
        <f>IF(N278="nulová",J278,0)</f>
        <v>0</v>
      </c>
      <c r="BJ278" s="17" t="s">
        <v>139</v>
      </c>
      <c r="BK278" s="196">
        <f>ROUND(I278*H278,2)</f>
        <v>0</v>
      </c>
      <c r="BL278" s="17" t="s">
        <v>138</v>
      </c>
      <c r="BM278" s="195" t="s">
        <v>323</v>
      </c>
    </row>
    <row r="279" spans="1:65" s="2" customFormat="1" ht="24.2" customHeight="1">
      <c r="A279" s="34"/>
      <c r="B279" s="35"/>
      <c r="C279" s="183" t="s">
        <v>324</v>
      </c>
      <c r="D279" s="183" t="s">
        <v>134</v>
      </c>
      <c r="E279" s="184" t="s">
        <v>325</v>
      </c>
      <c r="F279" s="185" t="s">
        <v>326</v>
      </c>
      <c r="G279" s="186" t="s">
        <v>318</v>
      </c>
      <c r="H279" s="187">
        <v>5.356</v>
      </c>
      <c r="I279" s="188"/>
      <c r="J279" s="189">
        <f>ROUND(I279*H279,2)</f>
        <v>0</v>
      </c>
      <c r="K279" s="190"/>
      <c r="L279" s="39"/>
      <c r="M279" s="191" t="s">
        <v>1</v>
      </c>
      <c r="N279" s="192" t="s">
        <v>42</v>
      </c>
      <c r="O279" s="71"/>
      <c r="P279" s="193">
        <f>O279*H279</f>
        <v>0</v>
      </c>
      <c r="Q279" s="193">
        <v>0</v>
      </c>
      <c r="R279" s="193">
        <f>Q279*H279</f>
        <v>0</v>
      </c>
      <c r="S279" s="193">
        <v>0</v>
      </c>
      <c r="T279" s="194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5" t="s">
        <v>138</v>
      </c>
      <c r="AT279" s="195" t="s">
        <v>134</v>
      </c>
      <c r="AU279" s="195" t="s">
        <v>139</v>
      </c>
      <c r="AY279" s="17" t="s">
        <v>131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17" t="s">
        <v>139</v>
      </c>
      <c r="BK279" s="196">
        <f>ROUND(I279*H279,2)</f>
        <v>0</v>
      </c>
      <c r="BL279" s="17" t="s">
        <v>138</v>
      </c>
      <c r="BM279" s="195" t="s">
        <v>327</v>
      </c>
    </row>
    <row r="280" spans="1:65" s="2" customFormat="1" ht="33" customHeight="1">
      <c r="A280" s="34"/>
      <c r="B280" s="35"/>
      <c r="C280" s="183" t="s">
        <v>328</v>
      </c>
      <c r="D280" s="183" t="s">
        <v>134</v>
      </c>
      <c r="E280" s="184" t="s">
        <v>329</v>
      </c>
      <c r="F280" s="185" t="s">
        <v>330</v>
      </c>
      <c r="G280" s="186" t="s">
        <v>318</v>
      </c>
      <c r="H280" s="187">
        <v>5.356</v>
      </c>
      <c r="I280" s="188"/>
      <c r="J280" s="189">
        <f>ROUND(I280*H280,2)</f>
        <v>0</v>
      </c>
      <c r="K280" s="190"/>
      <c r="L280" s="39"/>
      <c r="M280" s="191" t="s">
        <v>1</v>
      </c>
      <c r="N280" s="192" t="s">
        <v>42</v>
      </c>
      <c r="O280" s="71"/>
      <c r="P280" s="193">
        <f>O280*H280</f>
        <v>0</v>
      </c>
      <c r="Q280" s="193">
        <v>0</v>
      </c>
      <c r="R280" s="193">
        <f>Q280*H280</f>
        <v>0</v>
      </c>
      <c r="S280" s="193">
        <v>0</v>
      </c>
      <c r="T280" s="194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5" t="s">
        <v>138</v>
      </c>
      <c r="AT280" s="195" t="s">
        <v>134</v>
      </c>
      <c r="AU280" s="195" t="s">
        <v>139</v>
      </c>
      <c r="AY280" s="17" t="s">
        <v>131</v>
      </c>
      <c r="BE280" s="196">
        <f>IF(N280="základní",J280,0)</f>
        <v>0</v>
      </c>
      <c r="BF280" s="196">
        <f>IF(N280="snížená",J280,0)</f>
        <v>0</v>
      </c>
      <c r="BG280" s="196">
        <f>IF(N280="zákl. přenesená",J280,0)</f>
        <v>0</v>
      </c>
      <c r="BH280" s="196">
        <f>IF(N280="sníž. přenesená",J280,0)</f>
        <v>0</v>
      </c>
      <c r="BI280" s="196">
        <f>IF(N280="nulová",J280,0)</f>
        <v>0</v>
      </c>
      <c r="BJ280" s="17" t="s">
        <v>139</v>
      </c>
      <c r="BK280" s="196">
        <f>ROUND(I280*H280,2)</f>
        <v>0</v>
      </c>
      <c r="BL280" s="17" t="s">
        <v>138</v>
      </c>
      <c r="BM280" s="195" t="s">
        <v>331</v>
      </c>
    </row>
    <row r="281" spans="2:63" s="12" customFormat="1" ht="22.9" customHeight="1">
      <c r="B281" s="167"/>
      <c r="C281" s="168"/>
      <c r="D281" s="169" t="s">
        <v>75</v>
      </c>
      <c r="E281" s="181" t="s">
        <v>332</v>
      </c>
      <c r="F281" s="181" t="s">
        <v>333</v>
      </c>
      <c r="G281" s="168"/>
      <c r="H281" s="168"/>
      <c r="I281" s="171"/>
      <c r="J281" s="182">
        <f>BK281</f>
        <v>0</v>
      </c>
      <c r="K281" s="168"/>
      <c r="L281" s="173"/>
      <c r="M281" s="174"/>
      <c r="N281" s="175"/>
      <c r="O281" s="175"/>
      <c r="P281" s="176">
        <f>P282</f>
        <v>0</v>
      </c>
      <c r="Q281" s="175"/>
      <c r="R281" s="176">
        <f>R282</f>
        <v>0</v>
      </c>
      <c r="S281" s="175"/>
      <c r="T281" s="177">
        <f>T282</f>
        <v>0</v>
      </c>
      <c r="AR281" s="178" t="s">
        <v>84</v>
      </c>
      <c r="AT281" s="179" t="s">
        <v>75</v>
      </c>
      <c r="AU281" s="179" t="s">
        <v>84</v>
      </c>
      <c r="AY281" s="178" t="s">
        <v>131</v>
      </c>
      <c r="BK281" s="180">
        <f>BK282</f>
        <v>0</v>
      </c>
    </row>
    <row r="282" spans="1:65" s="2" customFormat="1" ht="16.5" customHeight="1">
      <c r="A282" s="34"/>
      <c r="B282" s="35"/>
      <c r="C282" s="183" t="s">
        <v>334</v>
      </c>
      <c r="D282" s="183" t="s">
        <v>134</v>
      </c>
      <c r="E282" s="184" t="s">
        <v>335</v>
      </c>
      <c r="F282" s="185" t="s">
        <v>336</v>
      </c>
      <c r="G282" s="186" t="s">
        <v>318</v>
      </c>
      <c r="H282" s="187">
        <v>4.39</v>
      </c>
      <c r="I282" s="188"/>
      <c r="J282" s="189">
        <f>ROUND(I282*H282,2)</f>
        <v>0</v>
      </c>
      <c r="K282" s="190"/>
      <c r="L282" s="39"/>
      <c r="M282" s="191" t="s">
        <v>1</v>
      </c>
      <c r="N282" s="192" t="s">
        <v>42</v>
      </c>
      <c r="O282" s="71"/>
      <c r="P282" s="193">
        <f>O282*H282</f>
        <v>0</v>
      </c>
      <c r="Q282" s="193">
        <v>0</v>
      </c>
      <c r="R282" s="193">
        <f>Q282*H282</f>
        <v>0</v>
      </c>
      <c r="S282" s="193">
        <v>0</v>
      </c>
      <c r="T282" s="194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5" t="s">
        <v>138</v>
      </c>
      <c r="AT282" s="195" t="s">
        <v>134</v>
      </c>
      <c r="AU282" s="195" t="s">
        <v>139</v>
      </c>
      <c r="AY282" s="17" t="s">
        <v>131</v>
      </c>
      <c r="BE282" s="196">
        <f>IF(N282="základní",J282,0)</f>
        <v>0</v>
      </c>
      <c r="BF282" s="196">
        <f>IF(N282="snížená",J282,0)</f>
        <v>0</v>
      </c>
      <c r="BG282" s="196">
        <f>IF(N282="zákl. přenesená",J282,0)</f>
        <v>0</v>
      </c>
      <c r="BH282" s="196">
        <f>IF(N282="sníž. přenesená",J282,0)</f>
        <v>0</v>
      </c>
      <c r="BI282" s="196">
        <f>IF(N282="nulová",J282,0)</f>
        <v>0</v>
      </c>
      <c r="BJ282" s="17" t="s">
        <v>139</v>
      </c>
      <c r="BK282" s="196">
        <f>ROUND(I282*H282,2)</f>
        <v>0</v>
      </c>
      <c r="BL282" s="17" t="s">
        <v>138</v>
      </c>
      <c r="BM282" s="195" t="s">
        <v>337</v>
      </c>
    </row>
    <row r="283" spans="2:63" s="12" customFormat="1" ht="25.9" customHeight="1">
      <c r="B283" s="167"/>
      <c r="C283" s="168"/>
      <c r="D283" s="169" t="s">
        <v>75</v>
      </c>
      <c r="E283" s="170" t="s">
        <v>338</v>
      </c>
      <c r="F283" s="170" t="s">
        <v>339</v>
      </c>
      <c r="G283" s="168"/>
      <c r="H283" s="168"/>
      <c r="I283" s="171"/>
      <c r="J283" s="172">
        <f>BK283</f>
        <v>0</v>
      </c>
      <c r="K283" s="168"/>
      <c r="L283" s="173"/>
      <c r="M283" s="174"/>
      <c r="N283" s="175"/>
      <c r="O283" s="175"/>
      <c r="P283" s="176">
        <f>P284+P286+P300+P309+P320+P333+P359+P393+P395</f>
        <v>0</v>
      </c>
      <c r="Q283" s="175"/>
      <c r="R283" s="176">
        <f>R284+R286+R300+R309+R320+R333+R359+R393+R395</f>
        <v>2.04375798</v>
      </c>
      <c r="S283" s="175"/>
      <c r="T283" s="177">
        <f>T284+T286+T300+T309+T320+T333+T359+T393+T395</f>
        <v>0.0383656</v>
      </c>
      <c r="AR283" s="178" t="s">
        <v>139</v>
      </c>
      <c r="AT283" s="179" t="s">
        <v>75</v>
      </c>
      <c r="AU283" s="179" t="s">
        <v>76</v>
      </c>
      <c r="AY283" s="178" t="s">
        <v>131</v>
      </c>
      <c r="BK283" s="180">
        <f>BK284+BK286+BK300+BK309+BK320+BK333+BK359+BK393+BK395</f>
        <v>0</v>
      </c>
    </row>
    <row r="284" spans="2:63" s="12" customFormat="1" ht="22.9" customHeight="1">
      <c r="B284" s="167"/>
      <c r="C284" s="168"/>
      <c r="D284" s="169" t="s">
        <v>75</v>
      </c>
      <c r="E284" s="181" t="s">
        <v>340</v>
      </c>
      <c r="F284" s="181" t="s">
        <v>341</v>
      </c>
      <c r="G284" s="168"/>
      <c r="H284" s="168"/>
      <c r="I284" s="171"/>
      <c r="J284" s="182">
        <f>BK284</f>
        <v>0</v>
      </c>
      <c r="K284" s="168"/>
      <c r="L284" s="173"/>
      <c r="M284" s="174"/>
      <c r="N284" s="175"/>
      <c r="O284" s="175"/>
      <c r="P284" s="176">
        <f>P285</f>
        <v>0</v>
      </c>
      <c r="Q284" s="175"/>
      <c r="R284" s="176">
        <f>R285</f>
        <v>0</v>
      </c>
      <c r="S284" s="175"/>
      <c r="T284" s="177">
        <f>T285</f>
        <v>0</v>
      </c>
      <c r="AR284" s="178" t="s">
        <v>139</v>
      </c>
      <c r="AT284" s="179" t="s">
        <v>75</v>
      </c>
      <c r="AU284" s="179" t="s">
        <v>84</v>
      </c>
      <c r="AY284" s="178" t="s">
        <v>131</v>
      </c>
      <c r="BK284" s="180">
        <f>BK285</f>
        <v>0</v>
      </c>
    </row>
    <row r="285" spans="1:65" s="2" customFormat="1" ht="16.5" customHeight="1">
      <c r="A285" s="34"/>
      <c r="B285" s="35"/>
      <c r="C285" s="183" t="s">
        <v>342</v>
      </c>
      <c r="D285" s="183" t="s">
        <v>134</v>
      </c>
      <c r="E285" s="184" t="s">
        <v>343</v>
      </c>
      <c r="F285" s="185" t="s">
        <v>344</v>
      </c>
      <c r="G285" s="186" t="s">
        <v>345</v>
      </c>
      <c r="H285" s="187">
        <v>1</v>
      </c>
      <c r="I285" s="188"/>
      <c r="J285" s="189">
        <f>ROUND(I285*H285,2)</f>
        <v>0</v>
      </c>
      <c r="K285" s="190"/>
      <c r="L285" s="39"/>
      <c r="M285" s="191" t="s">
        <v>1</v>
      </c>
      <c r="N285" s="192" t="s">
        <v>42</v>
      </c>
      <c r="O285" s="71"/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4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5" t="s">
        <v>241</v>
      </c>
      <c r="AT285" s="195" t="s">
        <v>134</v>
      </c>
      <c r="AU285" s="195" t="s">
        <v>139</v>
      </c>
      <c r="AY285" s="17" t="s">
        <v>131</v>
      </c>
      <c r="BE285" s="196">
        <f>IF(N285="základní",J285,0)</f>
        <v>0</v>
      </c>
      <c r="BF285" s="196">
        <f>IF(N285="snížená",J285,0)</f>
        <v>0</v>
      </c>
      <c r="BG285" s="196">
        <f>IF(N285="zákl. přenesená",J285,0)</f>
        <v>0</v>
      </c>
      <c r="BH285" s="196">
        <f>IF(N285="sníž. přenesená",J285,0)</f>
        <v>0</v>
      </c>
      <c r="BI285" s="196">
        <f>IF(N285="nulová",J285,0)</f>
        <v>0</v>
      </c>
      <c r="BJ285" s="17" t="s">
        <v>139</v>
      </c>
      <c r="BK285" s="196">
        <f>ROUND(I285*H285,2)</f>
        <v>0</v>
      </c>
      <c r="BL285" s="17" t="s">
        <v>241</v>
      </c>
      <c r="BM285" s="195" t="s">
        <v>346</v>
      </c>
    </row>
    <row r="286" spans="2:63" s="12" customFormat="1" ht="22.9" customHeight="1">
      <c r="B286" s="167"/>
      <c r="C286" s="168"/>
      <c r="D286" s="169" t="s">
        <v>75</v>
      </c>
      <c r="E286" s="181" t="s">
        <v>347</v>
      </c>
      <c r="F286" s="181" t="s">
        <v>348</v>
      </c>
      <c r="G286" s="168"/>
      <c r="H286" s="168"/>
      <c r="I286" s="171"/>
      <c r="J286" s="182">
        <f>BK286</f>
        <v>0</v>
      </c>
      <c r="K286" s="168"/>
      <c r="L286" s="173"/>
      <c r="M286" s="174"/>
      <c r="N286" s="175"/>
      <c r="O286" s="175"/>
      <c r="P286" s="176">
        <f>SUM(P287:P299)</f>
        <v>0</v>
      </c>
      <c r="Q286" s="175"/>
      <c r="R286" s="176">
        <f>SUM(R287:R299)</f>
        <v>0.10918</v>
      </c>
      <c r="S286" s="175"/>
      <c r="T286" s="177">
        <f>SUM(T287:T299)</f>
        <v>0</v>
      </c>
      <c r="AR286" s="178" t="s">
        <v>139</v>
      </c>
      <c r="AT286" s="179" t="s">
        <v>75</v>
      </c>
      <c r="AU286" s="179" t="s">
        <v>84</v>
      </c>
      <c r="AY286" s="178" t="s">
        <v>131</v>
      </c>
      <c r="BK286" s="180">
        <f>SUM(BK287:BK299)</f>
        <v>0</v>
      </c>
    </row>
    <row r="287" spans="1:65" s="2" customFormat="1" ht="24.2" customHeight="1">
      <c r="A287" s="34"/>
      <c r="B287" s="35"/>
      <c r="C287" s="183" t="s">
        <v>349</v>
      </c>
      <c r="D287" s="183" t="s">
        <v>134</v>
      </c>
      <c r="E287" s="184" t="s">
        <v>350</v>
      </c>
      <c r="F287" s="185" t="s">
        <v>351</v>
      </c>
      <c r="G287" s="186" t="s">
        <v>260</v>
      </c>
      <c r="H287" s="187">
        <v>1</v>
      </c>
      <c r="I287" s="188"/>
      <c r="J287" s="189">
        <f aca="true" t="shared" si="10" ref="J287:J299">ROUND(I287*H287,2)</f>
        <v>0</v>
      </c>
      <c r="K287" s="190"/>
      <c r="L287" s="39"/>
      <c r="M287" s="191" t="s">
        <v>1</v>
      </c>
      <c r="N287" s="192" t="s">
        <v>42</v>
      </c>
      <c r="O287" s="71"/>
      <c r="P287" s="193">
        <f aca="true" t="shared" si="11" ref="P287:P299">O287*H287</f>
        <v>0</v>
      </c>
      <c r="Q287" s="193">
        <v>0.01692</v>
      </c>
      <c r="R287" s="193">
        <f aca="true" t="shared" si="12" ref="R287:R299">Q287*H287</f>
        <v>0.01692</v>
      </c>
      <c r="S287" s="193">
        <v>0</v>
      </c>
      <c r="T287" s="194">
        <f aca="true" t="shared" si="13" ref="T287:T299"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5" t="s">
        <v>241</v>
      </c>
      <c r="AT287" s="195" t="s">
        <v>134</v>
      </c>
      <c r="AU287" s="195" t="s">
        <v>139</v>
      </c>
      <c r="AY287" s="17" t="s">
        <v>131</v>
      </c>
      <c r="BE287" s="196">
        <f aca="true" t="shared" si="14" ref="BE287:BE299">IF(N287="základní",J287,0)</f>
        <v>0</v>
      </c>
      <c r="BF287" s="196">
        <f aca="true" t="shared" si="15" ref="BF287:BF299">IF(N287="snížená",J287,0)</f>
        <v>0</v>
      </c>
      <c r="BG287" s="196">
        <f aca="true" t="shared" si="16" ref="BG287:BG299">IF(N287="zákl. přenesená",J287,0)</f>
        <v>0</v>
      </c>
      <c r="BH287" s="196">
        <f aca="true" t="shared" si="17" ref="BH287:BH299">IF(N287="sníž. přenesená",J287,0)</f>
        <v>0</v>
      </c>
      <c r="BI287" s="196">
        <f aca="true" t="shared" si="18" ref="BI287:BI299">IF(N287="nulová",J287,0)</f>
        <v>0</v>
      </c>
      <c r="BJ287" s="17" t="s">
        <v>139</v>
      </c>
      <c r="BK287" s="196">
        <f aca="true" t="shared" si="19" ref="BK287:BK299">ROUND(I287*H287,2)</f>
        <v>0</v>
      </c>
      <c r="BL287" s="17" t="s">
        <v>241</v>
      </c>
      <c r="BM287" s="195" t="s">
        <v>352</v>
      </c>
    </row>
    <row r="288" spans="1:65" s="2" customFormat="1" ht="24.2" customHeight="1">
      <c r="A288" s="34"/>
      <c r="B288" s="35"/>
      <c r="C288" s="183" t="s">
        <v>353</v>
      </c>
      <c r="D288" s="183" t="s">
        <v>134</v>
      </c>
      <c r="E288" s="184" t="s">
        <v>354</v>
      </c>
      <c r="F288" s="185" t="s">
        <v>355</v>
      </c>
      <c r="G288" s="186" t="s">
        <v>260</v>
      </c>
      <c r="H288" s="187">
        <v>1</v>
      </c>
      <c r="I288" s="188"/>
      <c r="J288" s="189">
        <f t="shared" si="10"/>
        <v>0</v>
      </c>
      <c r="K288" s="190"/>
      <c r="L288" s="39"/>
      <c r="M288" s="191" t="s">
        <v>1</v>
      </c>
      <c r="N288" s="192" t="s">
        <v>42</v>
      </c>
      <c r="O288" s="71"/>
      <c r="P288" s="193">
        <f t="shared" si="11"/>
        <v>0</v>
      </c>
      <c r="Q288" s="193">
        <v>0.02775</v>
      </c>
      <c r="R288" s="193">
        <f t="shared" si="12"/>
        <v>0.02775</v>
      </c>
      <c r="S288" s="193">
        <v>0</v>
      </c>
      <c r="T288" s="194">
        <f t="shared" si="13"/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5" t="s">
        <v>241</v>
      </c>
      <c r="AT288" s="195" t="s">
        <v>134</v>
      </c>
      <c r="AU288" s="195" t="s">
        <v>139</v>
      </c>
      <c r="AY288" s="17" t="s">
        <v>131</v>
      </c>
      <c r="BE288" s="196">
        <f t="shared" si="14"/>
        <v>0</v>
      </c>
      <c r="BF288" s="196">
        <f t="shared" si="15"/>
        <v>0</v>
      </c>
      <c r="BG288" s="196">
        <f t="shared" si="16"/>
        <v>0</v>
      </c>
      <c r="BH288" s="196">
        <f t="shared" si="17"/>
        <v>0</v>
      </c>
      <c r="BI288" s="196">
        <f t="shared" si="18"/>
        <v>0</v>
      </c>
      <c r="BJ288" s="17" t="s">
        <v>139</v>
      </c>
      <c r="BK288" s="196">
        <f t="shared" si="19"/>
        <v>0</v>
      </c>
      <c r="BL288" s="17" t="s">
        <v>241</v>
      </c>
      <c r="BM288" s="195" t="s">
        <v>356</v>
      </c>
    </row>
    <row r="289" spans="1:65" s="2" customFormat="1" ht="24.2" customHeight="1">
      <c r="A289" s="34"/>
      <c r="B289" s="35"/>
      <c r="C289" s="183" t="s">
        <v>357</v>
      </c>
      <c r="D289" s="183" t="s">
        <v>134</v>
      </c>
      <c r="E289" s="184" t="s">
        <v>358</v>
      </c>
      <c r="F289" s="185" t="s">
        <v>359</v>
      </c>
      <c r="G289" s="186" t="s">
        <v>260</v>
      </c>
      <c r="H289" s="187">
        <v>1</v>
      </c>
      <c r="I289" s="188"/>
      <c r="J289" s="189">
        <f t="shared" si="10"/>
        <v>0</v>
      </c>
      <c r="K289" s="190"/>
      <c r="L289" s="39"/>
      <c r="M289" s="191" t="s">
        <v>1</v>
      </c>
      <c r="N289" s="192" t="s">
        <v>42</v>
      </c>
      <c r="O289" s="71"/>
      <c r="P289" s="193">
        <f t="shared" si="11"/>
        <v>0</v>
      </c>
      <c r="Q289" s="193">
        <v>0.03581</v>
      </c>
      <c r="R289" s="193">
        <f t="shared" si="12"/>
        <v>0.03581</v>
      </c>
      <c r="S289" s="193">
        <v>0</v>
      </c>
      <c r="T289" s="194">
        <f t="shared" si="13"/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5" t="s">
        <v>241</v>
      </c>
      <c r="AT289" s="195" t="s">
        <v>134</v>
      </c>
      <c r="AU289" s="195" t="s">
        <v>139</v>
      </c>
      <c r="AY289" s="17" t="s">
        <v>131</v>
      </c>
      <c r="BE289" s="196">
        <f t="shared" si="14"/>
        <v>0</v>
      </c>
      <c r="BF289" s="196">
        <f t="shared" si="15"/>
        <v>0</v>
      </c>
      <c r="BG289" s="196">
        <f t="shared" si="16"/>
        <v>0</v>
      </c>
      <c r="BH289" s="196">
        <f t="shared" si="17"/>
        <v>0</v>
      </c>
      <c r="BI289" s="196">
        <f t="shared" si="18"/>
        <v>0</v>
      </c>
      <c r="BJ289" s="17" t="s">
        <v>139</v>
      </c>
      <c r="BK289" s="196">
        <f t="shared" si="19"/>
        <v>0</v>
      </c>
      <c r="BL289" s="17" t="s">
        <v>241</v>
      </c>
      <c r="BM289" s="195" t="s">
        <v>360</v>
      </c>
    </row>
    <row r="290" spans="1:65" s="2" customFormat="1" ht="33" customHeight="1">
      <c r="A290" s="34"/>
      <c r="B290" s="35"/>
      <c r="C290" s="183" t="s">
        <v>361</v>
      </c>
      <c r="D290" s="183" t="s">
        <v>134</v>
      </c>
      <c r="E290" s="184" t="s">
        <v>362</v>
      </c>
      <c r="F290" s="185" t="s">
        <v>363</v>
      </c>
      <c r="G290" s="186" t="s">
        <v>260</v>
      </c>
      <c r="H290" s="187">
        <v>1</v>
      </c>
      <c r="I290" s="188"/>
      <c r="J290" s="189">
        <f t="shared" si="10"/>
        <v>0</v>
      </c>
      <c r="K290" s="190"/>
      <c r="L290" s="39"/>
      <c r="M290" s="191" t="s">
        <v>1</v>
      </c>
      <c r="N290" s="192" t="s">
        <v>42</v>
      </c>
      <c r="O290" s="71"/>
      <c r="P290" s="193">
        <f t="shared" si="11"/>
        <v>0</v>
      </c>
      <c r="Q290" s="193">
        <v>0.01937</v>
      </c>
      <c r="R290" s="193">
        <f t="shared" si="12"/>
        <v>0.01937</v>
      </c>
      <c r="S290" s="193">
        <v>0</v>
      </c>
      <c r="T290" s="194">
        <f t="shared" si="13"/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5" t="s">
        <v>241</v>
      </c>
      <c r="AT290" s="195" t="s">
        <v>134</v>
      </c>
      <c r="AU290" s="195" t="s">
        <v>139</v>
      </c>
      <c r="AY290" s="17" t="s">
        <v>131</v>
      </c>
      <c r="BE290" s="196">
        <f t="shared" si="14"/>
        <v>0</v>
      </c>
      <c r="BF290" s="196">
        <f t="shared" si="15"/>
        <v>0</v>
      </c>
      <c r="BG290" s="196">
        <f t="shared" si="16"/>
        <v>0</v>
      </c>
      <c r="BH290" s="196">
        <f t="shared" si="17"/>
        <v>0</v>
      </c>
      <c r="BI290" s="196">
        <f t="shared" si="18"/>
        <v>0</v>
      </c>
      <c r="BJ290" s="17" t="s">
        <v>139</v>
      </c>
      <c r="BK290" s="196">
        <f t="shared" si="19"/>
        <v>0</v>
      </c>
      <c r="BL290" s="17" t="s">
        <v>241</v>
      </c>
      <c r="BM290" s="195" t="s">
        <v>364</v>
      </c>
    </row>
    <row r="291" spans="1:65" s="2" customFormat="1" ht="24.2" customHeight="1">
      <c r="A291" s="34"/>
      <c r="B291" s="35"/>
      <c r="C291" s="183" t="s">
        <v>365</v>
      </c>
      <c r="D291" s="183" t="s">
        <v>134</v>
      </c>
      <c r="E291" s="184" t="s">
        <v>366</v>
      </c>
      <c r="F291" s="185" t="s">
        <v>367</v>
      </c>
      <c r="G291" s="186" t="s">
        <v>260</v>
      </c>
      <c r="H291" s="187">
        <v>1</v>
      </c>
      <c r="I291" s="188"/>
      <c r="J291" s="189">
        <f t="shared" si="10"/>
        <v>0</v>
      </c>
      <c r="K291" s="190"/>
      <c r="L291" s="39"/>
      <c r="M291" s="191" t="s">
        <v>1</v>
      </c>
      <c r="N291" s="192" t="s">
        <v>42</v>
      </c>
      <c r="O291" s="71"/>
      <c r="P291" s="193">
        <f t="shared" si="11"/>
        <v>0</v>
      </c>
      <c r="Q291" s="193">
        <v>0.0011</v>
      </c>
      <c r="R291" s="193">
        <f t="shared" si="12"/>
        <v>0.0011</v>
      </c>
      <c r="S291" s="193">
        <v>0</v>
      </c>
      <c r="T291" s="194">
        <f t="shared" si="13"/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5" t="s">
        <v>241</v>
      </c>
      <c r="AT291" s="195" t="s">
        <v>134</v>
      </c>
      <c r="AU291" s="195" t="s">
        <v>139</v>
      </c>
      <c r="AY291" s="17" t="s">
        <v>131</v>
      </c>
      <c r="BE291" s="196">
        <f t="shared" si="14"/>
        <v>0</v>
      </c>
      <c r="BF291" s="196">
        <f t="shared" si="15"/>
        <v>0</v>
      </c>
      <c r="BG291" s="196">
        <f t="shared" si="16"/>
        <v>0</v>
      </c>
      <c r="BH291" s="196">
        <f t="shared" si="17"/>
        <v>0</v>
      </c>
      <c r="BI291" s="196">
        <f t="shared" si="18"/>
        <v>0</v>
      </c>
      <c r="BJ291" s="17" t="s">
        <v>139</v>
      </c>
      <c r="BK291" s="196">
        <f t="shared" si="19"/>
        <v>0</v>
      </c>
      <c r="BL291" s="17" t="s">
        <v>241</v>
      </c>
      <c r="BM291" s="195" t="s">
        <v>368</v>
      </c>
    </row>
    <row r="292" spans="1:65" s="2" customFormat="1" ht="24.2" customHeight="1">
      <c r="A292" s="34"/>
      <c r="B292" s="35"/>
      <c r="C292" s="183" t="s">
        <v>369</v>
      </c>
      <c r="D292" s="183" t="s">
        <v>134</v>
      </c>
      <c r="E292" s="184" t="s">
        <v>370</v>
      </c>
      <c r="F292" s="185" t="s">
        <v>371</v>
      </c>
      <c r="G292" s="186" t="s">
        <v>260</v>
      </c>
      <c r="H292" s="187">
        <v>1</v>
      </c>
      <c r="I292" s="188"/>
      <c r="J292" s="189">
        <f t="shared" si="10"/>
        <v>0</v>
      </c>
      <c r="K292" s="190"/>
      <c r="L292" s="39"/>
      <c r="M292" s="191" t="s">
        <v>1</v>
      </c>
      <c r="N292" s="192" t="s">
        <v>42</v>
      </c>
      <c r="O292" s="71"/>
      <c r="P292" s="193">
        <f t="shared" si="11"/>
        <v>0</v>
      </c>
      <c r="Q292" s="193">
        <v>0.0018</v>
      </c>
      <c r="R292" s="193">
        <f t="shared" si="12"/>
        <v>0.0018</v>
      </c>
      <c r="S292" s="193">
        <v>0</v>
      </c>
      <c r="T292" s="194">
        <f t="shared" si="13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5" t="s">
        <v>241</v>
      </c>
      <c r="AT292" s="195" t="s">
        <v>134</v>
      </c>
      <c r="AU292" s="195" t="s">
        <v>139</v>
      </c>
      <c r="AY292" s="17" t="s">
        <v>131</v>
      </c>
      <c r="BE292" s="196">
        <f t="shared" si="14"/>
        <v>0</v>
      </c>
      <c r="BF292" s="196">
        <f t="shared" si="15"/>
        <v>0</v>
      </c>
      <c r="BG292" s="196">
        <f t="shared" si="16"/>
        <v>0</v>
      </c>
      <c r="BH292" s="196">
        <f t="shared" si="17"/>
        <v>0</v>
      </c>
      <c r="BI292" s="196">
        <f t="shared" si="18"/>
        <v>0</v>
      </c>
      <c r="BJ292" s="17" t="s">
        <v>139</v>
      </c>
      <c r="BK292" s="196">
        <f t="shared" si="19"/>
        <v>0</v>
      </c>
      <c r="BL292" s="17" t="s">
        <v>241</v>
      </c>
      <c r="BM292" s="195" t="s">
        <v>372</v>
      </c>
    </row>
    <row r="293" spans="1:65" s="2" customFormat="1" ht="24.2" customHeight="1">
      <c r="A293" s="34"/>
      <c r="B293" s="35"/>
      <c r="C293" s="183" t="s">
        <v>373</v>
      </c>
      <c r="D293" s="183" t="s">
        <v>134</v>
      </c>
      <c r="E293" s="184" t="s">
        <v>374</v>
      </c>
      <c r="F293" s="185" t="s">
        <v>375</v>
      </c>
      <c r="G293" s="186" t="s">
        <v>260</v>
      </c>
      <c r="H293" s="187">
        <v>1</v>
      </c>
      <c r="I293" s="188"/>
      <c r="J293" s="189">
        <f t="shared" si="10"/>
        <v>0</v>
      </c>
      <c r="K293" s="190"/>
      <c r="L293" s="39"/>
      <c r="M293" s="191" t="s">
        <v>1</v>
      </c>
      <c r="N293" s="192" t="s">
        <v>42</v>
      </c>
      <c r="O293" s="71"/>
      <c r="P293" s="193">
        <f t="shared" si="11"/>
        <v>0</v>
      </c>
      <c r="Q293" s="193">
        <v>0.00284</v>
      </c>
      <c r="R293" s="193">
        <f t="shared" si="12"/>
        <v>0.00284</v>
      </c>
      <c r="S293" s="193">
        <v>0</v>
      </c>
      <c r="T293" s="194">
        <f t="shared" si="1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5" t="s">
        <v>241</v>
      </c>
      <c r="AT293" s="195" t="s">
        <v>134</v>
      </c>
      <c r="AU293" s="195" t="s">
        <v>139</v>
      </c>
      <c r="AY293" s="17" t="s">
        <v>131</v>
      </c>
      <c r="BE293" s="196">
        <f t="shared" si="14"/>
        <v>0</v>
      </c>
      <c r="BF293" s="196">
        <f t="shared" si="15"/>
        <v>0</v>
      </c>
      <c r="BG293" s="196">
        <f t="shared" si="16"/>
        <v>0</v>
      </c>
      <c r="BH293" s="196">
        <f t="shared" si="17"/>
        <v>0</v>
      </c>
      <c r="BI293" s="196">
        <f t="shared" si="18"/>
        <v>0</v>
      </c>
      <c r="BJ293" s="17" t="s">
        <v>139</v>
      </c>
      <c r="BK293" s="196">
        <f t="shared" si="19"/>
        <v>0</v>
      </c>
      <c r="BL293" s="17" t="s">
        <v>241</v>
      </c>
      <c r="BM293" s="195" t="s">
        <v>376</v>
      </c>
    </row>
    <row r="294" spans="1:65" s="2" customFormat="1" ht="24.2" customHeight="1">
      <c r="A294" s="34"/>
      <c r="B294" s="35"/>
      <c r="C294" s="183" t="s">
        <v>377</v>
      </c>
      <c r="D294" s="183" t="s">
        <v>134</v>
      </c>
      <c r="E294" s="184" t="s">
        <v>378</v>
      </c>
      <c r="F294" s="185" t="s">
        <v>379</v>
      </c>
      <c r="G294" s="186" t="s">
        <v>260</v>
      </c>
      <c r="H294" s="187">
        <v>1</v>
      </c>
      <c r="I294" s="188"/>
      <c r="J294" s="189">
        <f t="shared" si="10"/>
        <v>0</v>
      </c>
      <c r="K294" s="190"/>
      <c r="L294" s="39"/>
      <c r="M294" s="191" t="s">
        <v>1</v>
      </c>
      <c r="N294" s="192" t="s">
        <v>42</v>
      </c>
      <c r="O294" s="71"/>
      <c r="P294" s="193">
        <f t="shared" si="11"/>
        <v>0</v>
      </c>
      <c r="Q294" s="193">
        <v>0.00185</v>
      </c>
      <c r="R294" s="193">
        <f t="shared" si="12"/>
        <v>0.00185</v>
      </c>
      <c r="S294" s="193">
        <v>0</v>
      </c>
      <c r="T294" s="194">
        <f t="shared" si="1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5" t="s">
        <v>241</v>
      </c>
      <c r="AT294" s="195" t="s">
        <v>134</v>
      </c>
      <c r="AU294" s="195" t="s">
        <v>139</v>
      </c>
      <c r="AY294" s="17" t="s">
        <v>131</v>
      </c>
      <c r="BE294" s="196">
        <f t="shared" si="14"/>
        <v>0</v>
      </c>
      <c r="BF294" s="196">
        <f t="shared" si="15"/>
        <v>0</v>
      </c>
      <c r="BG294" s="196">
        <f t="shared" si="16"/>
        <v>0</v>
      </c>
      <c r="BH294" s="196">
        <f t="shared" si="17"/>
        <v>0</v>
      </c>
      <c r="BI294" s="196">
        <f t="shared" si="18"/>
        <v>0</v>
      </c>
      <c r="BJ294" s="17" t="s">
        <v>139</v>
      </c>
      <c r="BK294" s="196">
        <f t="shared" si="19"/>
        <v>0</v>
      </c>
      <c r="BL294" s="17" t="s">
        <v>241</v>
      </c>
      <c r="BM294" s="195" t="s">
        <v>380</v>
      </c>
    </row>
    <row r="295" spans="1:65" s="2" customFormat="1" ht="24.2" customHeight="1">
      <c r="A295" s="34"/>
      <c r="B295" s="35"/>
      <c r="C295" s="183" t="s">
        <v>381</v>
      </c>
      <c r="D295" s="183" t="s">
        <v>134</v>
      </c>
      <c r="E295" s="184" t="s">
        <v>382</v>
      </c>
      <c r="F295" s="185" t="s">
        <v>383</v>
      </c>
      <c r="G295" s="186" t="s">
        <v>255</v>
      </c>
      <c r="H295" s="187">
        <v>1</v>
      </c>
      <c r="I295" s="188"/>
      <c r="J295" s="189">
        <f t="shared" si="10"/>
        <v>0</v>
      </c>
      <c r="K295" s="190"/>
      <c r="L295" s="39"/>
      <c r="M295" s="191" t="s">
        <v>1</v>
      </c>
      <c r="N295" s="192" t="s">
        <v>42</v>
      </c>
      <c r="O295" s="71"/>
      <c r="P295" s="193">
        <f t="shared" si="11"/>
        <v>0</v>
      </c>
      <c r="Q295" s="193">
        <v>0.00027</v>
      </c>
      <c r="R295" s="193">
        <f t="shared" si="12"/>
        <v>0.00027</v>
      </c>
      <c r="S295" s="193">
        <v>0</v>
      </c>
      <c r="T295" s="194">
        <f t="shared" si="1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5" t="s">
        <v>241</v>
      </c>
      <c r="AT295" s="195" t="s">
        <v>134</v>
      </c>
      <c r="AU295" s="195" t="s">
        <v>139</v>
      </c>
      <c r="AY295" s="17" t="s">
        <v>131</v>
      </c>
      <c r="BE295" s="196">
        <f t="shared" si="14"/>
        <v>0</v>
      </c>
      <c r="BF295" s="196">
        <f t="shared" si="15"/>
        <v>0</v>
      </c>
      <c r="BG295" s="196">
        <f t="shared" si="16"/>
        <v>0</v>
      </c>
      <c r="BH295" s="196">
        <f t="shared" si="17"/>
        <v>0</v>
      </c>
      <c r="BI295" s="196">
        <f t="shared" si="18"/>
        <v>0</v>
      </c>
      <c r="BJ295" s="17" t="s">
        <v>139</v>
      </c>
      <c r="BK295" s="196">
        <f t="shared" si="19"/>
        <v>0</v>
      </c>
      <c r="BL295" s="17" t="s">
        <v>241</v>
      </c>
      <c r="BM295" s="195" t="s">
        <v>384</v>
      </c>
    </row>
    <row r="296" spans="1:65" s="2" customFormat="1" ht="33" customHeight="1">
      <c r="A296" s="34"/>
      <c r="B296" s="35"/>
      <c r="C296" s="183" t="s">
        <v>385</v>
      </c>
      <c r="D296" s="183" t="s">
        <v>134</v>
      </c>
      <c r="E296" s="184" t="s">
        <v>386</v>
      </c>
      <c r="F296" s="185" t="s">
        <v>387</v>
      </c>
      <c r="G296" s="186" t="s">
        <v>255</v>
      </c>
      <c r="H296" s="187">
        <v>1</v>
      </c>
      <c r="I296" s="188"/>
      <c r="J296" s="189">
        <f t="shared" si="10"/>
        <v>0</v>
      </c>
      <c r="K296" s="190"/>
      <c r="L296" s="39"/>
      <c r="M296" s="191" t="s">
        <v>1</v>
      </c>
      <c r="N296" s="192" t="s">
        <v>42</v>
      </c>
      <c r="O296" s="71"/>
      <c r="P296" s="193">
        <f t="shared" si="11"/>
        <v>0</v>
      </c>
      <c r="Q296" s="193">
        <v>0.00047</v>
      </c>
      <c r="R296" s="193">
        <f t="shared" si="12"/>
        <v>0.00047</v>
      </c>
      <c r="S296" s="193">
        <v>0</v>
      </c>
      <c r="T296" s="194">
        <f t="shared" si="1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5" t="s">
        <v>241</v>
      </c>
      <c r="AT296" s="195" t="s">
        <v>134</v>
      </c>
      <c r="AU296" s="195" t="s">
        <v>139</v>
      </c>
      <c r="AY296" s="17" t="s">
        <v>131</v>
      </c>
      <c r="BE296" s="196">
        <f t="shared" si="14"/>
        <v>0</v>
      </c>
      <c r="BF296" s="196">
        <f t="shared" si="15"/>
        <v>0</v>
      </c>
      <c r="BG296" s="196">
        <f t="shared" si="16"/>
        <v>0</v>
      </c>
      <c r="BH296" s="196">
        <f t="shared" si="17"/>
        <v>0</v>
      </c>
      <c r="BI296" s="196">
        <f t="shared" si="18"/>
        <v>0</v>
      </c>
      <c r="BJ296" s="17" t="s">
        <v>139</v>
      </c>
      <c r="BK296" s="196">
        <f t="shared" si="19"/>
        <v>0</v>
      </c>
      <c r="BL296" s="17" t="s">
        <v>241</v>
      </c>
      <c r="BM296" s="195" t="s">
        <v>388</v>
      </c>
    </row>
    <row r="297" spans="1:65" s="2" customFormat="1" ht="16.5" customHeight="1">
      <c r="A297" s="34"/>
      <c r="B297" s="35"/>
      <c r="C297" s="183" t="s">
        <v>389</v>
      </c>
      <c r="D297" s="183" t="s">
        <v>134</v>
      </c>
      <c r="E297" s="184" t="s">
        <v>390</v>
      </c>
      <c r="F297" s="185" t="s">
        <v>391</v>
      </c>
      <c r="G297" s="186" t="s">
        <v>255</v>
      </c>
      <c r="H297" s="187">
        <v>1</v>
      </c>
      <c r="I297" s="188"/>
      <c r="J297" s="189">
        <f t="shared" si="10"/>
        <v>0</v>
      </c>
      <c r="K297" s="190"/>
      <c r="L297" s="39"/>
      <c r="M297" s="191" t="s">
        <v>1</v>
      </c>
      <c r="N297" s="192" t="s">
        <v>42</v>
      </c>
      <c r="O297" s="71"/>
      <c r="P297" s="193">
        <f t="shared" si="11"/>
        <v>0</v>
      </c>
      <c r="Q297" s="193">
        <v>0.001</v>
      </c>
      <c r="R297" s="193">
        <f t="shared" si="12"/>
        <v>0.001</v>
      </c>
      <c r="S297" s="193">
        <v>0</v>
      </c>
      <c r="T297" s="194">
        <f t="shared" si="1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5" t="s">
        <v>241</v>
      </c>
      <c r="AT297" s="195" t="s">
        <v>134</v>
      </c>
      <c r="AU297" s="195" t="s">
        <v>139</v>
      </c>
      <c r="AY297" s="17" t="s">
        <v>131</v>
      </c>
      <c r="BE297" s="196">
        <f t="shared" si="14"/>
        <v>0</v>
      </c>
      <c r="BF297" s="196">
        <f t="shared" si="15"/>
        <v>0</v>
      </c>
      <c r="BG297" s="196">
        <f t="shared" si="16"/>
        <v>0</v>
      </c>
      <c r="BH297" s="196">
        <f t="shared" si="17"/>
        <v>0</v>
      </c>
      <c r="BI297" s="196">
        <f t="shared" si="18"/>
        <v>0</v>
      </c>
      <c r="BJ297" s="17" t="s">
        <v>139</v>
      </c>
      <c r="BK297" s="196">
        <f t="shared" si="19"/>
        <v>0</v>
      </c>
      <c r="BL297" s="17" t="s">
        <v>241</v>
      </c>
      <c r="BM297" s="195" t="s">
        <v>392</v>
      </c>
    </row>
    <row r="298" spans="1:65" s="2" customFormat="1" ht="16.5" customHeight="1">
      <c r="A298" s="34"/>
      <c r="B298" s="35"/>
      <c r="C298" s="183" t="s">
        <v>393</v>
      </c>
      <c r="D298" s="183" t="s">
        <v>134</v>
      </c>
      <c r="E298" s="184" t="s">
        <v>394</v>
      </c>
      <c r="F298" s="185" t="s">
        <v>395</v>
      </c>
      <c r="G298" s="186" t="s">
        <v>345</v>
      </c>
      <c r="H298" s="187">
        <v>1</v>
      </c>
      <c r="I298" s="188"/>
      <c r="J298" s="189">
        <f t="shared" si="10"/>
        <v>0</v>
      </c>
      <c r="K298" s="190"/>
      <c r="L298" s="39"/>
      <c r="M298" s="191" t="s">
        <v>1</v>
      </c>
      <c r="N298" s="192" t="s">
        <v>42</v>
      </c>
      <c r="O298" s="71"/>
      <c r="P298" s="193">
        <f t="shared" si="11"/>
        <v>0</v>
      </c>
      <c r="Q298" s="193">
        <v>0</v>
      </c>
      <c r="R298" s="193">
        <f t="shared" si="12"/>
        <v>0</v>
      </c>
      <c r="S298" s="193">
        <v>0</v>
      </c>
      <c r="T298" s="194">
        <f t="shared" si="1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5" t="s">
        <v>241</v>
      </c>
      <c r="AT298" s="195" t="s">
        <v>134</v>
      </c>
      <c r="AU298" s="195" t="s">
        <v>139</v>
      </c>
      <c r="AY298" s="17" t="s">
        <v>131</v>
      </c>
      <c r="BE298" s="196">
        <f t="shared" si="14"/>
        <v>0</v>
      </c>
      <c r="BF298" s="196">
        <f t="shared" si="15"/>
        <v>0</v>
      </c>
      <c r="BG298" s="196">
        <f t="shared" si="16"/>
        <v>0</v>
      </c>
      <c r="BH298" s="196">
        <f t="shared" si="17"/>
        <v>0</v>
      </c>
      <c r="BI298" s="196">
        <f t="shared" si="18"/>
        <v>0</v>
      </c>
      <c r="BJ298" s="17" t="s">
        <v>139</v>
      </c>
      <c r="BK298" s="196">
        <f t="shared" si="19"/>
        <v>0</v>
      </c>
      <c r="BL298" s="17" t="s">
        <v>241</v>
      </c>
      <c r="BM298" s="195" t="s">
        <v>396</v>
      </c>
    </row>
    <row r="299" spans="1:65" s="2" customFormat="1" ht="24.2" customHeight="1">
      <c r="A299" s="34"/>
      <c r="B299" s="35"/>
      <c r="C299" s="183" t="s">
        <v>397</v>
      </c>
      <c r="D299" s="183" t="s">
        <v>134</v>
      </c>
      <c r="E299" s="184" t="s">
        <v>398</v>
      </c>
      <c r="F299" s="185" t="s">
        <v>399</v>
      </c>
      <c r="G299" s="186" t="s">
        <v>318</v>
      </c>
      <c r="H299" s="187">
        <v>0.109</v>
      </c>
      <c r="I299" s="188"/>
      <c r="J299" s="189">
        <f t="shared" si="10"/>
        <v>0</v>
      </c>
      <c r="K299" s="190"/>
      <c r="L299" s="39"/>
      <c r="M299" s="191" t="s">
        <v>1</v>
      </c>
      <c r="N299" s="192" t="s">
        <v>42</v>
      </c>
      <c r="O299" s="71"/>
      <c r="P299" s="193">
        <f t="shared" si="11"/>
        <v>0</v>
      </c>
      <c r="Q299" s="193">
        <v>0</v>
      </c>
      <c r="R299" s="193">
        <f t="shared" si="12"/>
        <v>0</v>
      </c>
      <c r="S299" s="193">
        <v>0</v>
      </c>
      <c r="T299" s="194">
        <f t="shared" si="1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5" t="s">
        <v>241</v>
      </c>
      <c r="AT299" s="195" t="s">
        <v>134</v>
      </c>
      <c r="AU299" s="195" t="s">
        <v>139</v>
      </c>
      <c r="AY299" s="17" t="s">
        <v>131</v>
      </c>
      <c r="BE299" s="196">
        <f t="shared" si="14"/>
        <v>0</v>
      </c>
      <c r="BF299" s="196">
        <f t="shared" si="15"/>
        <v>0</v>
      </c>
      <c r="BG299" s="196">
        <f t="shared" si="16"/>
        <v>0</v>
      </c>
      <c r="BH299" s="196">
        <f t="shared" si="17"/>
        <v>0</v>
      </c>
      <c r="BI299" s="196">
        <f t="shared" si="18"/>
        <v>0</v>
      </c>
      <c r="BJ299" s="17" t="s">
        <v>139</v>
      </c>
      <c r="BK299" s="196">
        <f t="shared" si="19"/>
        <v>0</v>
      </c>
      <c r="BL299" s="17" t="s">
        <v>241</v>
      </c>
      <c r="BM299" s="195" t="s">
        <v>400</v>
      </c>
    </row>
    <row r="300" spans="2:63" s="12" customFormat="1" ht="22.9" customHeight="1">
      <c r="B300" s="167"/>
      <c r="C300" s="168"/>
      <c r="D300" s="169" t="s">
        <v>75</v>
      </c>
      <c r="E300" s="181" t="s">
        <v>401</v>
      </c>
      <c r="F300" s="181" t="s">
        <v>402</v>
      </c>
      <c r="G300" s="168"/>
      <c r="H300" s="168"/>
      <c r="I300" s="171"/>
      <c r="J300" s="182">
        <f>BK300</f>
        <v>0</v>
      </c>
      <c r="K300" s="168"/>
      <c r="L300" s="173"/>
      <c r="M300" s="174"/>
      <c r="N300" s="175"/>
      <c r="O300" s="175"/>
      <c r="P300" s="176">
        <f>SUM(P301:P308)</f>
        <v>0</v>
      </c>
      <c r="Q300" s="175"/>
      <c r="R300" s="176">
        <f>SUM(R301:R308)</f>
        <v>0.4998369999999999</v>
      </c>
      <c r="S300" s="175"/>
      <c r="T300" s="177">
        <f>SUM(T301:T308)</f>
        <v>0</v>
      </c>
      <c r="AR300" s="178" t="s">
        <v>139</v>
      </c>
      <c r="AT300" s="179" t="s">
        <v>75</v>
      </c>
      <c r="AU300" s="179" t="s">
        <v>84</v>
      </c>
      <c r="AY300" s="178" t="s">
        <v>131</v>
      </c>
      <c r="BK300" s="180">
        <f>SUM(BK301:BK308)</f>
        <v>0</v>
      </c>
    </row>
    <row r="301" spans="1:65" s="2" customFormat="1" ht="24.2" customHeight="1">
      <c r="A301" s="34"/>
      <c r="B301" s="35"/>
      <c r="C301" s="183" t="s">
        <v>403</v>
      </c>
      <c r="D301" s="183" t="s">
        <v>134</v>
      </c>
      <c r="E301" s="184" t="s">
        <v>404</v>
      </c>
      <c r="F301" s="185" t="s">
        <v>405</v>
      </c>
      <c r="G301" s="186" t="s">
        <v>137</v>
      </c>
      <c r="H301" s="187">
        <v>34.9</v>
      </c>
      <c r="I301" s="188"/>
      <c r="J301" s="189">
        <f>ROUND(I301*H301,2)</f>
        <v>0</v>
      </c>
      <c r="K301" s="190"/>
      <c r="L301" s="39"/>
      <c r="M301" s="191" t="s">
        <v>1</v>
      </c>
      <c r="N301" s="192" t="s">
        <v>42</v>
      </c>
      <c r="O301" s="71"/>
      <c r="P301" s="193">
        <f>O301*H301</f>
        <v>0</v>
      </c>
      <c r="Q301" s="193">
        <v>0.01223</v>
      </c>
      <c r="R301" s="193">
        <f>Q301*H301</f>
        <v>0.42682699999999996</v>
      </c>
      <c r="S301" s="193">
        <v>0</v>
      </c>
      <c r="T301" s="194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5" t="s">
        <v>241</v>
      </c>
      <c r="AT301" s="195" t="s">
        <v>134</v>
      </c>
      <c r="AU301" s="195" t="s">
        <v>139</v>
      </c>
      <c r="AY301" s="17" t="s">
        <v>131</v>
      </c>
      <c r="BE301" s="196">
        <f>IF(N301="základní",J301,0)</f>
        <v>0</v>
      </c>
      <c r="BF301" s="196">
        <f>IF(N301="snížená",J301,0)</f>
        <v>0</v>
      </c>
      <c r="BG301" s="196">
        <f>IF(N301="zákl. přenesená",J301,0)</f>
        <v>0</v>
      </c>
      <c r="BH301" s="196">
        <f>IF(N301="sníž. přenesená",J301,0)</f>
        <v>0</v>
      </c>
      <c r="BI301" s="196">
        <f>IF(N301="nulová",J301,0)</f>
        <v>0</v>
      </c>
      <c r="BJ301" s="17" t="s">
        <v>139</v>
      </c>
      <c r="BK301" s="196">
        <f>ROUND(I301*H301,2)</f>
        <v>0</v>
      </c>
      <c r="BL301" s="17" t="s">
        <v>241</v>
      </c>
      <c r="BM301" s="195" t="s">
        <v>406</v>
      </c>
    </row>
    <row r="302" spans="2:51" s="14" customFormat="1" ht="11.25">
      <c r="B302" s="209"/>
      <c r="C302" s="210"/>
      <c r="D302" s="199" t="s">
        <v>141</v>
      </c>
      <c r="E302" s="211" t="s">
        <v>1</v>
      </c>
      <c r="F302" s="212" t="s">
        <v>407</v>
      </c>
      <c r="G302" s="210"/>
      <c r="H302" s="211" t="s">
        <v>1</v>
      </c>
      <c r="I302" s="213"/>
      <c r="J302" s="210"/>
      <c r="K302" s="210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141</v>
      </c>
      <c r="AU302" s="218" t="s">
        <v>139</v>
      </c>
      <c r="AV302" s="14" t="s">
        <v>84</v>
      </c>
      <c r="AW302" s="14" t="s">
        <v>32</v>
      </c>
      <c r="AX302" s="14" t="s">
        <v>76</v>
      </c>
      <c r="AY302" s="218" t="s">
        <v>131</v>
      </c>
    </row>
    <row r="303" spans="2:51" s="13" customFormat="1" ht="11.25">
      <c r="B303" s="197"/>
      <c r="C303" s="198"/>
      <c r="D303" s="199" t="s">
        <v>141</v>
      </c>
      <c r="E303" s="200" t="s">
        <v>1</v>
      </c>
      <c r="F303" s="201" t="s">
        <v>408</v>
      </c>
      <c r="G303" s="198"/>
      <c r="H303" s="202">
        <v>34.9</v>
      </c>
      <c r="I303" s="203"/>
      <c r="J303" s="198"/>
      <c r="K303" s="198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141</v>
      </c>
      <c r="AU303" s="208" t="s">
        <v>139</v>
      </c>
      <c r="AV303" s="13" t="s">
        <v>139</v>
      </c>
      <c r="AW303" s="13" t="s">
        <v>32</v>
      </c>
      <c r="AX303" s="13" t="s">
        <v>84</v>
      </c>
      <c r="AY303" s="208" t="s">
        <v>131</v>
      </c>
    </row>
    <row r="304" spans="1:65" s="2" customFormat="1" ht="24.2" customHeight="1">
      <c r="A304" s="34"/>
      <c r="B304" s="35"/>
      <c r="C304" s="183" t="s">
        <v>409</v>
      </c>
      <c r="D304" s="183" t="s">
        <v>134</v>
      </c>
      <c r="E304" s="184" t="s">
        <v>410</v>
      </c>
      <c r="F304" s="185" t="s">
        <v>411</v>
      </c>
      <c r="G304" s="186" t="s">
        <v>137</v>
      </c>
      <c r="H304" s="187">
        <v>5.5</v>
      </c>
      <c r="I304" s="188"/>
      <c r="J304" s="189">
        <f>ROUND(I304*H304,2)</f>
        <v>0</v>
      </c>
      <c r="K304" s="190"/>
      <c r="L304" s="39"/>
      <c r="M304" s="191" t="s">
        <v>1</v>
      </c>
      <c r="N304" s="192" t="s">
        <v>42</v>
      </c>
      <c r="O304" s="71"/>
      <c r="P304" s="193">
        <f>O304*H304</f>
        <v>0</v>
      </c>
      <c r="Q304" s="193">
        <v>0.01254</v>
      </c>
      <c r="R304" s="193">
        <f>Q304*H304</f>
        <v>0.06897</v>
      </c>
      <c r="S304" s="193">
        <v>0</v>
      </c>
      <c r="T304" s="194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5" t="s">
        <v>241</v>
      </c>
      <c r="AT304" s="195" t="s">
        <v>134</v>
      </c>
      <c r="AU304" s="195" t="s">
        <v>139</v>
      </c>
      <c r="AY304" s="17" t="s">
        <v>131</v>
      </c>
      <c r="BE304" s="196">
        <f>IF(N304="základní",J304,0)</f>
        <v>0</v>
      </c>
      <c r="BF304" s="196">
        <f>IF(N304="snížená",J304,0)</f>
        <v>0</v>
      </c>
      <c r="BG304" s="196">
        <f>IF(N304="zákl. přenesená",J304,0)</f>
        <v>0</v>
      </c>
      <c r="BH304" s="196">
        <f>IF(N304="sníž. přenesená",J304,0)</f>
        <v>0</v>
      </c>
      <c r="BI304" s="196">
        <f>IF(N304="nulová",J304,0)</f>
        <v>0</v>
      </c>
      <c r="BJ304" s="17" t="s">
        <v>139</v>
      </c>
      <c r="BK304" s="196">
        <f>ROUND(I304*H304,2)</f>
        <v>0</v>
      </c>
      <c r="BL304" s="17" t="s">
        <v>241</v>
      </c>
      <c r="BM304" s="195" t="s">
        <v>412</v>
      </c>
    </row>
    <row r="305" spans="2:51" s="13" customFormat="1" ht="11.25">
      <c r="B305" s="197"/>
      <c r="C305" s="198"/>
      <c r="D305" s="199" t="s">
        <v>141</v>
      </c>
      <c r="E305" s="200" t="s">
        <v>1</v>
      </c>
      <c r="F305" s="201" t="s">
        <v>413</v>
      </c>
      <c r="G305" s="198"/>
      <c r="H305" s="202">
        <v>5.5</v>
      </c>
      <c r="I305" s="203"/>
      <c r="J305" s="198"/>
      <c r="K305" s="198"/>
      <c r="L305" s="204"/>
      <c r="M305" s="205"/>
      <c r="N305" s="206"/>
      <c r="O305" s="206"/>
      <c r="P305" s="206"/>
      <c r="Q305" s="206"/>
      <c r="R305" s="206"/>
      <c r="S305" s="206"/>
      <c r="T305" s="207"/>
      <c r="AT305" s="208" t="s">
        <v>141</v>
      </c>
      <c r="AU305" s="208" t="s">
        <v>139</v>
      </c>
      <c r="AV305" s="13" t="s">
        <v>139</v>
      </c>
      <c r="AW305" s="13" t="s">
        <v>32</v>
      </c>
      <c r="AX305" s="13" t="s">
        <v>84</v>
      </c>
      <c r="AY305" s="208" t="s">
        <v>131</v>
      </c>
    </row>
    <row r="306" spans="1:65" s="2" customFormat="1" ht="16.5" customHeight="1">
      <c r="A306" s="34"/>
      <c r="B306" s="35"/>
      <c r="C306" s="183" t="s">
        <v>414</v>
      </c>
      <c r="D306" s="183" t="s">
        <v>134</v>
      </c>
      <c r="E306" s="184" t="s">
        <v>415</v>
      </c>
      <c r="F306" s="185" t="s">
        <v>416</v>
      </c>
      <c r="G306" s="186" t="s">
        <v>137</v>
      </c>
      <c r="H306" s="187">
        <v>40.4</v>
      </c>
      <c r="I306" s="188"/>
      <c r="J306" s="189">
        <f>ROUND(I306*H306,2)</f>
        <v>0</v>
      </c>
      <c r="K306" s="190"/>
      <c r="L306" s="39"/>
      <c r="M306" s="191" t="s">
        <v>1</v>
      </c>
      <c r="N306" s="192" t="s">
        <v>42</v>
      </c>
      <c r="O306" s="71"/>
      <c r="P306" s="193">
        <f>O306*H306</f>
        <v>0</v>
      </c>
      <c r="Q306" s="193">
        <v>0.0001</v>
      </c>
      <c r="R306" s="193">
        <f>Q306*H306</f>
        <v>0.00404</v>
      </c>
      <c r="S306" s="193">
        <v>0</v>
      </c>
      <c r="T306" s="194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5" t="s">
        <v>241</v>
      </c>
      <c r="AT306" s="195" t="s">
        <v>134</v>
      </c>
      <c r="AU306" s="195" t="s">
        <v>139</v>
      </c>
      <c r="AY306" s="17" t="s">
        <v>131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17" t="s">
        <v>139</v>
      </c>
      <c r="BK306" s="196">
        <f>ROUND(I306*H306,2)</f>
        <v>0</v>
      </c>
      <c r="BL306" s="17" t="s">
        <v>241</v>
      </c>
      <c r="BM306" s="195" t="s">
        <v>417</v>
      </c>
    </row>
    <row r="307" spans="2:51" s="13" customFormat="1" ht="11.25">
      <c r="B307" s="197"/>
      <c r="C307" s="198"/>
      <c r="D307" s="199" t="s">
        <v>141</v>
      </c>
      <c r="E307" s="200" t="s">
        <v>1</v>
      </c>
      <c r="F307" s="201" t="s">
        <v>418</v>
      </c>
      <c r="G307" s="198"/>
      <c r="H307" s="202">
        <v>40.4</v>
      </c>
      <c r="I307" s="203"/>
      <c r="J307" s="198"/>
      <c r="K307" s="198"/>
      <c r="L307" s="204"/>
      <c r="M307" s="205"/>
      <c r="N307" s="206"/>
      <c r="O307" s="206"/>
      <c r="P307" s="206"/>
      <c r="Q307" s="206"/>
      <c r="R307" s="206"/>
      <c r="S307" s="206"/>
      <c r="T307" s="207"/>
      <c r="AT307" s="208" t="s">
        <v>141</v>
      </c>
      <c r="AU307" s="208" t="s">
        <v>139</v>
      </c>
      <c r="AV307" s="13" t="s">
        <v>139</v>
      </c>
      <c r="AW307" s="13" t="s">
        <v>32</v>
      </c>
      <c r="AX307" s="13" t="s">
        <v>84</v>
      </c>
      <c r="AY307" s="208" t="s">
        <v>131</v>
      </c>
    </row>
    <row r="308" spans="1:65" s="2" customFormat="1" ht="24.2" customHeight="1">
      <c r="A308" s="34"/>
      <c r="B308" s="35"/>
      <c r="C308" s="183" t="s">
        <v>419</v>
      </c>
      <c r="D308" s="183" t="s">
        <v>134</v>
      </c>
      <c r="E308" s="184" t="s">
        <v>420</v>
      </c>
      <c r="F308" s="185" t="s">
        <v>421</v>
      </c>
      <c r="G308" s="186" t="s">
        <v>318</v>
      </c>
      <c r="H308" s="187">
        <v>0.5</v>
      </c>
      <c r="I308" s="188"/>
      <c r="J308" s="189">
        <f>ROUND(I308*H308,2)</f>
        <v>0</v>
      </c>
      <c r="K308" s="190"/>
      <c r="L308" s="39"/>
      <c r="M308" s="191" t="s">
        <v>1</v>
      </c>
      <c r="N308" s="192" t="s">
        <v>42</v>
      </c>
      <c r="O308" s="71"/>
      <c r="P308" s="193">
        <f>O308*H308</f>
        <v>0</v>
      </c>
      <c r="Q308" s="193">
        <v>0</v>
      </c>
      <c r="R308" s="193">
        <f>Q308*H308</f>
        <v>0</v>
      </c>
      <c r="S308" s="193">
        <v>0</v>
      </c>
      <c r="T308" s="194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5" t="s">
        <v>241</v>
      </c>
      <c r="AT308" s="195" t="s">
        <v>134</v>
      </c>
      <c r="AU308" s="195" t="s">
        <v>139</v>
      </c>
      <c r="AY308" s="17" t="s">
        <v>131</v>
      </c>
      <c r="BE308" s="196">
        <f>IF(N308="základní",J308,0)</f>
        <v>0</v>
      </c>
      <c r="BF308" s="196">
        <f>IF(N308="snížená",J308,0)</f>
        <v>0</v>
      </c>
      <c r="BG308" s="196">
        <f>IF(N308="zákl. přenesená",J308,0)</f>
        <v>0</v>
      </c>
      <c r="BH308" s="196">
        <f>IF(N308="sníž. přenesená",J308,0)</f>
        <v>0</v>
      </c>
      <c r="BI308" s="196">
        <f>IF(N308="nulová",J308,0)</f>
        <v>0</v>
      </c>
      <c r="BJ308" s="17" t="s">
        <v>139</v>
      </c>
      <c r="BK308" s="196">
        <f>ROUND(I308*H308,2)</f>
        <v>0</v>
      </c>
      <c r="BL308" s="17" t="s">
        <v>241</v>
      </c>
      <c r="BM308" s="195" t="s">
        <v>422</v>
      </c>
    </row>
    <row r="309" spans="2:63" s="12" customFormat="1" ht="22.9" customHeight="1">
      <c r="B309" s="167"/>
      <c r="C309" s="168"/>
      <c r="D309" s="169" t="s">
        <v>75</v>
      </c>
      <c r="E309" s="181" t="s">
        <v>423</v>
      </c>
      <c r="F309" s="181" t="s">
        <v>424</v>
      </c>
      <c r="G309" s="168"/>
      <c r="H309" s="168"/>
      <c r="I309" s="171"/>
      <c r="J309" s="182">
        <f>BK309</f>
        <v>0</v>
      </c>
      <c r="K309" s="168"/>
      <c r="L309" s="173"/>
      <c r="M309" s="174"/>
      <c r="N309" s="175"/>
      <c r="O309" s="175"/>
      <c r="P309" s="176">
        <f>SUM(P310:P319)</f>
        <v>0</v>
      </c>
      <c r="Q309" s="175"/>
      <c r="R309" s="176">
        <f>SUM(R310:R319)</f>
        <v>0.23656</v>
      </c>
      <c r="S309" s="175"/>
      <c r="T309" s="177">
        <f>SUM(T310:T319)</f>
        <v>0</v>
      </c>
      <c r="AR309" s="178" t="s">
        <v>139</v>
      </c>
      <c r="AT309" s="179" t="s">
        <v>75</v>
      </c>
      <c r="AU309" s="179" t="s">
        <v>84</v>
      </c>
      <c r="AY309" s="178" t="s">
        <v>131</v>
      </c>
      <c r="BK309" s="180">
        <f>SUM(BK310:BK319)</f>
        <v>0</v>
      </c>
    </row>
    <row r="310" spans="1:65" s="2" customFormat="1" ht="24.2" customHeight="1">
      <c r="A310" s="34"/>
      <c r="B310" s="35"/>
      <c r="C310" s="183" t="s">
        <v>425</v>
      </c>
      <c r="D310" s="183" t="s">
        <v>134</v>
      </c>
      <c r="E310" s="184" t="s">
        <v>426</v>
      </c>
      <c r="F310" s="185" t="s">
        <v>427</v>
      </c>
      <c r="G310" s="186" t="s">
        <v>255</v>
      </c>
      <c r="H310" s="187">
        <v>3</v>
      </c>
      <c r="I310" s="188"/>
      <c r="J310" s="189">
        <f aca="true" t="shared" si="20" ref="J310:J319">ROUND(I310*H310,2)</f>
        <v>0</v>
      </c>
      <c r="K310" s="190"/>
      <c r="L310" s="39"/>
      <c r="M310" s="191" t="s">
        <v>1</v>
      </c>
      <c r="N310" s="192" t="s">
        <v>42</v>
      </c>
      <c r="O310" s="71"/>
      <c r="P310" s="193">
        <f aca="true" t="shared" si="21" ref="P310:P319">O310*H310</f>
        <v>0</v>
      </c>
      <c r="Q310" s="193">
        <v>0</v>
      </c>
      <c r="R310" s="193">
        <f aca="true" t="shared" si="22" ref="R310:R319">Q310*H310</f>
        <v>0</v>
      </c>
      <c r="S310" s="193">
        <v>0</v>
      </c>
      <c r="T310" s="194">
        <f aca="true" t="shared" si="23" ref="T310:T319"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5" t="s">
        <v>241</v>
      </c>
      <c r="AT310" s="195" t="s">
        <v>134</v>
      </c>
      <c r="AU310" s="195" t="s">
        <v>139</v>
      </c>
      <c r="AY310" s="17" t="s">
        <v>131</v>
      </c>
      <c r="BE310" s="196">
        <f aca="true" t="shared" si="24" ref="BE310:BE319">IF(N310="základní",J310,0)</f>
        <v>0</v>
      </c>
      <c r="BF310" s="196">
        <f aca="true" t="shared" si="25" ref="BF310:BF319">IF(N310="snížená",J310,0)</f>
        <v>0</v>
      </c>
      <c r="BG310" s="196">
        <f aca="true" t="shared" si="26" ref="BG310:BG319">IF(N310="zákl. přenesená",J310,0)</f>
        <v>0</v>
      </c>
      <c r="BH310" s="196">
        <f aca="true" t="shared" si="27" ref="BH310:BH319">IF(N310="sníž. přenesená",J310,0)</f>
        <v>0</v>
      </c>
      <c r="BI310" s="196">
        <f aca="true" t="shared" si="28" ref="BI310:BI319">IF(N310="nulová",J310,0)</f>
        <v>0</v>
      </c>
      <c r="BJ310" s="17" t="s">
        <v>139</v>
      </c>
      <c r="BK310" s="196">
        <f aca="true" t="shared" si="29" ref="BK310:BK319">ROUND(I310*H310,2)</f>
        <v>0</v>
      </c>
      <c r="BL310" s="17" t="s">
        <v>241</v>
      </c>
      <c r="BM310" s="195" t="s">
        <v>428</v>
      </c>
    </row>
    <row r="311" spans="1:65" s="2" customFormat="1" ht="21.75" customHeight="1">
      <c r="A311" s="34"/>
      <c r="B311" s="35"/>
      <c r="C311" s="230" t="s">
        <v>429</v>
      </c>
      <c r="D311" s="230" t="s">
        <v>430</v>
      </c>
      <c r="E311" s="231" t="s">
        <v>431</v>
      </c>
      <c r="F311" s="232" t="s">
        <v>432</v>
      </c>
      <c r="G311" s="233" t="s">
        <v>255</v>
      </c>
      <c r="H311" s="234">
        <v>3</v>
      </c>
      <c r="I311" s="235"/>
      <c r="J311" s="236">
        <f t="shared" si="20"/>
        <v>0</v>
      </c>
      <c r="K311" s="237"/>
      <c r="L311" s="238"/>
      <c r="M311" s="239" t="s">
        <v>1</v>
      </c>
      <c r="N311" s="240" t="s">
        <v>42</v>
      </c>
      <c r="O311" s="71"/>
      <c r="P311" s="193">
        <f t="shared" si="21"/>
        <v>0</v>
      </c>
      <c r="Q311" s="193">
        <v>0.016</v>
      </c>
      <c r="R311" s="193">
        <f t="shared" si="22"/>
        <v>0.048</v>
      </c>
      <c r="S311" s="193">
        <v>0</v>
      </c>
      <c r="T311" s="194">
        <f t="shared" si="23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5" t="s">
        <v>315</v>
      </c>
      <c r="AT311" s="195" t="s">
        <v>430</v>
      </c>
      <c r="AU311" s="195" t="s">
        <v>139</v>
      </c>
      <c r="AY311" s="17" t="s">
        <v>131</v>
      </c>
      <c r="BE311" s="196">
        <f t="shared" si="24"/>
        <v>0</v>
      </c>
      <c r="BF311" s="196">
        <f t="shared" si="25"/>
        <v>0</v>
      </c>
      <c r="BG311" s="196">
        <f t="shared" si="26"/>
        <v>0</v>
      </c>
      <c r="BH311" s="196">
        <f t="shared" si="27"/>
        <v>0</v>
      </c>
      <c r="BI311" s="196">
        <f t="shared" si="28"/>
        <v>0</v>
      </c>
      <c r="BJ311" s="17" t="s">
        <v>139</v>
      </c>
      <c r="BK311" s="196">
        <f t="shared" si="29"/>
        <v>0</v>
      </c>
      <c r="BL311" s="17" t="s">
        <v>241</v>
      </c>
      <c r="BM311" s="195" t="s">
        <v>433</v>
      </c>
    </row>
    <row r="312" spans="1:65" s="2" customFormat="1" ht="21.75" customHeight="1">
      <c r="A312" s="34"/>
      <c r="B312" s="35"/>
      <c r="C312" s="183" t="s">
        <v>434</v>
      </c>
      <c r="D312" s="183" t="s">
        <v>134</v>
      </c>
      <c r="E312" s="184" t="s">
        <v>435</v>
      </c>
      <c r="F312" s="185" t="s">
        <v>436</v>
      </c>
      <c r="G312" s="186" t="s">
        <v>255</v>
      </c>
      <c r="H312" s="187">
        <v>3</v>
      </c>
      <c r="I312" s="188"/>
      <c r="J312" s="189">
        <f t="shared" si="20"/>
        <v>0</v>
      </c>
      <c r="K312" s="190"/>
      <c r="L312" s="39"/>
      <c r="M312" s="191" t="s">
        <v>1</v>
      </c>
      <c r="N312" s="192" t="s">
        <v>42</v>
      </c>
      <c r="O312" s="71"/>
      <c r="P312" s="193">
        <f t="shared" si="21"/>
        <v>0</v>
      </c>
      <c r="Q312" s="193">
        <v>0</v>
      </c>
      <c r="R312" s="193">
        <f t="shared" si="22"/>
        <v>0</v>
      </c>
      <c r="S312" s="193">
        <v>0</v>
      </c>
      <c r="T312" s="194">
        <f t="shared" si="23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5" t="s">
        <v>241</v>
      </c>
      <c r="AT312" s="195" t="s">
        <v>134</v>
      </c>
      <c r="AU312" s="195" t="s">
        <v>139</v>
      </c>
      <c r="AY312" s="17" t="s">
        <v>131</v>
      </c>
      <c r="BE312" s="196">
        <f t="shared" si="24"/>
        <v>0</v>
      </c>
      <c r="BF312" s="196">
        <f t="shared" si="25"/>
        <v>0</v>
      </c>
      <c r="BG312" s="196">
        <f t="shared" si="26"/>
        <v>0</v>
      </c>
      <c r="BH312" s="196">
        <f t="shared" si="27"/>
        <v>0</v>
      </c>
      <c r="BI312" s="196">
        <f t="shared" si="28"/>
        <v>0</v>
      </c>
      <c r="BJ312" s="17" t="s">
        <v>139</v>
      </c>
      <c r="BK312" s="196">
        <f t="shared" si="29"/>
        <v>0</v>
      </c>
      <c r="BL312" s="17" t="s">
        <v>241</v>
      </c>
      <c r="BM312" s="195" t="s">
        <v>437</v>
      </c>
    </row>
    <row r="313" spans="1:65" s="2" customFormat="1" ht="24.2" customHeight="1">
      <c r="A313" s="34"/>
      <c r="B313" s="35"/>
      <c r="C313" s="230" t="s">
        <v>438</v>
      </c>
      <c r="D313" s="230" t="s">
        <v>430</v>
      </c>
      <c r="E313" s="231" t="s">
        <v>439</v>
      </c>
      <c r="F313" s="232" t="s">
        <v>440</v>
      </c>
      <c r="G313" s="233" t="s">
        <v>255</v>
      </c>
      <c r="H313" s="234">
        <v>3</v>
      </c>
      <c r="I313" s="235"/>
      <c r="J313" s="236">
        <f t="shared" si="20"/>
        <v>0</v>
      </c>
      <c r="K313" s="237"/>
      <c r="L313" s="238"/>
      <c r="M313" s="239" t="s">
        <v>1</v>
      </c>
      <c r="N313" s="240" t="s">
        <v>42</v>
      </c>
      <c r="O313" s="71"/>
      <c r="P313" s="193">
        <f t="shared" si="21"/>
        <v>0</v>
      </c>
      <c r="Q313" s="193">
        <v>0.0012</v>
      </c>
      <c r="R313" s="193">
        <f t="shared" si="22"/>
        <v>0.0036</v>
      </c>
      <c r="S313" s="193">
        <v>0</v>
      </c>
      <c r="T313" s="194">
        <f t="shared" si="23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5" t="s">
        <v>315</v>
      </c>
      <c r="AT313" s="195" t="s">
        <v>430</v>
      </c>
      <c r="AU313" s="195" t="s">
        <v>139</v>
      </c>
      <c r="AY313" s="17" t="s">
        <v>131</v>
      </c>
      <c r="BE313" s="196">
        <f t="shared" si="24"/>
        <v>0</v>
      </c>
      <c r="BF313" s="196">
        <f t="shared" si="25"/>
        <v>0</v>
      </c>
      <c r="BG313" s="196">
        <f t="shared" si="26"/>
        <v>0</v>
      </c>
      <c r="BH313" s="196">
        <f t="shared" si="27"/>
        <v>0</v>
      </c>
      <c r="BI313" s="196">
        <f t="shared" si="28"/>
        <v>0</v>
      </c>
      <c r="BJ313" s="17" t="s">
        <v>139</v>
      </c>
      <c r="BK313" s="196">
        <f t="shared" si="29"/>
        <v>0</v>
      </c>
      <c r="BL313" s="17" t="s">
        <v>241</v>
      </c>
      <c r="BM313" s="195" t="s">
        <v>441</v>
      </c>
    </row>
    <row r="314" spans="1:65" s="2" customFormat="1" ht="24.2" customHeight="1">
      <c r="A314" s="34"/>
      <c r="B314" s="35"/>
      <c r="C314" s="183" t="s">
        <v>442</v>
      </c>
      <c r="D314" s="183" t="s">
        <v>134</v>
      </c>
      <c r="E314" s="184" t="s">
        <v>443</v>
      </c>
      <c r="F314" s="185" t="s">
        <v>444</v>
      </c>
      <c r="G314" s="186" t="s">
        <v>255</v>
      </c>
      <c r="H314" s="187">
        <v>3</v>
      </c>
      <c r="I314" s="188"/>
      <c r="J314" s="189">
        <f t="shared" si="20"/>
        <v>0</v>
      </c>
      <c r="K314" s="190"/>
      <c r="L314" s="39"/>
      <c r="M314" s="191" t="s">
        <v>1</v>
      </c>
      <c r="N314" s="192" t="s">
        <v>42</v>
      </c>
      <c r="O314" s="71"/>
      <c r="P314" s="193">
        <f t="shared" si="21"/>
        <v>0</v>
      </c>
      <c r="Q314" s="193">
        <v>0.00047</v>
      </c>
      <c r="R314" s="193">
        <f t="shared" si="22"/>
        <v>0.00141</v>
      </c>
      <c r="S314" s="193">
        <v>0</v>
      </c>
      <c r="T314" s="194">
        <f t="shared" si="2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5" t="s">
        <v>241</v>
      </c>
      <c r="AT314" s="195" t="s">
        <v>134</v>
      </c>
      <c r="AU314" s="195" t="s">
        <v>139</v>
      </c>
      <c r="AY314" s="17" t="s">
        <v>131</v>
      </c>
      <c r="BE314" s="196">
        <f t="shared" si="24"/>
        <v>0</v>
      </c>
      <c r="BF314" s="196">
        <f t="shared" si="25"/>
        <v>0</v>
      </c>
      <c r="BG314" s="196">
        <f t="shared" si="26"/>
        <v>0</v>
      </c>
      <c r="BH314" s="196">
        <f t="shared" si="27"/>
        <v>0</v>
      </c>
      <c r="BI314" s="196">
        <f t="shared" si="28"/>
        <v>0</v>
      </c>
      <c r="BJ314" s="17" t="s">
        <v>139</v>
      </c>
      <c r="BK314" s="196">
        <f t="shared" si="29"/>
        <v>0</v>
      </c>
      <c r="BL314" s="17" t="s">
        <v>241</v>
      </c>
      <c r="BM314" s="195" t="s">
        <v>445</v>
      </c>
    </row>
    <row r="315" spans="1:65" s="2" customFormat="1" ht="24.2" customHeight="1">
      <c r="A315" s="34"/>
      <c r="B315" s="35"/>
      <c r="C315" s="230" t="s">
        <v>446</v>
      </c>
      <c r="D315" s="230" t="s">
        <v>430</v>
      </c>
      <c r="E315" s="231" t="s">
        <v>447</v>
      </c>
      <c r="F315" s="232" t="s">
        <v>448</v>
      </c>
      <c r="G315" s="233" t="s">
        <v>255</v>
      </c>
      <c r="H315" s="234">
        <v>3</v>
      </c>
      <c r="I315" s="235"/>
      <c r="J315" s="236">
        <f t="shared" si="20"/>
        <v>0</v>
      </c>
      <c r="K315" s="237"/>
      <c r="L315" s="238"/>
      <c r="M315" s="239" t="s">
        <v>1</v>
      </c>
      <c r="N315" s="240" t="s">
        <v>42</v>
      </c>
      <c r="O315" s="71"/>
      <c r="P315" s="193">
        <f t="shared" si="21"/>
        <v>0</v>
      </c>
      <c r="Q315" s="193">
        <v>0.016</v>
      </c>
      <c r="R315" s="193">
        <f t="shared" si="22"/>
        <v>0.048</v>
      </c>
      <c r="S315" s="193">
        <v>0</v>
      </c>
      <c r="T315" s="194">
        <f t="shared" si="2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5" t="s">
        <v>315</v>
      </c>
      <c r="AT315" s="195" t="s">
        <v>430</v>
      </c>
      <c r="AU315" s="195" t="s">
        <v>139</v>
      </c>
      <c r="AY315" s="17" t="s">
        <v>131</v>
      </c>
      <c r="BE315" s="196">
        <f t="shared" si="24"/>
        <v>0</v>
      </c>
      <c r="BF315" s="196">
        <f t="shared" si="25"/>
        <v>0</v>
      </c>
      <c r="BG315" s="196">
        <f t="shared" si="26"/>
        <v>0</v>
      </c>
      <c r="BH315" s="196">
        <f t="shared" si="27"/>
        <v>0</v>
      </c>
      <c r="BI315" s="196">
        <f t="shared" si="28"/>
        <v>0</v>
      </c>
      <c r="BJ315" s="17" t="s">
        <v>139</v>
      </c>
      <c r="BK315" s="196">
        <f t="shared" si="29"/>
        <v>0</v>
      </c>
      <c r="BL315" s="17" t="s">
        <v>241</v>
      </c>
      <c r="BM315" s="195" t="s">
        <v>449</v>
      </c>
    </row>
    <row r="316" spans="1:65" s="2" customFormat="1" ht="24.2" customHeight="1">
      <c r="A316" s="34"/>
      <c r="B316" s="35"/>
      <c r="C316" s="183" t="s">
        <v>450</v>
      </c>
      <c r="D316" s="183" t="s">
        <v>134</v>
      </c>
      <c r="E316" s="184" t="s">
        <v>451</v>
      </c>
      <c r="F316" s="185" t="s">
        <v>452</v>
      </c>
      <c r="G316" s="186" t="s">
        <v>255</v>
      </c>
      <c r="H316" s="187">
        <v>1</v>
      </c>
      <c r="I316" s="188"/>
      <c r="J316" s="189">
        <f t="shared" si="20"/>
        <v>0</v>
      </c>
      <c r="K316" s="190"/>
      <c r="L316" s="39"/>
      <c r="M316" s="191" t="s">
        <v>1</v>
      </c>
      <c r="N316" s="192" t="s">
        <v>42</v>
      </c>
      <c r="O316" s="71"/>
      <c r="P316" s="193">
        <f t="shared" si="21"/>
        <v>0</v>
      </c>
      <c r="Q316" s="193">
        <v>0.00055</v>
      </c>
      <c r="R316" s="193">
        <f t="shared" si="22"/>
        <v>0.00055</v>
      </c>
      <c r="S316" s="193">
        <v>0</v>
      </c>
      <c r="T316" s="194">
        <f t="shared" si="23"/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5" t="s">
        <v>241</v>
      </c>
      <c r="AT316" s="195" t="s">
        <v>134</v>
      </c>
      <c r="AU316" s="195" t="s">
        <v>139</v>
      </c>
      <c r="AY316" s="17" t="s">
        <v>131</v>
      </c>
      <c r="BE316" s="196">
        <f t="shared" si="24"/>
        <v>0</v>
      </c>
      <c r="BF316" s="196">
        <f t="shared" si="25"/>
        <v>0</v>
      </c>
      <c r="BG316" s="196">
        <f t="shared" si="26"/>
        <v>0</v>
      </c>
      <c r="BH316" s="196">
        <f t="shared" si="27"/>
        <v>0</v>
      </c>
      <c r="BI316" s="196">
        <f t="shared" si="28"/>
        <v>0</v>
      </c>
      <c r="BJ316" s="17" t="s">
        <v>139</v>
      </c>
      <c r="BK316" s="196">
        <f t="shared" si="29"/>
        <v>0</v>
      </c>
      <c r="BL316" s="17" t="s">
        <v>241</v>
      </c>
      <c r="BM316" s="195" t="s">
        <v>453</v>
      </c>
    </row>
    <row r="317" spans="1:65" s="2" customFormat="1" ht="37.9" customHeight="1">
      <c r="A317" s="34"/>
      <c r="B317" s="35"/>
      <c r="C317" s="230" t="s">
        <v>454</v>
      </c>
      <c r="D317" s="230" t="s">
        <v>430</v>
      </c>
      <c r="E317" s="231" t="s">
        <v>455</v>
      </c>
      <c r="F317" s="232" t="s">
        <v>456</v>
      </c>
      <c r="G317" s="233" t="s">
        <v>255</v>
      </c>
      <c r="H317" s="234">
        <v>1</v>
      </c>
      <c r="I317" s="235"/>
      <c r="J317" s="236">
        <f t="shared" si="20"/>
        <v>0</v>
      </c>
      <c r="K317" s="237"/>
      <c r="L317" s="238"/>
      <c r="M317" s="239" t="s">
        <v>1</v>
      </c>
      <c r="N317" s="240" t="s">
        <v>42</v>
      </c>
      <c r="O317" s="71"/>
      <c r="P317" s="193">
        <f t="shared" si="21"/>
        <v>0</v>
      </c>
      <c r="Q317" s="193">
        <v>0.015</v>
      </c>
      <c r="R317" s="193">
        <f t="shared" si="22"/>
        <v>0.015</v>
      </c>
      <c r="S317" s="193">
        <v>0</v>
      </c>
      <c r="T317" s="194">
        <f t="shared" si="23"/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5" t="s">
        <v>315</v>
      </c>
      <c r="AT317" s="195" t="s">
        <v>430</v>
      </c>
      <c r="AU317" s="195" t="s">
        <v>139</v>
      </c>
      <c r="AY317" s="17" t="s">
        <v>131</v>
      </c>
      <c r="BE317" s="196">
        <f t="shared" si="24"/>
        <v>0</v>
      </c>
      <c r="BF317" s="196">
        <f t="shared" si="25"/>
        <v>0</v>
      </c>
      <c r="BG317" s="196">
        <f t="shared" si="26"/>
        <v>0</v>
      </c>
      <c r="BH317" s="196">
        <f t="shared" si="27"/>
        <v>0</v>
      </c>
      <c r="BI317" s="196">
        <f t="shared" si="28"/>
        <v>0</v>
      </c>
      <c r="BJ317" s="17" t="s">
        <v>139</v>
      </c>
      <c r="BK317" s="196">
        <f t="shared" si="29"/>
        <v>0</v>
      </c>
      <c r="BL317" s="17" t="s">
        <v>241</v>
      </c>
      <c r="BM317" s="195" t="s">
        <v>457</v>
      </c>
    </row>
    <row r="318" spans="1:65" s="2" customFormat="1" ht="24.2" customHeight="1">
      <c r="A318" s="34"/>
      <c r="B318" s="35"/>
      <c r="C318" s="183" t="s">
        <v>458</v>
      </c>
      <c r="D318" s="183" t="s">
        <v>134</v>
      </c>
      <c r="E318" s="184" t="s">
        <v>459</v>
      </c>
      <c r="F318" s="185" t="s">
        <v>460</v>
      </c>
      <c r="G318" s="186" t="s">
        <v>345</v>
      </c>
      <c r="H318" s="187">
        <v>1</v>
      </c>
      <c r="I318" s="188"/>
      <c r="J318" s="189">
        <f t="shared" si="20"/>
        <v>0</v>
      </c>
      <c r="K318" s="190"/>
      <c r="L318" s="39"/>
      <c r="M318" s="191" t="s">
        <v>1</v>
      </c>
      <c r="N318" s="192" t="s">
        <v>42</v>
      </c>
      <c r="O318" s="71"/>
      <c r="P318" s="193">
        <f t="shared" si="21"/>
        <v>0</v>
      </c>
      <c r="Q318" s="193">
        <v>0.12</v>
      </c>
      <c r="R318" s="193">
        <f t="shared" si="22"/>
        <v>0.12</v>
      </c>
      <c r="S318" s="193">
        <v>0</v>
      </c>
      <c r="T318" s="194">
        <f t="shared" si="23"/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5" t="s">
        <v>241</v>
      </c>
      <c r="AT318" s="195" t="s">
        <v>134</v>
      </c>
      <c r="AU318" s="195" t="s">
        <v>139</v>
      </c>
      <c r="AY318" s="17" t="s">
        <v>131</v>
      </c>
      <c r="BE318" s="196">
        <f t="shared" si="24"/>
        <v>0</v>
      </c>
      <c r="BF318" s="196">
        <f t="shared" si="25"/>
        <v>0</v>
      </c>
      <c r="BG318" s="196">
        <f t="shared" si="26"/>
        <v>0</v>
      </c>
      <c r="BH318" s="196">
        <f t="shared" si="27"/>
        <v>0</v>
      </c>
      <c r="BI318" s="196">
        <f t="shared" si="28"/>
        <v>0</v>
      </c>
      <c r="BJ318" s="17" t="s">
        <v>139</v>
      </c>
      <c r="BK318" s="196">
        <f t="shared" si="29"/>
        <v>0</v>
      </c>
      <c r="BL318" s="17" t="s">
        <v>241</v>
      </c>
      <c r="BM318" s="195" t="s">
        <v>461</v>
      </c>
    </row>
    <row r="319" spans="1:65" s="2" customFormat="1" ht="24.2" customHeight="1">
      <c r="A319" s="34"/>
      <c r="B319" s="35"/>
      <c r="C319" s="183" t="s">
        <v>462</v>
      </c>
      <c r="D319" s="183" t="s">
        <v>134</v>
      </c>
      <c r="E319" s="184" t="s">
        <v>463</v>
      </c>
      <c r="F319" s="185" t="s">
        <v>464</v>
      </c>
      <c r="G319" s="186" t="s">
        <v>318</v>
      </c>
      <c r="H319" s="187">
        <v>0.237</v>
      </c>
      <c r="I319" s="188"/>
      <c r="J319" s="189">
        <f t="shared" si="20"/>
        <v>0</v>
      </c>
      <c r="K319" s="190"/>
      <c r="L319" s="39"/>
      <c r="M319" s="191" t="s">
        <v>1</v>
      </c>
      <c r="N319" s="192" t="s">
        <v>42</v>
      </c>
      <c r="O319" s="71"/>
      <c r="P319" s="193">
        <f t="shared" si="21"/>
        <v>0</v>
      </c>
      <c r="Q319" s="193">
        <v>0</v>
      </c>
      <c r="R319" s="193">
        <f t="shared" si="22"/>
        <v>0</v>
      </c>
      <c r="S319" s="193">
        <v>0</v>
      </c>
      <c r="T319" s="194">
        <f t="shared" si="23"/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5" t="s">
        <v>241</v>
      </c>
      <c r="AT319" s="195" t="s">
        <v>134</v>
      </c>
      <c r="AU319" s="195" t="s">
        <v>139</v>
      </c>
      <c r="AY319" s="17" t="s">
        <v>131</v>
      </c>
      <c r="BE319" s="196">
        <f t="shared" si="24"/>
        <v>0</v>
      </c>
      <c r="BF319" s="196">
        <f t="shared" si="25"/>
        <v>0</v>
      </c>
      <c r="BG319" s="196">
        <f t="shared" si="26"/>
        <v>0</v>
      </c>
      <c r="BH319" s="196">
        <f t="shared" si="27"/>
        <v>0</v>
      </c>
      <c r="BI319" s="196">
        <f t="shared" si="28"/>
        <v>0</v>
      </c>
      <c r="BJ319" s="17" t="s">
        <v>139</v>
      </c>
      <c r="BK319" s="196">
        <f t="shared" si="29"/>
        <v>0</v>
      </c>
      <c r="BL319" s="17" t="s">
        <v>241</v>
      </c>
      <c r="BM319" s="195" t="s">
        <v>465</v>
      </c>
    </row>
    <row r="320" spans="2:63" s="12" customFormat="1" ht="22.9" customHeight="1">
      <c r="B320" s="167"/>
      <c r="C320" s="168"/>
      <c r="D320" s="169" t="s">
        <v>75</v>
      </c>
      <c r="E320" s="181" t="s">
        <v>466</v>
      </c>
      <c r="F320" s="181" t="s">
        <v>467</v>
      </c>
      <c r="G320" s="168"/>
      <c r="H320" s="168"/>
      <c r="I320" s="171"/>
      <c r="J320" s="182">
        <f>BK320</f>
        <v>0</v>
      </c>
      <c r="K320" s="168"/>
      <c r="L320" s="173"/>
      <c r="M320" s="174"/>
      <c r="N320" s="175"/>
      <c r="O320" s="175"/>
      <c r="P320" s="176">
        <f>SUM(P321:P332)</f>
        <v>0</v>
      </c>
      <c r="Q320" s="175"/>
      <c r="R320" s="176">
        <f>SUM(R321:R332)</f>
        <v>0.17407999999999998</v>
      </c>
      <c r="S320" s="175"/>
      <c r="T320" s="177">
        <f>SUM(T321:T332)</f>
        <v>0</v>
      </c>
      <c r="AR320" s="178" t="s">
        <v>139</v>
      </c>
      <c r="AT320" s="179" t="s">
        <v>75</v>
      </c>
      <c r="AU320" s="179" t="s">
        <v>84</v>
      </c>
      <c r="AY320" s="178" t="s">
        <v>131</v>
      </c>
      <c r="BK320" s="180">
        <f>SUM(BK321:BK332)</f>
        <v>0</v>
      </c>
    </row>
    <row r="321" spans="1:65" s="2" customFormat="1" ht="16.5" customHeight="1">
      <c r="A321" s="34"/>
      <c r="B321" s="35"/>
      <c r="C321" s="183" t="s">
        <v>468</v>
      </c>
      <c r="D321" s="183" t="s">
        <v>134</v>
      </c>
      <c r="E321" s="184" t="s">
        <v>469</v>
      </c>
      <c r="F321" s="185" t="s">
        <v>470</v>
      </c>
      <c r="G321" s="186" t="s">
        <v>137</v>
      </c>
      <c r="H321" s="187">
        <v>5.5</v>
      </c>
      <c r="I321" s="188"/>
      <c r="J321" s="189">
        <f>ROUND(I321*H321,2)</f>
        <v>0</v>
      </c>
      <c r="K321" s="190"/>
      <c r="L321" s="39"/>
      <c r="M321" s="191" t="s">
        <v>1</v>
      </c>
      <c r="N321" s="192" t="s">
        <v>42</v>
      </c>
      <c r="O321" s="71"/>
      <c r="P321" s="193">
        <f>O321*H321</f>
        <v>0</v>
      </c>
      <c r="Q321" s="193">
        <v>0.0003</v>
      </c>
      <c r="R321" s="193">
        <f>Q321*H321</f>
        <v>0.0016499999999999998</v>
      </c>
      <c r="S321" s="193">
        <v>0</v>
      </c>
      <c r="T321" s="194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5" t="s">
        <v>241</v>
      </c>
      <c r="AT321" s="195" t="s">
        <v>134</v>
      </c>
      <c r="AU321" s="195" t="s">
        <v>139</v>
      </c>
      <c r="AY321" s="17" t="s">
        <v>131</v>
      </c>
      <c r="BE321" s="196">
        <f>IF(N321="základní",J321,0)</f>
        <v>0</v>
      </c>
      <c r="BF321" s="196">
        <f>IF(N321="snížená",J321,0)</f>
        <v>0</v>
      </c>
      <c r="BG321" s="196">
        <f>IF(N321="zákl. přenesená",J321,0)</f>
        <v>0</v>
      </c>
      <c r="BH321" s="196">
        <f>IF(N321="sníž. přenesená",J321,0)</f>
        <v>0</v>
      </c>
      <c r="BI321" s="196">
        <f>IF(N321="nulová",J321,0)</f>
        <v>0</v>
      </c>
      <c r="BJ321" s="17" t="s">
        <v>139</v>
      </c>
      <c r="BK321" s="196">
        <f>ROUND(I321*H321,2)</f>
        <v>0</v>
      </c>
      <c r="BL321" s="17" t="s">
        <v>241</v>
      </c>
      <c r="BM321" s="195" t="s">
        <v>471</v>
      </c>
    </row>
    <row r="322" spans="2:51" s="13" customFormat="1" ht="11.25">
      <c r="B322" s="197"/>
      <c r="C322" s="198"/>
      <c r="D322" s="199" t="s">
        <v>141</v>
      </c>
      <c r="E322" s="200" t="s">
        <v>1</v>
      </c>
      <c r="F322" s="201" t="s">
        <v>472</v>
      </c>
      <c r="G322" s="198"/>
      <c r="H322" s="202">
        <v>5.5</v>
      </c>
      <c r="I322" s="203"/>
      <c r="J322" s="198"/>
      <c r="K322" s="198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141</v>
      </c>
      <c r="AU322" s="208" t="s">
        <v>139</v>
      </c>
      <c r="AV322" s="13" t="s">
        <v>139</v>
      </c>
      <c r="AW322" s="13" t="s">
        <v>32</v>
      </c>
      <c r="AX322" s="13" t="s">
        <v>84</v>
      </c>
      <c r="AY322" s="208" t="s">
        <v>131</v>
      </c>
    </row>
    <row r="323" spans="1:65" s="2" customFormat="1" ht="21.75" customHeight="1">
      <c r="A323" s="34"/>
      <c r="B323" s="35"/>
      <c r="C323" s="183" t="s">
        <v>473</v>
      </c>
      <c r="D323" s="183" t="s">
        <v>134</v>
      </c>
      <c r="E323" s="184" t="s">
        <v>474</v>
      </c>
      <c r="F323" s="185" t="s">
        <v>475</v>
      </c>
      <c r="G323" s="186" t="s">
        <v>137</v>
      </c>
      <c r="H323" s="187">
        <v>5.5</v>
      </c>
      <c r="I323" s="188"/>
      <c r="J323" s="189">
        <f>ROUND(I323*H323,2)</f>
        <v>0</v>
      </c>
      <c r="K323" s="190"/>
      <c r="L323" s="39"/>
      <c r="M323" s="191" t="s">
        <v>1</v>
      </c>
      <c r="N323" s="192" t="s">
        <v>42</v>
      </c>
      <c r="O323" s="71"/>
      <c r="P323" s="193">
        <f>O323*H323</f>
        <v>0</v>
      </c>
      <c r="Q323" s="193">
        <v>0.00455</v>
      </c>
      <c r="R323" s="193">
        <f>Q323*H323</f>
        <v>0.025025000000000002</v>
      </c>
      <c r="S323" s="193">
        <v>0</v>
      </c>
      <c r="T323" s="194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5" t="s">
        <v>241</v>
      </c>
      <c r="AT323" s="195" t="s">
        <v>134</v>
      </c>
      <c r="AU323" s="195" t="s">
        <v>139</v>
      </c>
      <c r="AY323" s="17" t="s">
        <v>131</v>
      </c>
      <c r="BE323" s="196">
        <f>IF(N323="základní",J323,0)</f>
        <v>0</v>
      </c>
      <c r="BF323" s="196">
        <f>IF(N323="snížená",J323,0)</f>
        <v>0</v>
      </c>
      <c r="BG323" s="196">
        <f>IF(N323="zákl. přenesená",J323,0)</f>
        <v>0</v>
      </c>
      <c r="BH323" s="196">
        <f>IF(N323="sníž. přenesená",J323,0)</f>
        <v>0</v>
      </c>
      <c r="BI323" s="196">
        <f>IF(N323="nulová",J323,0)</f>
        <v>0</v>
      </c>
      <c r="BJ323" s="17" t="s">
        <v>139</v>
      </c>
      <c r="BK323" s="196">
        <f>ROUND(I323*H323,2)</f>
        <v>0</v>
      </c>
      <c r="BL323" s="17" t="s">
        <v>241</v>
      </c>
      <c r="BM323" s="195" t="s">
        <v>476</v>
      </c>
    </row>
    <row r="324" spans="2:51" s="13" customFormat="1" ht="11.25">
      <c r="B324" s="197"/>
      <c r="C324" s="198"/>
      <c r="D324" s="199" t="s">
        <v>141</v>
      </c>
      <c r="E324" s="200" t="s">
        <v>1</v>
      </c>
      <c r="F324" s="201" t="s">
        <v>472</v>
      </c>
      <c r="G324" s="198"/>
      <c r="H324" s="202">
        <v>5.5</v>
      </c>
      <c r="I324" s="203"/>
      <c r="J324" s="198"/>
      <c r="K324" s="198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141</v>
      </c>
      <c r="AU324" s="208" t="s">
        <v>139</v>
      </c>
      <c r="AV324" s="13" t="s">
        <v>139</v>
      </c>
      <c r="AW324" s="13" t="s">
        <v>32</v>
      </c>
      <c r="AX324" s="13" t="s">
        <v>84</v>
      </c>
      <c r="AY324" s="208" t="s">
        <v>131</v>
      </c>
    </row>
    <row r="325" spans="1:65" s="2" customFormat="1" ht="24.2" customHeight="1">
      <c r="A325" s="34"/>
      <c r="B325" s="35"/>
      <c r="C325" s="183" t="s">
        <v>477</v>
      </c>
      <c r="D325" s="183" t="s">
        <v>134</v>
      </c>
      <c r="E325" s="184" t="s">
        <v>478</v>
      </c>
      <c r="F325" s="185" t="s">
        <v>479</v>
      </c>
      <c r="G325" s="186" t="s">
        <v>137</v>
      </c>
      <c r="H325" s="187">
        <v>5.5</v>
      </c>
      <c r="I325" s="188"/>
      <c r="J325" s="189">
        <f>ROUND(I325*H325,2)</f>
        <v>0</v>
      </c>
      <c r="K325" s="190"/>
      <c r="L325" s="39"/>
      <c r="M325" s="191" t="s">
        <v>1</v>
      </c>
      <c r="N325" s="192" t="s">
        <v>42</v>
      </c>
      <c r="O325" s="71"/>
      <c r="P325" s="193">
        <f>O325*H325</f>
        <v>0</v>
      </c>
      <c r="Q325" s="193">
        <v>0.0054</v>
      </c>
      <c r="R325" s="193">
        <f>Q325*H325</f>
        <v>0.0297</v>
      </c>
      <c r="S325" s="193">
        <v>0</v>
      </c>
      <c r="T325" s="194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5" t="s">
        <v>241</v>
      </c>
      <c r="AT325" s="195" t="s">
        <v>134</v>
      </c>
      <c r="AU325" s="195" t="s">
        <v>139</v>
      </c>
      <c r="AY325" s="17" t="s">
        <v>131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7" t="s">
        <v>139</v>
      </c>
      <c r="BK325" s="196">
        <f>ROUND(I325*H325,2)</f>
        <v>0</v>
      </c>
      <c r="BL325" s="17" t="s">
        <v>241</v>
      </c>
      <c r="BM325" s="195" t="s">
        <v>480</v>
      </c>
    </row>
    <row r="326" spans="2:51" s="13" customFormat="1" ht="11.25">
      <c r="B326" s="197"/>
      <c r="C326" s="198"/>
      <c r="D326" s="199" t="s">
        <v>141</v>
      </c>
      <c r="E326" s="200" t="s">
        <v>1</v>
      </c>
      <c r="F326" s="201" t="s">
        <v>472</v>
      </c>
      <c r="G326" s="198"/>
      <c r="H326" s="202">
        <v>5.5</v>
      </c>
      <c r="I326" s="203"/>
      <c r="J326" s="198"/>
      <c r="K326" s="198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141</v>
      </c>
      <c r="AU326" s="208" t="s">
        <v>139</v>
      </c>
      <c r="AV326" s="13" t="s">
        <v>139</v>
      </c>
      <c r="AW326" s="13" t="s">
        <v>32</v>
      </c>
      <c r="AX326" s="13" t="s">
        <v>84</v>
      </c>
      <c r="AY326" s="208" t="s">
        <v>131</v>
      </c>
    </row>
    <row r="327" spans="1:65" s="2" customFormat="1" ht="24.2" customHeight="1">
      <c r="A327" s="34"/>
      <c r="B327" s="35"/>
      <c r="C327" s="230" t="s">
        <v>481</v>
      </c>
      <c r="D327" s="230" t="s">
        <v>430</v>
      </c>
      <c r="E327" s="231" t="s">
        <v>482</v>
      </c>
      <c r="F327" s="232" t="s">
        <v>483</v>
      </c>
      <c r="G327" s="233" t="s">
        <v>137</v>
      </c>
      <c r="H327" s="234">
        <v>6.05</v>
      </c>
      <c r="I327" s="235"/>
      <c r="J327" s="236">
        <f>ROUND(I327*H327,2)</f>
        <v>0</v>
      </c>
      <c r="K327" s="237"/>
      <c r="L327" s="238"/>
      <c r="M327" s="239" t="s">
        <v>1</v>
      </c>
      <c r="N327" s="240" t="s">
        <v>42</v>
      </c>
      <c r="O327" s="71"/>
      <c r="P327" s="193">
        <f>O327*H327</f>
        <v>0</v>
      </c>
      <c r="Q327" s="193">
        <v>0.0177</v>
      </c>
      <c r="R327" s="193">
        <f>Q327*H327</f>
        <v>0.107085</v>
      </c>
      <c r="S327" s="193">
        <v>0</v>
      </c>
      <c r="T327" s="194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5" t="s">
        <v>315</v>
      </c>
      <c r="AT327" s="195" t="s">
        <v>430</v>
      </c>
      <c r="AU327" s="195" t="s">
        <v>139</v>
      </c>
      <c r="AY327" s="17" t="s">
        <v>131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17" t="s">
        <v>139</v>
      </c>
      <c r="BK327" s="196">
        <f>ROUND(I327*H327,2)</f>
        <v>0</v>
      </c>
      <c r="BL327" s="17" t="s">
        <v>241</v>
      </c>
      <c r="BM327" s="195" t="s">
        <v>484</v>
      </c>
    </row>
    <row r="328" spans="2:51" s="13" customFormat="1" ht="11.25">
      <c r="B328" s="197"/>
      <c r="C328" s="198"/>
      <c r="D328" s="199" t="s">
        <v>141</v>
      </c>
      <c r="E328" s="198"/>
      <c r="F328" s="201" t="s">
        <v>485</v>
      </c>
      <c r="G328" s="198"/>
      <c r="H328" s="202">
        <v>6.05</v>
      </c>
      <c r="I328" s="203"/>
      <c r="J328" s="198"/>
      <c r="K328" s="198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141</v>
      </c>
      <c r="AU328" s="208" t="s">
        <v>139</v>
      </c>
      <c r="AV328" s="13" t="s">
        <v>139</v>
      </c>
      <c r="AW328" s="13" t="s">
        <v>4</v>
      </c>
      <c r="AX328" s="13" t="s">
        <v>84</v>
      </c>
      <c r="AY328" s="208" t="s">
        <v>131</v>
      </c>
    </row>
    <row r="329" spans="1:65" s="2" customFormat="1" ht="24.2" customHeight="1">
      <c r="A329" s="34"/>
      <c r="B329" s="35"/>
      <c r="C329" s="183" t="s">
        <v>486</v>
      </c>
      <c r="D329" s="183" t="s">
        <v>134</v>
      </c>
      <c r="E329" s="184" t="s">
        <v>487</v>
      </c>
      <c r="F329" s="185" t="s">
        <v>488</v>
      </c>
      <c r="G329" s="186" t="s">
        <v>137</v>
      </c>
      <c r="H329" s="187">
        <v>7.08</v>
      </c>
      <c r="I329" s="188"/>
      <c r="J329" s="189">
        <f>ROUND(I329*H329,2)</f>
        <v>0</v>
      </c>
      <c r="K329" s="190"/>
      <c r="L329" s="39"/>
      <c r="M329" s="191" t="s">
        <v>1</v>
      </c>
      <c r="N329" s="192" t="s">
        <v>42</v>
      </c>
      <c r="O329" s="71"/>
      <c r="P329" s="193">
        <f>O329*H329</f>
        <v>0</v>
      </c>
      <c r="Q329" s="193">
        <v>0.0015</v>
      </c>
      <c r="R329" s="193">
        <f>Q329*H329</f>
        <v>0.010620000000000001</v>
      </c>
      <c r="S329" s="193">
        <v>0</v>
      </c>
      <c r="T329" s="194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5" t="s">
        <v>241</v>
      </c>
      <c r="AT329" s="195" t="s">
        <v>134</v>
      </c>
      <c r="AU329" s="195" t="s">
        <v>139</v>
      </c>
      <c r="AY329" s="17" t="s">
        <v>131</v>
      </c>
      <c r="BE329" s="196">
        <f>IF(N329="základní",J329,0)</f>
        <v>0</v>
      </c>
      <c r="BF329" s="196">
        <f>IF(N329="snížená",J329,0)</f>
        <v>0</v>
      </c>
      <c r="BG329" s="196">
        <f>IF(N329="zákl. přenesená",J329,0)</f>
        <v>0</v>
      </c>
      <c r="BH329" s="196">
        <f>IF(N329="sníž. přenesená",J329,0)</f>
        <v>0</v>
      </c>
      <c r="BI329" s="196">
        <f>IF(N329="nulová",J329,0)</f>
        <v>0</v>
      </c>
      <c r="BJ329" s="17" t="s">
        <v>139</v>
      </c>
      <c r="BK329" s="196">
        <f>ROUND(I329*H329,2)</f>
        <v>0</v>
      </c>
      <c r="BL329" s="17" t="s">
        <v>241</v>
      </c>
      <c r="BM329" s="195" t="s">
        <v>489</v>
      </c>
    </row>
    <row r="330" spans="2:51" s="14" customFormat="1" ht="11.25">
      <c r="B330" s="209"/>
      <c r="C330" s="210"/>
      <c r="D330" s="199" t="s">
        <v>141</v>
      </c>
      <c r="E330" s="211" t="s">
        <v>1</v>
      </c>
      <c r="F330" s="212" t="s">
        <v>177</v>
      </c>
      <c r="G330" s="210"/>
      <c r="H330" s="211" t="s">
        <v>1</v>
      </c>
      <c r="I330" s="213"/>
      <c r="J330" s="210"/>
      <c r="K330" s="210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141</v>
      </c>
      <c r="AU330" s="218" t="s">
        <v>139</v>
      </c>
      <c r="AV330" s="14" t="s">
        <v>84</v>
      </c>
      <c r="AW330" s="14" t="s">
        <v>32</v>
      </c>
      <c r="AX330" s="14" t="s">
        <v>76</v>
      </c>
      <c r="AY330" s="218" t="s">
        <v>131</v>
      </c>
    </row>
    <row r="331" spans="2:51" s="13" customFormat="1" ht="11.25">
      <c r="B331" s="197"/>
      <c r="C331" s="198"/>
      <c r="D331" s="199" t="s">
        <v>141</v>
      </c>
      <c r="E331" s="200" t="s">
        <v>1</v>
      </c>
      <c r="F331" s="201" t="s">
        <v>490</v>
      </c>
      <c r="G331" s="198"/>
      <c r="H331" s="202">
        <v>7.08</v>
      </c>
      <c r="I331" s="203"/>
      <c r="J331" s="198"/>
      <c r="K331" s="198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141</v>
      </c>
      <c r="AU331" s="208" t="s">
        <v>139</v>
      </c>
      <c r="AV331" s="13" t="s">
        <v>139</v>
      </c>
      <c r="AW331" s="13" t="s">
        <v>32</v>
      </c>
      <c r="AX331" s="13" t="s">
        <v>84</v>
      </c>
      <c r="AY331" s="208" t="s">
        <v>131</v>
      </c>
    </row>
    <row r="332" spans="1:65" s="2" customFormat="1" ht="24.2" customHeight="1">
      <c r="A332" s="34"/>
      <c r="B332" s="35"/>
      <c r="C332" s="183" t="s">
        <v>491</v>
      </c>
      <c r="D332" s="183" t="s">
        <v>134</v>
      </c>
      <c r="E332" s="184" t="s">
        <v>492</v>
      </c>
      <c r="F332" s="185" t="s">
        <v>493</v>
      </c>
      <c r="G332" s="186" t="s">
        <v>318</v>
      </c>
      <c r="H332" s="187">
        <v>0.174</v>
      </c>
      <c r="I332" s="188"/>
      <c r="J332" s="189">
        <f>ROUND(I332*H332,2)</f>
        <v>0</v>
      </c>
      <c r="K332" s="190"/>
      <c r="L332" s="39"/>
      <c r="M332" s="191" t="s">
        <v>1</v>
      </c>
      <c r="N332" s="192" t="s">
        <v>42</v>
      </c>
      <c r="O332" s="71"/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5" t="s">
        <v>241</v>
      </c>
      <c r="AT332" s="195" t="s">
        <v>134</v>
      </c>
      <c r="AU332" s="195" t="s">
        <v>139</v>
      </c>
      <c r="AY332" s="17" t="s">
        <v>131</v>
      </c>
      <c r="BE332" s="196">
        <f>IF(N332="základní",J332,0)</f>
        <v>0</v>
      </c>
      <c r="BF332" s="196">
        <f>IF(N332="snížená",J332,0)</f>
        <v>0</v>
      </c>
      <c r="BG332" s="196">
        <f>IF(N332="zákl. přenesená",J332,0)</f>
        <v>0</v>
      </c>
      <c r="BH332" s="196">
        <f>IF(N332="sníž. přenesená",J332,0)</f>
        <v>0</v>
      </c>
      <c r="BI332" s="196">
        <f>IF(N332="nulová",J332,0)</f>
        <v>0</v>
      </c>
      <c r="BJ332" s="17" t="s">
        <v>139</v>
      </c>
      <c r="BK332" s="196">
        <f>ROUND(I332*H332,2)</f>
        <v>0</v>
      </c>
      <c r="BL332" s="17" t="s">
        <v>241</v>
      </c>
      <c r="BM332" s="195" t="s">
        <v>494</v>
      </c>
    </row>
    <row r="333" spans="2:63" s="12" customFormat="1" ht="22.9" customHeight="1">
      <c r="B333" s="167"/>
      <c r="C333" s="168"/>
      <c r="D333" s="169" t="s">
        <v>75</v>
      </c>
      <c r="E333" s="181" t="s">
        <v>495</v>
      </c>
      <c r="F333" s="181" t="s">
        <v>496</v>
      </c>
      <c r="G333" s="168"/>
      <c r="H333" s="168"/>
      <c r="I333" s="171"/>
      <c r="J333" s="182">
        <f>BK333</f>
        <v>0</v>
      </c>
      <c r="K333" s="168"/>
      <c r="L333" s="173"/>
      <c r="M333" s="174"/>
      <c r="N333" s="175"/>
      <c r="O333" s="175"/>
      <c r="P333" s="176">
        <f>SUM(P334:P358)</f>
        <v>0</v>
      </c>
      <c r="Q333" s="175"/>
      <c r="R333" s="176">
        <f>SUM(R334:R358)</f>
        <v>0.28559158</v>
      </c>
      <c r="S333" s="175"/>
      <c r="T333" s="177">
        <f>SUM(T334:T358)</f>
        <v>0</v>
      </c>
      <c r="AR333" s="178" t="s">
        <v>139</v>
      </c>
      <c r="AT333" s="179" t="s">
        <v>75</v>
      </c>
      <c r="AU333" s="179" t="s">
        <v>84</v>
      </c>
      <c r="AY333" s="178" t="s">
        <v>131</v>
      </c>
      <c r="BK333" s="180">
        <f>SUM(BK334:BK358)</f>
        <v>0</v>
      </c>
    </row>
    <row r="334" spans="1:65" s="2" customFormat="1" ht="24.2" customHeight="1">
      <c r="A334" s="34"/>
      <c r="B334" s="35"/>
      <c r="C334" s="183" t="s">
        <v>497</v>
      </c>
      <c r="D334" s="183" t="s">
        <v>134</v>
      </c>
      <c r="E334" s="184" t="s">
        <v>498</v>
      </c>
      <c r="F334" s="185" t="s">
        <v>499</v>
      </c>
      <c r="G334" s="186" t="s">
        <v>137</v>
      </c>
      <c r="H334" s="187">
        <v>34.9</v>
      </c>
      <c r="I334" s="188"/>
      <c r="J334" s="189">
        <f>ROUND(I334*H334,2)</f>
        <v>0</v>
      </c>
      <c r="K334" s="190"/>
      <c r="L334" s="39"/>
      <c r="M334" s="191" t="s">
        <v>1</v>
      </c>
      <c r="N334" s="192" t="s">
        <v>42</v>
      </c>
      <c r="O334" s="71"/>
      <c r="P334" s="193">
        <f>O334*H334</f>
        <v>0</v>
      </c>
      <c r="Q334" s="193">
        <v>0.00455</v>
      </c>
      <c r="R334" s="193">
        <f>Q334*H334</f>
        <v>0.158795</v>
      </c>
      <c r="S334" s="193">
        <v>0</v>
      </c>
      <c r="T334" s="194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5" t="s">
        <v>241</v>
      </c>
      <c r="AT334" s="195" t="s">
        <v>134</v>
      </c>
      <c r="AU334" s="195" t="s">
        <v>139</v>
      </c>
      <c r="AY334" s="17" t="s">
        <v>131</v>
      </c>
      <c r="BE334" s="196">
        <f>IF(N334="základní",J334,0)</f>
        <v>0</v>
      </c>
      <c r="BF334" s="196">
        <f>IF(N334="snížená",J334,0)</f>
        <v>0</v>
      </c>
      <c r="BG334" s="196">
        <f>IF(N334="zákl. přenesená",J334,0)</f>
        <v>0</v>
      </c>
      <c r="BH334" s="196">
        <f>IF(N334="sníž. přenesená",J334,0)</f>
        <v>0</v>
      </c>
      <c r="BI334" s="196">
        <f>IF(N334="nulová",J334,0)</f>
        <v>0</v>
      </c>
      <c r="BJ334" s="17" t="s">
        <v>139</v>
      </c>
      <c r="BK334" s="196">
        <f>ROUND(I334*H334,2)</f>
        <v>0</v>
      </c>
      <c r="BL334" s="17" t="s">
        <v>241</v>
      </c>
      <c r="BM334" s="195" t="s">
        <v>500</v>
      </c>
    </row>
    <row r="335" spans="2:51" s="14" customFormat="1" ht="11.25">
      <c r="B335" s="209"/>
      <c r="C335" s="210"/>
      <c r="D335" s="199" t="s">
        <v>141</v>
      </c>
      <c r="E335" s="211" t="s">
        <v>1</v>
      </c>
      <c r="F335" s="212" t="s">
        <v>501</v>
      </c>
      <c r="G335" s="210"/>
      <c r="H335" s="211" t="s">
        <v>1</v>
      </c>
      <c r="I335" s="213"/>
      <c r="J335" s="210"/>
      <c r="K335" s="210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141</v>
      </c>
      <c r="AU335" s="218" t="s">
        <v>139</v>
      </c>
      <c r="AV335" s="14" t="s">
        <v>84</v>
      </c>
      <c r="AW335" s="14" t="s">
        <v>32</v>
      </c>
      <c r="AX335" s="14" t="s">
        <v>76</v>
      </c>
      <c r="AY335" s="218" t="s">
        <v>131</v>
      </c>
    </row>
    <row r="336" spans="2:51" s="13" customFormat="1" ht="11.25">
      <c r="B336" s="197"/>
      <c r="C336" s="198"/>
      <c r="D336" s="199" t="s">
        <v>141</v>
      </c>
      <c r="E336" s="200" t="s">
        <v>1</v>
      </c>
      <c r="F336" s="201" t="s">
        <v>408</v>
      </c>
      <c r="G336" s="198"/>
      <c r="H336" s="202">
        <v>34.9</v>
      </c>
      <c r="I336" s="203"/>
      <c r="J336" s="198"/>
      <c r="K336" s="198"/>
      <c r="L336" s="204"/>
      <c r="M336" s="205"/>
      <c r="N336" s="206"/>
      <c r="O336" s="206"/>
      <c r="P336" s="206"/>
      <c r="Q336" s="206"/>
      <c r="R336" s="206"/>
      <c r="S336" s="206"/>
      <c r="T336" s="207"/>
      <c r="AT336" s="208" t="s">
        <v>141</v>
      </c>
      <c r="AU336" s="208" t="s">
        <v>139</v>
      </c>
      <c r="AV336" s="13" t="s">
        <v>139</v>
      </c>
      <c r="AW336" s="13" t="s">
        <v>32</v>
      </c>
      <c r="AX336" s="13" t="s">
        <v>84</v>
      </c>
      <c r="AY336" s="208" t="s">
        <v>131</v>
      </c>
    </row>
    <row r="337" spans="1:65" s="2" customFormat="1" ht="16.5" customHeight="1">
      <c r="A337" s="34"/>
      <c r="B337" s="35"/>
      <c r="C337" s="183" t="s">
        <v>502</v>
      </c>
      <c r="D337" s="183" t="s">
        <v>134</v>
      </c>
      <c r="E337" s="184" t="s">
        <v>503</v>
      </c>
      <c r="F337" s="185" t="s">
        <v>504</v>
      </c>
      <c r="G337" s="186" t="s">
        <v>137</v>
      </c>
      <c r="H337" s="187">
        <v>34.9</v>
      </c>
      <c r="I337" s="188"/>
      <c r="J337" s="189">
        <f>ROUND(I337*H337,2)</f>
        <v>0</v>
      </c>
      <c r="K337" s="190"/>
      <c r="L337" s="39"/>
      <c r="M337" s="191" t="s">
        <v>1</v>
      </c>
      <c r="N337" s="192" t="s">
        <v>42</v>
      </c>
      <c r="O337" s="71"/>
      <c r="P337" s="193">
        <f>O337*H337</f>
        <v>0</v>
      </c>
      <c r="Q337" s="193">
        <v>0.0003</v>
      </c>
      <c r="R337" s="193">
        <f>Q337*H337</f>
        <v>0.010469999999999998</v>
      </c>
      <c r="S337" s="193">
        <v>0</v>
      </c>
      <c r="T337" s="194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5" t="s">
        <v>241</v>
      </c>
      <c r="AT337" s="195" t="s">
        <v>134</v>
      </c>
      <c r="AU337" s="195" t="s">
        <v>139</v>
      </c>
      <c r="AY337" s="17" t="s">
        <v>131</v>
      </c>
      <c r="BE337" s="196">
        <f>IF(N337="základní",J337,0)</f>
        <v>0</v>
      </c>
      <c r="BF337" s="196">
        <f>IF(N337="snížená",J337,0)</f>
        <v>0</v>
      </c>
      <c r="BG337" s="196">
        <f>IF(N337="zákl. přenesená",J337,0)</f>
        <v>0</v>
      </c>
      <c r="BH337" s="196">
        <f>IF(N337="sníž. přenesená",J337,0)</f>
        <v>0</v>
      </c>
      <c r="BI337" s="196">
        <f>IF(N337="nulová",J337,0)</f>
        <v>0</v>
      </c>
      <c r="BJ337" s="17" t="s">
        <v>139</v>
      </c>
      <c r="BK337" s="196">
        <f>ROUND(I337*H337,2)</f>
        <v>0</v>
      </c>
      <c r="BL337" s="17" t="s">
        <v>241</v>
      </c>
      <c r="BM337" s="195" t="s">
        <v>505</v>
      </c>
    </row>
    <row r="338" spans="2:51" s="14" customFormat="1" ht="11.25">
      <c r="B338" s="209"/>
      <c r="C338" s="210"/>
      <c r="D338" s="199" t="s">
        <v>141</v>
      </c>
      <c r="E338" s="211" t="s">
        <v>1</v>
      </c>
      <c r="F338" s="212" t="s">
        <v>501</v>
      </c>
      <c r="G338" s="210"/>
      <c r="H338" s="211" t="s">
        <v>1</v>
      </c>
      <c r="I338" s="213"/>
      <c r="J338" s="210"/>
      <c r="K338" s="210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141</v>
      </c>
      <c r="AU338" s="218" t="s">
        <v>139</v>
      </c>
      <c r="AV338" s="14" t="s">
        <v>84</v>
      </c>
      <c r="AW338" s="14" t="s">
        <v>32</v>
      </c>
      <c r="AX338" s="14" t="s">
        <v>76</v>
      </c>
      <c r="AY338" s="218" t="s">
        <v>131</v>
      </c>
    </row>
    <row r="339" spans="2:51" s="13" customFormat="1" ht="11.25">
      <c r="B339" s="197"/>
      <c r="C339" s="198"/>
      <c r="D339" s="199" t="s">
        <v>141</v>
      </c>
      <c r="E339" s="200" t="s">
        <v>1</v>
      </c>
      <c r="F339" s="201" t="s">
        <v>408</v>
      </c>
      <c r="G339" s="198"/>
      <c r="H339" s="202">
        <v>34.9</v>
      </c>
      <c r="I339" s="203"/>
      <c r="J339" s="198"/>
      <c r="K339" s="198"/>
      <c r="L339" s="204"/>
      <c r="M339" s="205"/>
      <c r="N339" s="206"/>
      <c r="O339" s="206"/>
      <c r="P339" s="206"/>
      <c r="Q339" s="206"/>
      <c r="R339" s="206"/>
      <c r="S339" s="206"/>
      <c r="T339" s="207"/>
      <c r="AT339" s="208" t="s">
        <v>141</v>
      </c>
      <c r="AU339" s="208" t="s">
        <v>139</v>
      </c>
      <c r="AV339" s="13" t="s">
        <v>139</v>
      </c>
      <c r="AW339" s="13" t="s">
        <v>32</v>
      </c>
      <c r="AX339" s="13" t="s">
        <v>84</v>
      </c>
      <c r="AY339" s="208" t="s">
        <v>131</v>
      </c>
    </row>
    <row r="340" spans="1:65" s="2" customFormat="1" ht="44.25" customHeight="1">
      <c r="A340" s="34"/>
      <c r="B340" s="35"/>
      <c r="C340" s="230" t="s">
        <v>506</v>
      </c>
      <c r="D340" s="230" t="s">
        <v>430</v>
      </c>
      <c r="E340" s="231" t="s">
        <v>507</v>
      </c>
      <c r="F340" s="232" t="s">
        <v>508</v>
      </c>
      <c r="G340" s="233" t="s">
        <v>137</v>
      </c>
      <c r="H340" s="234">
        <v>38.39</v>
      </c>
      <c r="I340" s="235"/>
      <c r="J340" s="236">
        <f>ROUND(I340*H340,2)</f>
        <v>0</v>
      </c>
      <c r="K340" s="237"/>
      <c r="L340" s="238"/>
      <c r="M340" s="239" t="s">
        <v>1</v>
      </c>
      <c r="N340" s="240" t="s">
        <v>42</v>
      </c>
      <c r="O340" s="71"/>
      <c r="P340" s="193">
        <f>O340*H340</f>
        <v>0</v>
      </c>
      <c r="Q340" s="193">
        <v>0.00279</v>
      </c>
      <c r="R340" s="193">
        <f>Q340*H340</f>
        <v>0.1071081</v>
      </c>
      <c r="S340" s="193">
        <v>0</v>
      </c>
      <c r="T340" s="194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5" t="s">
        <v>315</v>
      </c>
      <c r="AT340" s="195" t="s">
        <v>430</v>
      </c>
      <c r="AU340" s="195" t="s">
        <v>139</v>
      </c>
      <c r="AY340" s="17" t="s">
        <v>131</v>
      </c>
      <c r="BE340" s="196">
        <f>IF(N340="základní",J340,0)</f>
        <v>0</v>
      </c>
      <c r="BF340" s="196">
        <f>IF(N340="snížená",J340,0)</f>
        <v>0</v>
      </c>
      <c r="BG340" s="196">
        <f>IF(N340="zákl. přenesená",J340,0)</f>
        <v>0</v>
      </c>
      <c r="BH340" s="196">
        <f>IF(N340="sníž. přenesená",J340,0)</f>
        <v>0</v>
      </c>
      <c r="BI340" s="196">
        <f>IF(N340="nulová",J340,0)</f>
        <v>0</v>
      </c>
      <c r="BJ340" s="17" t="s">
        <v>139</v>
      </c>
      <c r="BK340" s="196">
        <f>ROUND(I340*H340,2)</f>
        <v>0</v>
      </c>
      <c r="BL340" s="17" t="s">
        <v>241</v>
      </c>
      <c r="BM340" s="195" t="s">
        <v>509</v>
      </c>
    </row>
    <row r="341" spans="2:51" s="13" customFormat="1" ht="11.25">
      <c r="B341" s="197"/>
      <c r="C341" s="198"/>
      <c r="D341" s="199" t="s">
        <v>141</v>
      </c>
      <c r="E341" s="198"/>
      <c r="F341" s="201" t="s">
        <v>510</v>
      </c>
      <c r="G341" s="198"/>
      <c r="H341" s="202">
        <v>38.39</v>
      </c>
      <c r="I341" s="203"/>
      <c r="J341" s="198"/>
      <c r="K341" s="198"/>
      <c r="L341" s="204"/>
      <c r="M341" s="205"/>
      <c r="N341" s="206"/>
      <c r="O341" s="206"/>
      <c r="P341" s="206"/>
      <c r="Q341" s="206"/>
      <c r="R341" s="206"/>
      <c r="S341" s="206"/>
      <c r="T341" s="207"/>
      <c r="AT341" s="208" t="s">
        <v>141</v>
      </c>
      <c r="AU341" s="208" t="s">
        <v>139</v>
      </c>
      <c r="AV341" s="13" t="s">
        <v>139</v>
      </c>
      <c r="AW341" s="13" t="s">
        <v>4</v>
      </c>
      <c r="AX341" s="13" t="s">
        <v>84</v>
      </c>
      <c r="AY341" s="208" t="s">
        <v>131</v>
      </c>
    </row>
    <row r="342" spans="1:65" s="2" customFormat="1" ht="16.5" customHeight="1">
      <c r="A342" s="34"/>
      <c r="B342" s="35"/>
      <c r="C342" s="183" t="s">
        <v>511</v>
      </c>
      <c r="D342" s="183" t="s">
        <v>134</v>
      </c>
      <c r="E342" s="184" t="s">
        <v>512</v>
      </c>
      <c r="F342" s="185" t="s">
        <v>513</v>
      </c>
      <c r="G342" s="186" t="s">
        <v>152</v>
      </c>
      <c r="H342" s="187">
        <v>37.1</v>
      </c>
      <c r="I342" s="188"/>
      <c r="J342" s="189">
        <f>ROUND(I342*H342,2)</f>
        <v>0</v>
      </c>
      <c r="K342" s="190"/>
      <c r="L342" s="39"/>
      <c r="M342" s="191" t="s">
        <v>1</v>
      </c>
      <c r="N342" s="192" t="s">
        <v>42</v>
      </c>
      <c r="O342" s="71"/>
      <c r="P342" s="193">
        <f>O342*H342</f>
        <v>0</v>
      </c>
      <c r="Q342" s="193">
        <v>1E-05</v>
      </c>
      <c r="R342" s="193">
        <f>Q342*H342</f>
        <v>0.000371</v>
      </c>
      <c r="S342" s="193">
        <v>0</v>
      </c>
      <c r="T342" s="194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5" t="s">
        <v>241</v>
      </c>
      <c r="AT342" s="195" t="s">
        <v>134</v>
      </c>
      <c r="AU342" s="195" t="s">
        <v>139</v>
      </c>
      <c r="AY342" s="17" t="s">
        <v>131</v>
      </c>
      <c r="BE342" s="196">
        <f>IF(N342="základní",J342,0)</f>
        <v>0</v>
      </c>
      <c r="BF342" s="196">
        <f>IF(N342="snížená",J342,0)</f>
        <v>0</v>
      </c>
      <c r="BG342" s="196">
        <f>IF(N342="zákl. přenesená",J342,0)</f>
        <v>0</v>
      </c>
      <c r="BH342" s="196">
        <f>IF(N342="sníž. přenesená",J342,0)</f>
        <v>0</v>
      </c>
      <c r="BI342" s="196">
        <f>IF(N342="nulová",J342,0)</f>
        <v>0</v>
      </c>
      <c r="BJ342" s="17" t="s">
        <v>139</v>
      </c>
      <c r="BK342" s="196">
        <f>ROUND(I342*H342,2)</f>
        <v>0</v>
      </c>
      <c r="BL342" s="17" t="s">
        <v>241</v>
      </c>
      <c r="BM342" s="195" t="s">
        <v>514</v>
      </c>
    </row>
    <row r="343" spans="2:51" s="14" customFormat="1" ht="11.25">
      <c r="B343" s="209"/>
      <c r="C343" s="210"/>
      <c r="D343" s="199" t="s">
        <v>141</v>
      </c>
      <c r="E343" s="211" t="s">
        <v>1</v>
      </c>
      <c r="F343" s="212" t="s">
        <v>515</v>
      </c>
      <c r="G343" s="210"/>
      <c r="H343" s="211" t="s">
        <v>1</v>
      </c>
      <c r="I343" s="213"/>
      <c r="J343" s="210"/>
      <c r="K343" s="210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141</v>
      </c>
      <c r="AU343" s="218" t="s">
        <v>139</v>
      </c>
      <c r="AV343" s="14" t="s">
        <v>84</v>
      </c>
      <c r="AW343" s="14" t="s">
        <v>32</v>
      </c>
      <c r="AX343" s="14" t="s">
        <v>76</v>
      </c>
      <c r="AY343" s="218" t="s">
        <v>131</v>
      </c>
    </row>
    <row r="344" spans="2:51" s="13" customFormat="1" ht="11.25">
      <c r="B344" s="197"/>
      <c r="C344" s="198"/>
      <c r="D344" s="199" t="s">
        <v>141</v>
      </c>
      <c r="E344" s="200" t="s">
        <v>1</v>
      </c>
      <c r="F344" s="201" t="s">
        <v>516</v>
      </c>
      <c r="G344" s="198"/>
      <c r="H344" s="202">
        <v>3.22</v>
      </c>
      <c r="I344" s="203"/>
      <c r="J344" s="198"/>
      <c r="K344" s="198"/>
      <c r="L344" s="204"/>
      <c r="M344" s="205"/>
      <c r="N344" s="206"/>
      <c r="O344" s="206"/>
      <c r="P344" s="206"/>
      <c r="Q344" s="206"/>
      <c r="R344" s="206"/>
      <c r="S344" s="206"/>
      <c r="T344" s="207"/>
      <c r="AT344" s="208" t="s">
        <v>141</v>
      </c>
      <c r="AU344" s="208" t="s">
        <v>139</v>
      </c>
      <c r="AV344" s="13" t="s">
        <v>139</v>
      </c>
      <c r="AW344" s="13" t="s">
        <v>32</v>
      </c>
      <c r="AX344" s="13" t="s">
        <v>76</v>
      </c>
      <c r="AY344" s="208" t="s">
        <v>131</v>
      </c>
    </row>
    <row r="345" spans="2:51" s="14" customFormat="1" ht="11.25">
      <c r="B345" s="209"/>
      <c r="C345" s="210"/>
      <c r="D345" s="199" t="s">
        <v>141</v>
      </c>
      <c r="E345" s="211" t="s">
        <v>1</v>
      </c>
      <c r="F345" s="212" t="s">
        <v>517</v>
      </c>
      <c r="G345" s="210"/>
      <c r="H345" s="211" t="s">
        <v>1</v>
      </c>
      <c r="I345" s="213"/>
      <c r="J345" s="210"/>
      <c r="K345" s="210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141</v>
      </c>
      <c r="AU345" s="218" t="s">
        <v>139</v>
      </c>
      <c r="AV345" s="14" t="s">
        <v>84</v>
      </c>
      <c r="AW345" s="14" t="s">
        <v>32</v>
      </c>
      <c r="AX345" s="14" t="s">
        <v>76</v>
      </c>
      <c r="AY345" s="218" t="s">
        <v>131</v>
      </c>
    </row>
    <row r="346" spans="2:51" s="13" customFormat="1" ht="11.25">
      <c r="B346" s="197"/>
      <c r="C346" s="198"/>
      <c r="D346" s="199" t="s">
        <v>141</v>
      </c>
      <c r="E346" s="200" t="s">
        <v>1</v>
      </c>
      <c r="F346" s="201" t="s">
        <v>518</v>
      </c>
      <c r="G346" s="198"/>
      <c r="H346" s="202">
        <v>4.78</v>
      </c>
      <c r="I346" s="203"/>
      <c r="J346" s="198"/>
      <c r="K346" s="198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141</v>
      </c>
      <c r="AU346" s="208" t="s">
        <v>139</v>
      </c>
      <c r="AV346" s="13" t="s">
        <v>139</v>
      </c>
      <c r="AW346" s="13" t="s">
        <v>32</v>
      </c>
      <c r="AX346" s="13" t="s">
        <v>76</v>
      </c>
      <c r="AY346" s="208" t="s">
        <v>131</v>
      </c>
    </row>
    <row r="347" spans="2:51" s="14" customFormat="1" ht="11.25">
      <c r="B347" s="209"/>
      <c r="C347" s="210"/>
      <c r="D347" s="199" t="s">
        <v>141</v>
      </c>
      <c r="E347" s="211" t="s">
        <v>1</v>
      </c>
      <c r="F347" s="212" t="s">
        <v>195</v>
      </c>
      <c r="G347" s="210"/>
      <c r="H347" s="211" t="s">
        <v>1</v>
      </c>
      <c r="I347" s="213"/>
      <c r="J347" s="210"/>
      <c r="K347" s="210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141</v>
      </c>
      <c r="AU347" s="218" t="s">
        <v>139</v>
      </c>
      <c r="AV347" s="14" t="s">
        <v>84</v>
      </c>
      <c r="AW347" s="14" t="s">
        <v>32</v>
      </c>
      <c r="AX347" s="14" t="s">
        <v>76</v>
      </c>
      <c r="AY347" s="218" t="s">
        <v>131</v>
      </c>
    </row>
    <row r="348" spans="2:51" s="13" customFormat="1" ht="11.25">
      <c r="B348" s="197"/>
      <c r="C348" s="198"/>
      <c r="D348" s="199" t="s">
        <v>141</v>
      </c>
      <c r="E348" s="200" t="s">
        <v>1</v>
      </c>
      <c r="F348" s="201" t="s">
        <v>519</v>
      </c>
      <c r="G348" s="198"/>
      <c r="H348" s="202">
        <v>14.28</v>
      </c>
      <c r="I348" s="203"/>
      <c r="J348" s="198"/>
      <c r="K348" s="198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141</v>
      </c>
      <c r="AU348" s="208" t="s">
        <v>139</v>
      </c>
      <c r="AV348" s="13" t="s">
        <v>139</v>
      </c>
      <c r="AW348" s="13" t="s">
        <v>32</v>
      </c>
      <c r="AX348" s="13" t="s">
        <v>76</v>
      </c>
      <c r="AY348" s="208" t="s">
        <v>131</v>
      </c>
    </row>
    <row r="349" spans="2:51" s="14" customFormat="1" ht="11.25">
      <c r="B349" s="209"/>
      <c r="C349" s="210"/>
      <c r="D349" s="199" t="s">
        <v>141</v>
      </c>
      <c r="E349" s="211" t="s">
        <v>1</v>
      </c>
      <c r="F349" s="212" t="s">
        <v>520</v>
      </c>
      <c r="G349" s="210"/>
      <c r="H349" s="211" t="s">
        <v>1</v>
      </c>
      <c r="I349" s="213"/>
      <c r="J349" s="210"/>
      <c r="K349" s="210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141</v>
      </c>
      <c r="AU349" s="218" t="s">
        <v>139</v>
      </c>
      <c r="AV349" s="14" t="s">
        <v>84</v>
      </c>
      <c r="AW349" s="14" t="s">
        <v>32</v>
      </c>
      <c r="AX349" s="14" t="s">
        <v>76</v>
      </c>
      <c r="AY349" s="218" t="s">
        <v>131</v>
      </c>
    </row>
    <row r="350" spans="2:51" s="13" customFormat="1" ht="11.25">
      <c r="B350" s="197"/>
      <c r="C350" s="198"/>
      <c r="D350" s="199" t="s">
        <v>141</v>
      </c>
      <c r="E350" s="200" t="s">
        <v>1</v>
      </c>
      <c r="F350" s="201" t="s">
        <v>521</v>
      </c>
      <c r="G350" s="198"/>
      <c r="H350" s="202">
        <v>14.82</v>
      </c>
      <c r="I350" s="203"/>
      <c r="J350" s="198"/>
      <c r="K350" s="198"/>
      <c r="L350" s="204"/>
      <c r="M350" s="205"/>
      <c r="N350" s="206"/>
      <c r="O350" s="206"/>
      <c r="P350" s="206"/>
      <c r="Q350" s="206"/>
      <c r="R350" s="206"/>
      <c r="S350" s="206"/>
      <c r="T350" s="207"/>
      <c r="AT350" s="208" t="s">
        <v>141</v>
      </c>
      <c r="AU350" s="208" t="s">
        <v>139</v>
      </c>
      <c r="AV350" s="13" t="s">
        <v>139</v>
      </c>
      <c r="AW350" s="13" t="s">
        <v>32</v>
      </c>
      <c r="AX350" s="13" t="s">
        <v>76</v>
      </c>
      <c r="AY350" s="208" t="s">
        <v>131</v>
      </c>
    </row>
    <row r="351" spans="2:51" s="15" customFormat="1" ht="11.25">
      <c r="B351" s="219"/>
      <c r="C351" s="220"/>
      <c r="D351" s="199" t="s">
        <v>141</v>
      </c>
      <c r="E351" s="221" t="s">
        <v>1</v>
      </c>
      <c r="F351" s="222" t="s">
        <v>145</v>
      </c>
      <c r="G351" s="220"/>
      <c r="H351" s="223">
        <v>37.1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141</v>
      </c>
      <c r="AU351" s="229" t="s">
        <v>139</v>
      </c>
      <c r="AV351" s="15" t="s">
        <v>138</v>
      </c>
      <c r="AW351" s="15" t="s">
        <v>32</v>
      </c>
      <c r="AX351" s="15" t="s">
        <v>84</v>
      </c>
      <c r="AY351" s="229" t="s">
        <v>131</v>
      </c>
    </row>
    <row r="352" spans="1:65" s="2" customFormat="1" ht="16.5" customHeight="1">
      <c r="A352" s="34"/>
      <c r="B352" s="35"/>
      <c r="C352" s="230" t="s">
        <v>522</v>
      </c>
      <c r="D352" s="230" t="s">
        <v>430</v>
      </c>
      <c r="E352" s="231" t="s">
        <v>523</v>
      </c>
      <c r="F352" s="232" t="s">
        <v>524</v>
      </c>
      <c r="G352" s="233" t="s">
        <v>152</v>
      </c>
      <c r="H352" s="234">
        <v>37.842</v>
      </c>
      <c r="I352" s="235"/>
      <c r="J352" s="236">
        <f>ROUND(I352*H352,2)</f>
        <v>0</v>
      </c>
      <c r="K352" s="237"/>
      <c r="L352" s="238"/>
      <c r="M352" s="239" t="s">
        <v>1</v>
      </c>
      <c r="N352" s="240" t="s">
        <v>42</v>
      </c>
      <c r="O352" s="71"/>
      <c r="P352" s="193">
        <f>O352*H352</f>
        <v>0</v>
      </c>
      <c r="Q352" s="193">
        <v>0.00022</v>
      </c>
      <c r="R352" s="193">
        <f>Q352*H352</f>
        <v>0.00832524</v>
      </c>
      <c r="S352" s="193">
        <v>0</v>
      </c>
      <c r="T352" s="194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5" t="s">
        <v>315</v>
      </c>
      <c r="AT352" s="195" t="s">
        <v>430</v>
      </c>
      <c r="AU352" s="195" t="s">
        <v>139</v>
      </c>
      <c r="AY352" s="17" t="s">
        <v>131</v>
      </c>
      <c r="BE352" s="196">
        <f>IF(N352="základní",J352,0)</f>
        <v>0</v>
      </c>
      <c r="BF352" s="196">
        <f>IF(N352="snížená",J352,0)</f>
        <v>0</v>
      </c>
      <c r="BG352" s="196">
        <f>IF(N352="zákl. přenesená",J352,0)</f>
        <v>0</v>
      </c>
      <c r="BH352" s="196">
        <f>IF(N352="sníž. přenesená",J352,0)</f>
        <v>0</v>
      </c>
      <c r="BI352" s="196">
        <f>IF(N352="nulová",J352,0)</f>
        <v>0</v>
      </c>
      <c r="BJ352" s="17" t="s">
        <v>139</v>
      </c>
      <c r="BK352" s="196">
        <f>ROUND(I352*H352,2)</f>
        <v>0</v>
      </c>
      <c r="BL352" s="17" t="s">
        <v>241</v>
      </c>
      <c r="BM352" s="195" t="s">
        <v>525</v>
      </c>
    </row>
    <row r="353" spans="2:51" s="13" customFormat="1" ht="11.25">
      <c r="B353" s="197"/>
      <c r="C353" s="198"/>
      <c r="D353" s="199" t="s">
        <v>141</v>
      </c>
      <c r="E353" s="198"/>
      <c r="F353" s="201" t="s">
        <v>526</v>
      </c>
      <c r="G353" s="198"/>
      <c r="H353" s="202">
        <v>37.842</v>
      </c>
      <c r="I353" s="203"/>
      <c r="J353" s="198"/>
      <c r="K353" s="198"/>
      <c r="L353" s="204"/>
      <c r="M353" s="205"/>
      <c r="N353" s="206"/>
      <c r="O353" s="206"/>
      <c r="P353" s="206"/>
      <c r="Q353" s="206"/>
      <c r="R353" s="206"/>
      <c r="S353" s="206"/>
      <c r="T353" s="207"/>
      <c r="AT353" s="208" t="s">
        <v>141</v>
      </c>
      <c r="AU353" s="208" t="s">
        <v>139</v>
      </c>
      <c r="AV353" s="13" t="s">
        <v>139</v>
      </c>
      <c r="AW353" s="13" t="s">
        <v>4</v>
      </c>
      <c r="AX353" s="13" t="s">
        <v>84</v>
      </c>
      <c r="AY353" s="208" t="s">
        <v>131</v>
      </c>
    </row>
    <row r="354" spans="1:65" s="2" customFormat="1" ht="16.5" customHeight="1">
      <c r="A354" s="34"/>
      <c r="B354" s="35"/>
      <c r="C354" s="183" t="s">
        <v>527</v>
      </c>
      <c r="D354" s="183" t="s">
        <v>134</v>
      </c>
      <c r="E354" s="184" t="s">
        <v>528</v>
      </c>
      <c r="F354" s="185" t="s">
        <v>529</v>
      </c>
      <c r="G354" s="186" t="s">
        <v>152</v>
      </c>
      <c r="H354" s="187">
        <v>3.2</v>
      </c>
      <c r="I354" s="188"/>
      <c r="J354" s="189">
        <f>ROUND(I354*H354,2)</f>
        <v>0</v>
      </c>
      <c r="K354" s="190"/>
      <c r="L354" s="39"/>
      <c r="M354" s="191" t="s">
        <v>1</v>
      </c>
      <c r="N354" s="192" t="s">
        <v>42</v>
      </c>
      <c r="O354" s="71"/>
      <c r="P354" s="193">
        <f>O354*H354</f>
        <v>0</v>
      </c>
      <c r="Q354" s="193">
        <v>0</v>
      </c>
      <c r="R354" s="193">
        <f>Q354*H354</f>
        <v>0</v>
      </c>
      <c r="S354" s="193">
        <v>0</v>
      </c>
      <c r="T354" s="194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5" t="s">
        <v>241</v>
      </c>
      <c r="AT354" s="195" t="s">
        <v>134</v>
      </c>
      <c r="AU354" s="195" t="s">
        <v>139</v>
      </c>
      <c r="AY354" s="17" t="s">
        <v>131</v>
      </c>
      <c r="BE354" s="196">
        <f>IF(N354="základní",J354,0)</f>
        <v>0</v>
      </c>
      <c r="BF354" s="196">
        <f>IF(N354="snížená",J354,0)</f>
        <v>0</v>
      </c>
      <c r="BG354" s="196">
        <f>IF(N354="zákl. přenesená",J354,0)</f>
        <v>0</v>
      </c>
      <c r="BH354" s="196">
        <f>IF(N354="sníž. přenesená",J354,0)</f>
        <v>0</v>
      </c>
      <c r="BI354" s="196">
        <f>IF(N354="nulová",J354,0)</f>
        <v>0</v>
      </c>
      <c r="BJ354" s="17" t="s">
        <v>139</v>
      </c>
      <c r="BK354" s="196">
        <f>ROUND(I354*H354,2)</f>
        <v>0</v>
      </c>
      <c r="BL354" s="17" t="s">
        <v>241</v>
      </c>
      <c r="BM354" s="195" t="s">
        <v>530</v>
      </c>
    </row>
    <row r="355" spans="2:51" s="13" customFormat="1" ht="11.25">
      <c r="B355" s="197"/>
      <c r="C355" s="198"/>
      <c r="D355" s="199" t="s">
        <v>141</v>
      </c>
      <c r="E355" s="200" t="s">
        <v>1</v>
      </c>
      <c r="F355" s="201" t="s">
        <v>531</v>
      </c>
      <c r="G355" s="198"/>
      <c r="H355" s="202">
        <v>3.2</v>
      </c>
      <c r="I355" s="203"/>
      <c r="J355" s="198"/>
      <c r="K355" s="198"/>
      <c r="L355" s="204"/>
      <c r="M355" s="205"/>
      <c r="N355" s="206"/>
      <c r="O355" s="206"/>
      <c r="P355" s="206"/>
      <c r="Q355" s="206"/>
      <c r="R355" s="206"/>
      <c r="S355" s="206"/>
      <c r="T355" s="207"/>
      <c r="AT355" s="208" t="s">
        <v>141</v>
      </c>
      <c r="AU355" s="208" t="s">
        <v>139</v>
      </c>
      <c r="AV355" s="13" t="s">
        <v>139</v>
      </c>
      <c r="AW355" s="13" t="s">
        <v>32</v>
      </c>
      <c r="AX355" s="13" t="s">
        <v>84</v>
      </c>
      <c r="AY355" s="208" t="s">
        <v>131</v>
      </c>
    </row>
    <row r="356" spans="1:65" s="2" customFormat="1" ht="16.5" customHeight="1">
      <c r="A356" s="34"/>
      <c r="B356" s="35"/>
      <c r="C356" s="230" t="s">
        <v>532</v>
      </c>
      <c r="D356" s="230" t="s">
        <v>430</v>
      </c>
      <c r="E356" s="231" t="s">
        <v>533</v>
      </c>
      <c r="F356" s="232" t="s">
        <v>534</v>
      </c>
      <c r="G356" s="233" t="s">
        <v>152</v>
      </c>
      <c r="H356" s="234">
        <v>3.264</v>
      </c>
      <c r="I356" s="235"/>
      <c r="J356" s="236">
        <f>ROUND(I356*H356,2)</f>
        <v>0</v>
      </c>
      <c r="K356" s="237"/>
      <c r="L356" s="238"/>
      <c r="M356" s="239" t="s">
        <v>1</v>
      </c>
      <c r="N356" s="240" t="s">
        <v>42</v>
      </c>
      <c r="O356" s="71"/>
      <c r="P356" s="193">
        <f>O356*H356</f>
        <v>0</v>
      </c>
      <c r="Q356" s="193">
        <v>0.00016</v>
      </c>
      <c r="R356" s="193">
        <f>Q356*H356</f>
        <v>0.00052224</v>
      </c>
      <c r="S356" s="193">
        <v>0</v>
      </c>
      <c r="T356" s="194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5" t="s">
        <v>315</v>
      </c>
      <c r="AT356" s="195" t="s">
        <v>430</v>
      </c>
      <c r="AU356" s="195" t="s">
        <v>139</v>
      </c>
      <c r="AY356" s="17" t="s">
        <v>131</v>
      </c>
      <c r="BE356" s="196">
        <f>IF(N356="základní",J356,0)</f>
        <v>0</v>
      </c>
      <c r="BF356" s="196">
        <f>IF(N356="snížená",J356,0)</f>
        <v>0</v>
      </c>
      <c r="BG356" s="196">
        <f>IF(N356="zákl. přenesená",J356,0)</f>
        <v>0</v>
      </c>
      <c r="BH356" s="196">
        <f>IF(N356="sníž. přenesená",J356,0)</f>
        <v>0</v>
      </c>
      <c r="BI356" s="196">
        <f>IF(N356="nulová",J356,0)</f>
        <v>0</v>
      </c>
      <c r="BJ356" s="17" t="s">
        <v>139</v>
      </c>
      <c r="BK356" s="196">
        <f>ROUND(I356*H356,2)</f>
        <v>0</v>
      </c>
      <c r="BL356" s="17" t="s">
        <v>241</v>
      </c>
      <c r="BM356" s="195" t="s">
        <v>535</v>
      </c>
    </row>
    <row r="357" spans="2:51" s="13" customFormat="1" ht="11.25">
      <c r="B357" s="197"/>
      <c r="C357" s="198"/>
      <c r="D357" s="199" t="s">
        <v>141</v>
      </c>
      <c r="E357" s="198"/>
      <c r="F357" s="201" t="s">
        <v>536</v>
      </c>
      <c r="G357" s="198"/>
      <c r="H357" s="202">
        <v>3.264</v>
      </c>
      <c r="I357" s="203"/>
      <c r="J357" s="198"/>
      <c r="K357" s="198"/>
      <c r="L357" s="204"/>
      <c r="M357" s="205"/>
      <c r="N357" s="206"/>
      <c r="O357" s="206"/>
      <c r="P357" s="206"/>
      <c r="Q357" s="206"/>
      <c r="R357" s="206"/>
      <c r="S357" s="206"/>
      <c r="T357" s="207"/>
      <c r="AT357" s="208" t="s">
        <v>141</v>
      </c>
      <c r="AU357" s="208" t="s">
        <v>139</v>
      </c>
      <c r="AV357" s="13" t="s">
        <v>139</v>
      </c>
      <c r="AW357" s="13" t="s">
        <v>4</v>
      </c>
      <c r="AX357" s="13" t="s">
        <v>84</v>
      </c>
      <c r="AY357" s="208" t="s">
        <v>131</v>
      </c>
    </row>
    <row r="358" spans="1:65" s="2" customFormat="1" ht="24.2" customHeight="1">
      <c r="A358" s="34"/>
      <c r="B358" s="35"/>
      <c r="C358" s="183" t="s">
        <v>537</v>
      </c>
      <c r="D358" s="183" t="s">
        <v>134</v>
      </c>
      <c r="E358" s="184" t="s">
        <v>538</v>
      </c>
      <c r="F358" s="185" t="s">
        <v>539</v>
      </c>
      <c r="G358" s="186" t="s">
        <v>318</v>
      </c>
      <c r="H358" s="187">
        <v>0.286</v>
      </c>
      <c r="I358" s="188"/>
      <c r="J358" s="189">
        <f>ROUND(I358*H358,2)</f>
        <v>0</v>
      </c>
      <c r="K358" s="190"/>
      <c r="L358" s="39"/>
      <c r="M358" s="191" t="s">
        <v>1</v>
      </c>
      <c r="N358" s="192" t="s">
        <v>42</v>
      </c>
      <c r="O358" s="71"/>
      <c r="P358" s="193">
        <f>O358*H358</f>
        <v>0</v>
      </c>
      <c r="Q358" s="193">
        <v>0</v>
      </c>
      <c r="R358" s="193">
        <f>Q358*H358</f>
        <v>0</v>
      </c>
      <c r="S358" s="193">
        <v>0</v>
      </c>
      <c r="T358" s="194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5" t="s">
        <v>241</v>
      </c>
      <c r="AT358" s="195" t="s">
        <v>134</v>
      </c>
      <c r="AU358" s="195" t="s">
        <v>139</v>
      </c>
      <c r="AY358" s="17" t="s">
        <v>131</v>
      </c>
      <c r="BE358" s="196">
        <f>IF(N358="základní",J358,0)</f>
        <v>0</v>
      </c>
      <c r="BF358" s="196">
        <f>IF(N358="snížená",J358,0)</f>
        <v>0</v>
      </c>
      <c r="BG358" s="196">
        <f>IF(N358="zákl. přenesená",J358,0)</f>
        <v>0</v>
      </c>
      <c r="BH358" s="196">
        <f>IF(N358="sníž. přenesená",J358,0)</f>
        <v>0</v>
      </c>
      <c r="BI358" s="196">
        <f>IF(N358="nulová",J358,0)</f>
        <v>0</v>
      </c>
      <c r="BJ358" s="17" t="s">
        <v>139</v>
      </c>
      <c r="BK358" s="196">
        <f>ROUND(I358*H358,2)</f>
        <v>0</v>
      </c>
      <c r="BL358" s="17" t="s">
        <v>241</v>
      </c>
      <c r="BM358" s="195" t="s">
        <v>540</v>
      </c>
    </row>
    <row r="359" spans="2:63" s="12" customFormat="1" ht="22.9" customHeight="1">
      <c r="B359" s="167"/>
      <c r="C359" s="168"/>
      <c r="D359" s="169" t="s">
        <v>75</v>
      </c>
      <c r="E359" s="181" t="s">
        <v>541</v>
      </c>
      <c r="F359" s="181" t="s">
        <v>542</v>
      </c>
      <c r="G359" s="168"/>
      <c r="H359" s="168"/>
      <c r="I359" s="171"/>
      <c r="J359" s="182">
        <f>BK359</f>
        <v>0</v>
      </c>
      <c r="K359" s="168"/>
      <c r="L359" s="173"/>
      <c r="M359" s="174"/>
      <c r="N359" s="175"/>
      <c r="O359" s="175"/>
      <c r="P359" s="176">
        <f>SUM(P360:P392)</f>
        <v>0</v>
      </c>
      <c r="Q359" s="175"/>
      <c r="R359" s="176">
        <f>SUM(R360:R392)</f>
        <v>0.5694479</v>
      </c>
      <c r="S359" s="175"/>
      <c r="T359" s="177">
        <f>SUM(T360:T392)</f>
        <v>0</v>
      </c>
      <c r="AR359" s="178" t="s">
        <v>139</v>
      </c>
      <c r="AT359" s="179" t="s">
        <v>75</v>
      </c>
      <c r="AU359" s="179" t="s">
        <v>84</v>
      </c>
      <c r="AY359" s="178" t="s">
        <v>131</v>
      </c>
      <c r="BK359" s="180">
        <f>SUM(BK360:BK392)</f>
        <v>0</v>
      </c>
    </row>
    <row r="360" spans="1:65" s="2" customFormat="1" ht="16.5" customHeight="1">
      <c r="A360" s="34"/>
      <c r="B360" s="35"/>
      <c r="C360" s="183" t="s">
        <v>543</v>
      </c>
      <c r="D360" s="183" t="s">
        <v>134</v>
      </c>
      <c r="E360" s="184" t="s">
        <v>544</v>
      </c>
      <c r="F360" s="185" t="s">
        <v>545</v>
      </c>
      <c r="G360" s="186" t="s">
        <v>137</v>
      </c>
      <c r="H360" s="187">
        <v>26.634</v>
      </c>
      <c r="I360" s="188"/>
      <c r="J360" s="189">
        <f>ROUND(I360*H360,2)</f>
        <v>0</v>
      </c>
      <c r="K360" s="190"/>
      <c r="L360" s="39"/>
      <c r="M360" s="191" t="s">
        <v>1</v>
      </c>
      <c r="N360" s="192" t="s">
        <v>42</v>
      </c>
      <c r="O360" s="71"/>
      <c r="P360" s="193">
        <f>O360*H360</f>
        <v>0</v>
      </c>
      <c r="Q360" s="193">
        <v>0.0003</v>
      </c>
      <c r="R360" s="193">
        <f>Q360*H360</f>
        <v>0.0079902</v>
      </c>
      <c r="S360" s="193">
        <v>0</v>
      </c>
      <c r="T360" s="194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5" t="s">
        <v>241</v>
      </c>
      <c r="AT360" s="195" t="s">
        <v>134</v>
      </c>
      <c r="AU360" s="195" t="s">
        <v>139</v>
      </c>
      <c r="AY360" s="17" t="s">
        <v>131</v>
      </c>
      <c r="BE360" s="196">
        <f>IF(N360="základní",J360,0)</f>
        <v>0</v>
      </c>
      <c r="BF360" s="196">
        <f>IF(N360="snížená",J360,0)</f>
        <v>0</v>
      </c>
      <c r="BG360" s="196">
        <f>IF(N360="zákl. přenesená",J360,0)</f>
        <v>0</v>
      </c>
      <c r="BH360" s="196">
        <f>IF(N360="sníž. přenesená",J360,0)</f>
        <v>0</v>
      </c>
      <c r="BI360" s="196">
        <f>IF(N360="nulová",J360,0)</f>
        <v>0</v>
      </c>
      <c r="BJ360" s="17" t="s">
        <v>139</v>
      </c>
      <c r="BK360" s="196">
        <f>ROUND(I360*H360,2)</f>
        <v>0</v>
      </c>
      <c r="BL360" s="17" t="s">
        <v>241</v>
      </c>
      <c r="BM360" s="195" t="s">
        <v>546</v>
      </c>
    </row>
    <row r="361" spans="2:51" s="14" customFormat="1" ht="11.25">
      <c r="B361" s="209"/>
      <c r="C361" s="210"/>
      <c r="D361" s="199" t="s">
        <v>141</v>
      </c>
      <c r="E361" s="211" t="s">
        <v>1</v>
      </c>
      <c r="F361" s="212" t="s">
        <v>195</v>
      </c>
      <c r="G361" s="210"/>
      <c r="H361" s="211" t="s">
        <v>1</v>
      </c>
      <c r="I361" s="213"/>
      <c r="J361" s="210"/>
      <c r="K361" s="210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141</v>
      </c>
      <c r="AU361" s="218" t="s">
        <v>139</v>
      </c>
      <c r="AV361" s="14" t="s">
        <v>84</v>
      </c>
      <c r="AW361" s="14" t="s">
        <v>32</v>
      </c>
      <c r="AX361" s="14" t="s">
        <v>76</v>
      </c>
      <c r="AY361" s="218" t="s">
        <v>131</v>
      </c>
    </row>
    <row r="362" spans="2:51" s="13" customFormat="1" ht="11.25">
      <c r="B362" s="197"/>
      <c r="C362" s="198"/>
      <c r="D362" s="199" t="s">
        <v>141</v>
      </c>
      <c r="E362" s="200" t="s">
        <v>1</v>
      </c>
      <c r="F362" s="201" t="s">
        <v>196</v>
      </c>
      <c r="G362" s="198"/>
      <c r="H362" s="202">
        <v>1.62</v>
      </c>
      <c r="I362" s="203"/>
      <c r="J362" s="198"/>
      <c r="K362" s="198"/>
      <c r="L362" s="204"/>
      <c r="M362" s="205"/>
      <c r="N362" s="206"/>
      <c r="O362" s="206"/>
      <c r="P362" s="206"/>
      <c r="Q362" s="206"/>
      <c r="R362" s="206"/>
      <c r="S362" s="206"/>
      <c r="T362" s="207"/>
      <c r="AT362" s="208" t="s">
        <v>141</v>
      </c>
      <c r="AU362" s="208" t="s">
        <v>139</v>
      </c>
      <c r="AV362" s="13" t="s">
        <v>139</v>
      </c>
      <c r="AW362" s="13" t="s">
        <v>32</v>
      </c>
      <c r="AX362" s="13" t="s">
        <v>76</v>
      </c>
      <c r="AY362" s="208" t="s">
        <v>131</v>
      </c>
    </row>
    <row r="363" spans="2:51" s="14" customFormat="1" ht="11.25">
      <c r="B363" s="209"/>
      <c r="C363" s="210"/>
      <c r="D363" s="199" t="s">
        <v>141</v>
      </c>
      <c r="E363" s="211" t="s">
        <v>1</v>
      </c>
      <c r="F363" s="212" t="s">
        <v>177</v>
      </c>
      <c r="G363" s="210"/>
      <c r="H363" s="211" t="s">
        <v>1</v>
      </c>
      <c r="I363" s="213"/>
      <c r="J363" s="210"/>
      <c r="K363" s="210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141</v>
      </c>
      <c r="AU363" s="218" t="s">
        <v>139</v>
      </c>
      <c r="AV363" s="14" t="s">
        <v>84</v>
      </c>
      <c r="AW363" s="14" t="s">
        <v>32</v>
      </c>
      <c r="AX363" s="14" t="s">
        <v>76</v>
      </c>
      <c r="AY363" s="218" t="s">
        <v>131</v>
      </c>
    </row>
    <row r="364" spans="2:51" s="13" customFormat="1" ht="11.25">
      <c r="B364" s="197"/>
      <c r="C364" s="198"/>
      <c r="D364" s="199" t="s">
        <v>141</v>
      </c>
      <c r="E364" s="200" t="s">
        <v>1</v>
      </c>
      <c r="F364" s="201" t="s">
        <v>197</v>
      </c>
      <c r="G364" s="198"/>
      <c r="H364" s="202">
        <v>22.05</v>
      </c>
      <c r="I364" s="203"/>
      <c r="J364" s="198"/>
      <c r="K364" s="198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141</v>
      </c>
      <c r="AU364" s="208" t="s">
        <v>139</v>
      </c>
      <c r="AV364" s="13" t="s">
        <v>139</v>
      </c>
      <c r="AW364" s="13" t="s">
        <v>32</v>
      </c>
      <c r="AX364" s="13" t="s">
        <v>76</v>
      </c>
      <c r="AY364" s="208" t="s">
        <v>131</v>
      </c>
    </row>
    <row r="365" spans="2:51" s="13" customFormat="1" ht="11.25">
      <c r="B365" s="197"/>
      <c r="C365" s="198"/>
      <c r="D365" s="199" t="s">
        <v>141</v>
      </c>
      <c r="E365" s="200" t="s">
        <v>1</v>
      </c>
      <c r="F365" s="201" t="s">
        <v>198</v>
      </c>
      <c r="G365" s="198"/>
      <c r="H365" s="202">
        <v>4.9</v>
      </c>
      <c r="I365" s="203"/>
      <c r="J365" s="198"/>
      <c r="K365" s="198"/>
      <c r="L365" s="204"/>
      <c r="M365" s="205"/>
      <c r="N365" s="206"/>
      <c r="O365" s="206"/>
      <c r="P365" s="206"/>
      <c r="Q365" s="206"/>
      <c r="R365" s="206"/>
      <c r="S365" s="206"/>
      <c r="T365" s="207"/>
      <c r="AT365" s="208" t="s">
        <v>141</v>
      </c>
      <c r="AU365" s="208" t="s">
        <v>139</v>
      </c>
      <c r="AV365" s="13" t="s">
        <v>139</v>
      </c>
      <c r="AW365" s="13" t="s">
        <v>32</v>
      </c>
      <c r="AX365" s="13" t="s">
        <v>76</v>
      </c>
      <c r="AY365" s="208" t="s">
        <v>131</v>
      </c>
    </row>
    <row r="366" spans="2:51" s="14" customFormat="1" ht="11.25">
      <c r="B366" s="209"/>
      <c r="C366" s="210"/>
      <c r="D366" s="199" t="s">
        <v>141</v>
      </c>
      <c r="E366" s="211" t="s">
        <v>1</v>
      </c>
      <c r="F366" s="212" t="s">
        <v>166</v>
      </c>
      <c r="G366" s="210"/>
      <c r="H366" s="211" t="s">
        <v>1</v>
      </c>
      <c r="I366" s="213"/>
      <c r="J366" s="210"/>
      <c r="K366" s="210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141</v>
      </c>
      <c r="AU366" s="218" t="s">
        <v>139</v>
      </c>
      <c r="AV366" s="14" t="s">
        <v>84</v>
      </c>
      <c r="AW366" s="14" t="s">
        <v>32</v>
      </c>
      <c r="AX366" s="14" t="s">
        <v>76</v>
      </c>
      <c r="AY366" s="218" t="s">
        <v>131</v>
      </c>
    </row>
    <row r="367" spans="2:51" s="13" customFormat="1" ht="11.25">
      <c r="B367" s="197"/>
      <c r="C367" s="198"/>
      <c r="D367" s="199" t="s">
        <v>141</v>
      </c>
      <c r="E367" s="200" t="s">
        <v>1</v>
      </c>
      <c r="F367" s="201" t="s">
        <v>199</v>
      </c>
      <c r="G367" s="198"/>
      <c r="H367" s="202">
        <v>-1.576</v>
      </c>
      <c r="I367" s="203"/>
      <c r="J367" s="198"/>
      <c r="K367" s="198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141</v>
      </c>
      <c r="AU367" s="208" t="s">
        <v>139</v>
      </c>
      <c r="AV367" s="13" t="s">
        <v>139</v>
      </c>
      <c r="AW367" s="13" t="s">
        <v>32</v>
      </c>
      <c r="AX367" s="13" t="s">
        <v>76</v>
      </c>
      <c r="AY367" s="208" t="s">
        <v>131</v>
      </c>
    </row>
    <row r="368" spans="2:51" s="13" customFormat="1" ht="11.25">
      <c r="B368" s="197"/>
      <c r="C368" s="198"/>
      <c r="D368" s="199" t="s">
        <v>141</v>
      </c>
      <c r="E368" s="200" t="s">
        <v>1</v>
      </c>
      <c r="F368" s="201" t="s">
        <v>144</v>
      </c>
      <c r="G368" s="198"/>
      <c r="H368" s="202">
        <v>-0.36</v>
      </c>
      <c r="I368" s="203"/>
      <c r="J368" s="198"/>
      <c r="K368" s="198"/>
      <c r="L368" s="204"/>
      <c r="M368" s="205"/>
      <c r="N368" s="206"/>
      <c r="O368" s="206"/>
      <c r="P368" s="206"/>
      <c r="Q368" s="206"/>
      <c r="R368" s="206"/>
      <c r="S368" s="206"/>
      <c r="T368" s="207"/>
      <c r="AT368" s="208" t="s">
        <v>141</v>
      </c>
      <c r="AU368" s="208" t="s">
        <v>139</v>
      </c>
      <c r="AV368" s="13" t="s">
        <v>139</v>
      </c>
      <c r="AW368" s="13" t="s">
        <v>32</v>
      </c>
      <c r="AX368" s="13" t="s">
        <v>76</v>
      </c>
      <c r="AY368" s="208" t="s">
        <v>131</v>
      </c>
    </row>
    <row r="369" spans="2:51" s="15" customFormat="1" ht="11.25">
      <c r="B369" s="219"/>
      <c r="C369" s="220"/>
      <c r="D369" s="199" t="s">
        <v>141</v>
      </c>
      <c r="E369" s="221" t="s">
        <v>1</v>
      </c>
      <c r="F369" s="222" t="s">
        <v>145</v>
      </c>
      <c r="G369" s="220"/>
      <c r="H369" s="223">
        <v>26.634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141</v>
      </c>
      <c r="AU369" s="229" t="s">
        <v>139</v>
      </c>
      <c r="AV369" s="15" t="s">
        <v>138</v>
      </c>
      <c r="AW369" s="15" t="s">
        <v>32</v>
      </c>
      <c r="AX369" s="15" t="s">
        <v>84</v>
      </c>
      <c r="AY369" s="229" t="s">
        <v>131</v>
      </c>
    </row>
    <row r="370" spans="1:65" s="2" customFormat="1" ht="24.2" customHeight="1">
      <c r="A370" s="34"/>
      <c r="B370" s="35"/>
      <c r="C370" s="183" t="s">
        <v>547</v>
      </c>
      <c r="D370" s="183" t="s">
        <v>134</v>
      </c>
      <c r="E370" s="184" t="s">
        <v>548</v>
      </c>
      <c r="F370" s="185" t="s">
        <v>549</v>
      </c>
      <c r="G370" s="186" t="s">
        <v>137</v>
      </c>
      <c r="H370" s="187">
        <v>6.86</v>
      </c>
      <c r="I370" s="188"/>
      <c r="J370" s="189">
        <f>ROUND(I370*H370,2)</f>
        <v>0</v>
      </c>
      <c r="K370" s="190"/>
      <c r="L370" s="39"/>
      <c r="M370" s="191" t="s">
        <v>1</v>
      </c>
      <c r="N370" s="192" t="s">
        <v>42</v>
      </c>
      <c r="O370" s="71"/>
      <c r="P370" s="193">
        <f>O370*H370</f>
        <v>0</v>
      </c>
      <c r="Q370" s="193">
        <v>0.0015</v>
      </c>
      <c r="R370" s="193">
        <f>Q370*H370</f>
        <v>0.01029</v>
      </c>
      <c r="S370" s="193">
        <v>0</v>
      </c>
      <c r="T370" s="194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5" t="s">
        <v>241</v>
      </c>
      <c r="AT370" s="195" t="s">
        <v>134</v>
      </c>
      <c r="AU370" s="195" t="s">
        <v>139</v>
      </c>
      <c r="AY370" s="17" t="s">
        <v>131</v>
      </c>
      <c r="BE370" s="196">
        <f>IF(N370="základní",J370,0)</f>
        <v>0</v>
      </c>
      <c r="BF370" s="196">
        <f>IF(N370="snížená",J370,0)</f>
        <v>0</v>
      </c>
      <c r="BG370" s="196">
        <f>IF(N370="zákl. přenesená",J370,0)</f>
        <v>0</v>
      </c>
      <c r="BH370" s="196">
        <f>IF(N370="sníž. přenesená",J370,0)</f>
        <v>0</v>
      </c>
      <c r="BI370" s="196">
        <f>IF(N370="nulová",J370,0)</f>
        <v>0</v>
      </c>
      <c r="BJ370" s="17" t="s">
        <v>139</v>
      </c>
      <c r="BK370" s="196">
        <f>ROUND(I370*H370,2)</f>
        <v>0</v>
      </c>
      <c r="BL370" s="17" t="s">
        <v>241</v>
      </c>
      <c r="BM370" s="195" t="s">
        <v>550</v>
      </c>
    </row>
    <row r="371" spans="2:51" s="14" customFormat="1" ht="11.25">
      <c r="B371" s="209"/>
      <c r="C371" s="210"/>
      <c r="D371" s="199" t="s">
        <v>141</v>
      </c>
      <c r="E371" s="211" t="s">
        <v>1</v>
      </c>
      <c r="F371" s="212" t="s">
        <v>177</v>
      </c>
      <c r="G371" s="210"/>
      <c r="H371" s="211" t="s">
        <v>1</v>
      </c>
      <c r="I371" s="213"/>
      <c r="J371" s="210"/>
      <c r="K371" s="210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141</v>
      </c>
      <c r="AU371" s="218" t="s">
        <v>139</v>
      </c>
      <c r="AV371" s="14" t="s">
        <v>84</v>
      </c>
      <c r="AW371" s="14" t="s">
        <v>32</v>
      </c>
      <c r="AX371" s="14" t="s">
        <v>76</v>
      </c>
      <c r="AY371" s="218" t="s">
        <v>131</v>
      </c>
    </row>
    <row r="372" spans="2:51" s="13" customFormat="1" ht="11.25">
      <c r="B372" s="197"/>
      <c r="C372" s="198"/>
      <c r="D372" s="199" t="s">
        <v>141</v>
      </c>
      <c r="E372" s="200" t="s">
        <v>1</v>
      </c>
      <c r="F372" s="201" t="s">
        <v>551</v>
      </c>
      <c r="G372" s="198"/>
      <c r="H372" s="202">
        <v>6.86</v>
      </c>
      <c r="I372" s="203"/>
      <c r="J372" s="198"/>
      <c r="K372" s="198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141</v>
      </c>
      <c r="AU372" s="208" t="s">
        <v>139</v>
      </c>
      <c r="AV372" s="13" t="s">
        <v>139</v>
      </c>
      <c r="AW372" s="13" t="s">
        <v>32</v>
      </c>
      <c r="AX372" s="13" t="s">
        <v>84</v>
      </c>
      <c r="AY372" s="208" t="s">
        <v>131</v>
      </c>
    </row>
    <row r="373" spans="1:65" s="2" customFormat="1" ht="24.2" customHeight="1">
      <c r="A373" s="34"/>
      <c r="B373" s="35"/>
      <c r="C373" s="183" t="s">
        <v>552</v>
      </c>
      <c r="D373" s="183" t="s">
        <v>134</v>
      </c>
      <c r="E373" s="184" t="s">
        <v>553</v>
      </c>
      <c r="F373" s="185" t="s">
        <v>554</v>
      </c>
      <c r="G373" s="186" t="s">
        <v>137</v>
      </c>
      <c r="H373" s="187">
        <v>26.634</v>
      </c>
      <c r="I373" s="188"/>
      <c r="J373" s="189">
        <f>ROUND(I373*H373,2)</f>
        <v>0</v>
      </c>
      <c r="K373" s="190"/>
      <c r="L373" s="39"/>
      <c r="M373" s="191" t="s">
        <v>1</v>
      </c>
      <c r="N373" s="192" t="s">
        <v>42</v>
      </c>
      <c r="O373" s="71"/>
      <c r="P373" s="193">
        <f>O373*H373</f>
        <v>0</v>
      </c>
      <c r="Q373" s="193">
        <v>0.006</v>
      </c>
      <c r="R373" s="193">
        <f>Q373*H373</f>
        <v>0.159804</v>
      </c>
      <c r="S373" s="193">
        <v>0</v>
      </c>
      <c r="T373" s="194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5" t="s">
        <v>241</v>
      </c>
      <c r="AT373" s="195" t="s">
        <v>134</v>
      </c>
      <c r="AU373" s="195" t="s">
        <v>139</v>
      </c>
      <c r="AY373" s="17" t="s">
        <v>131</v>
      </c>
      <c r="BE373" s="196">
        <f>IF(N373="základní",J373,0)</f>
        <v>0</v>
      </c>
      <c r="BF373" s="196">
        <f>IF(N373="snížená",J373,0)</f>
        <v>0</v>
      </c>
      <c r="BG373" s="196">
        <f>IF(N373="zákl. přenesená",J373,0)</f>
        <v>0</v>
      </c>
      <c r="BH373" s="196">
        <f>IF(N373="sníž. přenesená",J373,0)</f>
        <v>0</v>
      </c>
      <c r="BI373" s="196">
        <f>IF(N373="nulová",J373,0)</f>
        <v>0</v>
      </c>
      <c r="BJ373" s="17" t="s">
        <v>139</v>
      </c>
      <c r="BK373" s="196">
        <f>ROUND(I373*H373,2)</f>
        <v>0</v>
      </c>
      <c r="BL373" s="17" t="s">
        <v>241</v>
      </c>
      <c r="BM373" s="195" t="s">
        <v>555</v>
      </c>
    </row>
    <row r="374" spans="2:51" s="14" customFormat="1" ht="11.25">
      <c r="B374" s="209"/>
      <c r="C374" s="210"/>
      <c r="D374" s="199" t="s">
        <v>141</v>
      </c>
      <c r="E374" s="211" t="s">
        <v>1</v>
      </c>
      <c r="F374" s="212" t="s">
        <v>195</v>
      </c>
      <c r="G374" s="210"/>
      <c r="H374" s="211" t="s">
        <v>1</v>
      </c>
      <c r="I374" s="213"/>
      <c r="J374" s="210"/>
      <c r="K374" s="210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141</v>
      </c>
      <c r="AU374" s="218" t="s">
        <v>139</v>
      </c>
      <c r="AV374" s="14" t="s">
        <v>84</v>
      </c>
      <c r="AW374" s="14" t="s">
        <v>32</v>
      </c>
      <c r="AX374" s="14" t="s">
        <v>76</v>
      </c>
      <c r="AY374" s="218" t="s">
        <v>131</v>
      </c>
    </row>
    <row r="375" spans="2:51" s="13" customFormat="1" ht="11.25">
      <c r="B375" s="197"/>
      <c r="C375" s="198"/>
      <c r="D375" s="199" t="s">
        <v>141</v>
      </c>
      <c r="E375" s="200" t="s">
        <v>1</v>
      </c>
      <c r="F375" s="201" t="s">
        <v>196</v>
      </c>
      <c r="G375" s="198"/>
      <c r="H375" s="202">
        <v>1.62</v>
      </c>
      <c r="I375" s="203"/>
      <c r="J375" s="198"/>
      <c r="K375" s="198"/>
      <c r="L375" s="204"/>
      <c r="M375" s="205"/>
      <c r="N375" s="206"/>
      <c r="O375" s="206"/>
      <c r="P375" s="206"/>
      <c r="Q375" s="206"/>
      <c r="R375" s="206"/>
      <c r="S375" s="206"/>
      <c r="T375" s="207"/>
      <c r="AT375" s="208" t="s">
        <v>141</v>
      </c>
      <c r="AU375" s="208" t="s">
        <v>139</v>
      </c>
      <c r="AV375" s="13" t="s">
        <v>139</v>
      </c>
      <c r="AW375" s="13" t="s">
        <v>32</v>
      </c>
      <c r="AX375" s="13" t="s">
        <v>76</v>
      </c>
      <c r="AY375" s="208" t="s">
        <v>131</v>
      </c>
    </row>
    <row r="376" spans="2:51" s="14" customFormat="1" ht="11.25">
      <c r="B376" s="209"/>
      <c r="C376" s="210"/>
      <c r="D376" s="199" t="s">
        <v>141</v>
      </c>
      <c r="E376" s="211" t="s">
        <v>1</v>
      </c>
      <c r="F376" s="212" t="s">
        <v>177</v>
      </c>
      <c r="G376" s="210"/>
      <c r="H376" s="211" t="s">
        <v>1</v>
      </c>
      <c r="I376" s="213"/>
      <c r="J376" s="210"/>
      <c r="K376" s="210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141</v>
      </c>
      <c r="AU376" s="218" t="s">
        <v>139</v>
      </c>
      <c r="AV376" s="14" t="s">
        <v>84</v>
      </c>
      <c r="AW376" s="14" t="s">
        <v>32</v>
      </c>
      <c r="AX376" s="14" t="s">
        <v>76</v>
      </c>
      <c r="AY376" s="218" t="s">
        <v>131</v>
      </c>
    </row>
    <row r="377" spans="2:51" s="13" customFormat="1" ht="11.25">
      <c r="B377" s="197"/>
      <c r="C377" s="198"/>
      <c r="D377" s="199" t="s">
        <v>141</v>
      </c>
      <c r="E377" s="200" t="s">
        <v>1</v>
      </c>
      <c r="F377" s="201" t="s">
        <v>197</v>
      </c>
      <c r="G377" s="198"/>
      <c r="H377" s="202">
        <v>22.05</v>
      </c>
      <c r="I377" s="203"/>
      <c r="J377" s="198"/>
      <c r="K377" s="198"/>
      <c r="L377" s="204"/>
      <c r="M377" s="205"/>
      <c r="N377" s="206"/>
      <c r="O377" s="206"/>
      <c r="P377" s="206"/>
      <c r="Q377" s="206"/>
      <c r="R377" s="206"/>
      <c r="S377" s="206"/>
      <c r="T377" s="207"/>
      <c r="AT377" s="208" t="s">
        <v>141</v>
      </c>
      <c r="AU377" s="208" t="s">
        <v>139</v>
      </c>
      <c r="AV377" s="13" t="s">
        <v>139</v>
      </c>
      <c r="AW377" s="13" t="s">
        <v>32</v>
      </c>
      <c r="AX377" s="13" t="s">
        <v>76</v>
      </c>
      <c r="AY377" s="208" t="s">
        <v>131</v>
      </c>
    </row>
    <row r="378" spans="2:51" s="13" customFormat="1" ht="11.25">
      <c r="B378" s="197"/>
      <c r="C378" s="198"/>
      <c r="D378" s="199" t="s">
        <v>141</v>
      </c>
      <c r="E378" s="200" t="s">
        <v>1</v>
      </c>
      <c r="F378" s="201" t="s">
        <v>198</v>
      </c>
      <c r="G378" s="198"/>
      <c r="H378" s="202">
        <v>4.9</v>
      </c>
      <c r="I378" s="203"/>
      <c r="J378" s="198"/>
      <c r="K378" s="198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141</v>
      </c>
      <c r="AU378" s="208" t="s">
        <v>139</v>
      </c>
      <c r="AV378" s="13" t="s">
        <v>139</v>
      </c>
      <c r="AW378" s="13" t="s">
        <v>32</v>
      </c>
      <c r="AX378" s="13" t="s">
        <v>76</v>
      </c>
      <c r="AY378" s="208" t="s">
        <v>131</v>
      </c>
    </row>
    <row r="379" spans="2:51" s="14" customFormat="1" ht="11.25">
      <c r="B379" s="209"/>
      <c r="C379" s="210"/>
      <c r="D379" s="199" t="s">
        <v>141</v>
      </c>
      <c r="E379" s="211" t="s">
        <v>1</v>
      </c>
      <c r="F379" s="212" t="s">
        <v>166</v>
      </c>
      <c r="G379" s="210"/>
      <c r="H379" s="211" t="s">
        <v>1</v>
      </c>
      <c r="I379" s="213"/>
      <c r="J379" s="210"/>
      <c r="K379" s="210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141</v>
      </c>
      <c r="AU379" s="218" t="s">
        <v>139</v>
      </c>
      <c r="AV379" s="14" t="s">
        <v>84</v>
      </c>
      <c r="AW379" s="14" t="s">
        <v>32</v>
      </c>
      <c r="AX379" s="14" t="s">
        <v>76</v>
      </c>
      <c r="AY379" s="218" t="s">
        <v>131</v>
      </c>
    </row>
    <row r="380" spans="2:51" s="13" customFormat="1" ht="11.25">
      <c r="B380" s="197"/>
      <c r="C380" s="198"/>
      <c r="D380" s="199" t="s">
        <v>141</v>
      </c>
      <c r="E380" s="200" t="s">
        <v>1</v>
      </c>
      <c r="F380" s="201" t="s">
        <v>199</v>
      </c>
      <c r="G380" s="198"/>
      <c r="H380" s="202">
        <v>-1.576</v>
      </c>
      <c r="I380" s="203"/>
      <c r="J380" s="198"/>
      <c r="K380" s="198"/>
      <c r="L380" s="204"/>
      <c r="M380" s="205"/>
      <c r="N380" s="206"/>
      <c r="O380" s="206"/>
      <c r="P380" s="206"/>
      <c r="Q380" s="206"/>
      <c r="R380" s="206"/>
      <c r="S380" s="206"/>
      <c r="T380" s="207"/>
      <c r="AT380" s="208" t="s">
        <v>141</v>
      </c>
      <c r="AU380" s="208" t="s">
        <v>139</v>
      </c>
      <c r="AV380" s="13" t="s">
        <v>139</v>
      </c>
      <c r="AW380" s="13" t="s">
        <v>32</v>
      </c>
      <c r="AX380" s="13" t="s">
        <v>76</v>
      </c>
      <c r="AY380" s="208" t="s">
        <v>131</v>
      </c>
    </row>
    <row r="381" spans="2:51" s="13" customFormat="1" ht="11.25">
      <c r="B381" s="197"/>
      <c r="C381" s="198"/>
      <c r="D381" s="199" t="s">
        <v>141</v>
      </c>
      <c r="E381" s="200" t="s">
        <v>1</v>
      </c>
      <c r="F381" s="201" t="s">
        <v>144</v>
      </c>
      <c r="G381" s="198"/>
      <c r="H381" s="202">
        <v>-0.36</v>
      </c>
      <c r="I381" s="203"/>
      <c r="J381" s="198"/>
      <c r="K381" s="198"/>
      <c r="L381" s="204"/>
      <c r="M381" s="205"/>
      <c r="N381" s="206"/>
      <c r="O381" s="206"/>
      <c r="P381" s="206"/>
      <c r="Q381" s="206"/>
      <c r="R381" s="206"/>
      <c r="S381" s="206"/>
      <c r="T381" s="207"/>
      <c r="AT381" s="208" t="s">
        <v>141</v>
      </c>
      <c r="AU381" s="208" t="s">
        <v>139</v>
      </c>
      <c r="AV381" s="13" t="s">
        <v>139</v>
      </c>
      <c r="AW381" s="13" t="s">
        <v>32</v>
      </c>
      <c r="AX381" s="13" t="s">
        <v>76</v>
      </c>
      <c r="AY381" s="208" t="s">
        <v>131</v>
      </c>
    </row>
    <row r="382" spans="2:51" s="15" customFormat="1" ht="11.25">
      <c r="B382" s="219"/>
      <c r="C382" s="220"/>
      <c r="D382" s="199" t="s">
        <v>141</v>
      </c>
      <c r="E382" s="221" t="s">
        <v>1</v>
      </c>
      <c r="F382" s="222" t="s">
        <v>145</v>
      </c>
      <c r="G382" s="220"/>
      <c r="H382" s="223">
        <v>26.634</v>
      </c>
      <c r="I382" s="224"/>
      <c r="J382" s="220"/>
      <c r="K382" s="220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141</v>
      </c>
      <c r="AU382" s="229" t="s">
        <v>139</v>
      </c>
      <c r="AV382" s="15" t="s">
        <v>138</v>
      </c>
      <c r="AW382" s="15" t="s">
        <v>32</v>
      </c>
      <c r="AX382" s="15" t="s">
        <v>84</v>
      </c>
      <c r="AY382" s="229" t="s">
        <v>131</v>
      </c>
    </row>
    <row r="383" spans="1:65" s="2" customFormat="1" ht="16.5" customHeight="1">
      <c r="A383" s="34"/>
      <c r="B383" s="35"/>
      <c r="C383" s="230" t="s">
        <v>556</v>
      </c>
      <c r="D383" s="230" t="s">
        <v>430</v>
      </c>
      <c r="E383" s="231" t="s">
        <v>557</v>
      </c>
      <c r="F383" s="232" t="s">
        <v>558</v>
      </c>
      <c r="G383" s="233" t="s">
        <v>137</v>
      </c>
      <c r="H383" s="234">
        <v>29.297</v>
      </c>
      <c r="I383" s="235"/>
      <c r="J383" s="236">
        <f>ROUND(I383*H383,2)</f>
        <v>0</v>
      </c>
      <c r="K383" s="237"/>
      <c r="L383" s="238"/>
      <c r="M383" s="239" t="s">
        <v>1</v>
      </c>
      <c r="N383" s="240" t="s">
        <v>42</v>
      </c>
      <c r="O383" s="71"/>
      <c r="P383" s="193">
        <f>O383*H383</f>
        <v>0</v>
      </c>
      <c r="Q383" s="193">
        <v>0.0129</v>
      </c>
      <c r="R383" s="193">
        <f>Q383*H383</f>
        <v>0.3779313</v>
      </c>
      <c r="S383" s="193">
        <v>0</v>
      </c>
      <c r="T383" s="194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5" t="s">
        <v>315</v>
      </c>
      <c r="AT383" s="195" t="s">
        <v>430</v>
      </c>
      <c r="AU383" s="195" t="s">
        <v>139</v>
      </c>
      <c r="AY383" s="17" t="s">
        <v>131</v>
      </c>
      <c r="BE383" s="196">
        <f>IF(N383="základní",J383,0)</f>
        <v>0</v>
      </c>
      <c r="BF383" s="196">
        <f>IF(N383="snížená",J383,0)</f>
        <v>0</v>
      </c>
      <c r="BG383" s="196">
        <f>IF(N383="zákl. přenesená",J383,0)</f>
        <v>0</v>
      </c>
      <c r="BH383" s="196">
        <f>IF(N383="sníž. přenesená",J383,0)</f>
        <v>0</v>
      </c>
      <c r="BI383" s="196">
        <f>IF(N383="nulová",J383,0)</f>
        <v>0</v>
      </c>
      <c r="BJ383" s="17" t="s">
        <v>139</v>
      </c>
      <c r="BK383" s="196">
        <f>ROUND(I383*H383,2)</f>
        <v>0</v>
      </c>
      <c r="BL383" s="17" t="s">
        <v>241</v>
      </c>
      <c r="BM383" s="195" t="s">
        <v>559</v>
      </c>
    </row>
    <row r="384" spans="2:51" s="13" customFormat="1" ht="11.25">
      <c r="B384" s="197"/>
      <c r="C384" s="198"/>
      <c r="D384" s="199" t="s">
        <v>141</v>
      </c>
      <c r="E384" s="198"/>
      <c r="F384" s="201" t="s">
        <v>560</v>
      </c>
      <c r="G384" s="198"/>
      <c r="H384" s="202">
        <v>29.297</v>
      </c>
      <c r="I384" s="203"/>
      <c r="J384" s="198"/>
      <c r="K384" s="198"/>
      <c r="L384" s="204"/>
      <c r="M384" s="205"/>
      <c r="N384" s="206"/>
      <c r="O384" s="206"/>
      <c r="P384" s="206"/>
      <c r="Q384" s="206"/>
      <c r="R384" s="206"/>
      <c r="S384" s="206"/>
      <c r="T384" s="207"/>
      <c r="AT384" s="208" t="s">
        <v>141</v>
      </c>
      <c r="AU384" s="208" t="s">
        <v>139</v>
      </c>
      <c r="AV384" s="13" t="s">
        <v>139</v>
      </c>
      <c r="AW384" s="13" t="s">
        <v>4</v>
      </c>
      <c r="AX384" s="13" t="s">
        <v>84</v>
      </c>
      <c r="AY384" s="208" t="s">
        <v>131</v>
      </c>
    </row>
    <row r="385" spans="1:65" s="2" customFormat="1" ht="24.2" customHeight="1">
      <c r="A385" s="34"/>
      <c r="B385" s="35"/>
      <c r="C385" s="183" t="s">
        <v>561</v>
      </c>
      <c r="D385" s="183" t="s">
        <v>134</v>
      </c>
      <c r="E385" s="184" t="s">
        <v>562</v>
      </c>
      <c r="F385" s="185" t="s">
        <v>563</v>
      </c>
      <c r="G385" s="186" t="s">
        <v>137</v>
      </c>
      <c r="H385" s="187">
        <v>1.62</v>
      </c>
      <c r="I385" s="188"/>
      <c r="J385" s="189">
        <f>ROUND(I385*H385,2)</f>
        <v>0</v>
      </c>
      <c r="K385" s="190"/>
      <c r="L385" s="39"/>
      <c r="M385" s="191" t="s">
        <v>1</v>
      </c>
      <c r="N385" s="192" t="s">
        <v>42</v>
      </c>
      <c r="O385" s="71"/>
      <c r="P385" s="193">
        <f>O385*H385</f>
        <v>0</v>
      </c>
      <c r="Q385" s="193">
        <v>0</v>
      </c>
      <c r="R385" s="193">
        <f>Q385*H385</f>
        <v>0</v>
      </c>
      <c r="S385" s="193">
        <v>0</v>
      </c>
      <c r="T385" s="194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5" t="s">
        <v>241</v>
      </c>
      <c r="AT385" s="195" t="s">
        <v>134</v>
      </c>
      <c r="AU385" s="195" t="s">
        <v>139</v>
      </c>
      <c r="AY385" s="17" t="s">
        <v>131</v>
      </c>
      <c r="BE385" s="196">
        <f>IF(N385="základní",J385,0)</f>
        <v>0</v>
      </c>
      <c r="BF385" s="196">
        <f>IF(N385="snížená",J385,0)</f>
        <v>0</v>
      </c>
      <c r="BG385" s="196">
        <f>IF(N385="zákl. přenesená",J385,0)</f>
        <v>0</v>
      </c>
      <c r="BH385" s="196">
        <f>IF(N385="sníž. přenesená",J385,0)</f>
        <v>0</v>
      </c>
      <c r="BI385" s="196">
        <f>IF(N385="nulová",J385,0)</f>
        <v>0</v>
      </c>
      <c r="BJ385" s="17" t="s">
        <v>139</v>
      </c>
      <c r="BK385" s="196">
        <f>ROUND(I385*H385,2)</f>
        <v>0</v>
      </c>
      <c r="BL385" s="17" t="s">
        <v>241</v>
      </c>
      <c r="BM385" s="195" t="s">
        <v>564</v>
      </c>
    </row>
    <row r="386" spans="1:65" s="2" customFormat="1" ht="24.2" customHeight="1">
      <c r="A386" s="34"/>
      <c r="B386" s="35"/>
      <c r="C386" s="183" t="s">
        <v>565</v>
      </c>
      <c r="D386" s="183" t="s">
        <v>134</v>
      </c>
      <c r="E386" s="184" t="s">
        <v>566</v>
      </c>
      <c r="F386" s="185" t="s">
        <v>567</v>
      </c>
      <c r="G386" s="186" t="s">
        <v>137</v>
      </c>
      <c r="H386" s="187">
        <v>0.48</v>
      </c>
      <c r="I386" s="188"/>
      <c r="J386" s="189">
        <f>ROUND(I386*H386,2)</f>
        <v>0</v>
      </c>
      <c r="K386" s="190"/>
      <c r="L386" s="39"/>
      <c r="M386" s="191" t="s">
        <v>1</v>
      </c>
      <c r="N386" s="192" t="s">
        <v>42</v>
      </c>
      <c r="O386" s="71"/>
      <c r="P386" s="193">
        <f>O386*H386</f>
        <v>0</v>
      </c>
      <c r="Q386" s="193">
        <v>0.00058</v>
      </c>
      <c r="R386" s="193">
        <f>Q386*H386</f>
        <v>0.0002784</v>
      </c>
      <c r="S386" s="193">
        <v>0</v>
      </c>
      <c r="T386" s="194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95" t="s">
        <v>241</v>
      </c>
      <c r="AT386" s="195" t="s">
        <v>134</v>
      </c>
      <c r="AU386" s="195" t="s">
        <v>139</v>
      </c>
      <c r="AY386" s="17" t="s">
        <v>131</v>
      </c>
      <c r="BE386" s="196">
        <f>IF(N386="základní",J386,0)</f>
        <v>0</v>
      </c>
      <c r="BF386" s="196">
        <f>IF(N386="snížená",J386,0)</f>
        <v>0</v>
      </c>
      <c r="BG386" s="196">
        <f>IF(N386="zákl. přenesená",J386,0)</f>
        <v>0</v>
      </c>
      <c r="BH386" s="196">
        <f>IF(N386="sníž. přenesená",J386,0)</f>
        <v>0</v>
      </c>
      <c r="BI386" s="196">
        <f>IF(N386="nulová",J386,0)</f>
        <v>0</v>
      </c>
      <c r="BJ386" s="17" t="s">
        <v>139</v>
      </c>
      <c r="BK386" s="196">
        <f>ROUND(I386*H386,2)</f>
        <v>0</v>
      </c>
      <c r="BL386" s="17" t="s">
        <v>241</v>
      </c>
      <c r="BM386" s="195" t="s">
        <v>568</v>
      </c>
    </row>
    <row r="387" spans="2:51" s="13" customFormat="1" ht="11.25">
      <c r="B387" s="197"/>
      <c r="C387" s="198"/>
      <c r="D387" s="199" t="s">
        <v>141</v>
      </c>
      <c r="E387" s="200" t="s">
        <v>1</v>
      </c>
      <c r="F387" s="201" t="s">
        <v>569</v>
      </c>
      <c r="G387" s="198"/>
      <c r="H387" s="202">
        <v>0.48</v>
      </c>
      <c r="I387" s="203"/>
      <c r="J387" s="198"/>
      <c r="K387" s="198"/>
      <c r="L387" s="204"/>
      <c r="M387" s="205"/>
      <c r="N387" s="206"/>
      <c r="O387" s="206"/>
      <c r="P387" s="206"/>
      <c r="Q387" s="206"/>
      <c r="R387" s="206"/>
      <c r="S387" s="206"/>
      <c r="T387" s="207"/>
      <c r="AT387" s="208" t="s">
        <v>141</v>
      </c>
      <c r="AU387" s="208" t="s">
        <v>139</v>
      </c>
      <c r="AV387" s="13" t="s">
        <v>139</v>
      </c>
      <c r="AW387" s="13" t="s">
        <v>32</v>
      </c>
      <c r="AX387" s="13" t="s">
        <v>84</v>
      </c>
      <c r="AY387" s="208" t="s">
        <v>131</v>
      </c>
    </row>
    <row r="388" spans="1:65" s="2" customFormat="1" ht="16.5" customHeight="1">
      <c r="A388" s="34"/>
      <c r="B388" s="35"/>
      <c r="C388" s="230" t="s">
        <v>570</v>
      </c>
      <c r="D388" s="230" t="s">
        <v>430</v>
      </c>
      <c r="E388" s="231" t="s">
        <v>571</v>
      </c>
      <c r="F388" s="232" t="s">
        <v>572</v>
      </c>
      <c r="G388" s="233" t="s">
        <v>137</v>
      </c>
      <c r="H388" s="234">
        <v>0.528</v>
      </c>
      <c r="I388" s="235"/>
      <c r="J388" s="236">
        <f>ROUND(I388*H388,2)</f>
        <v>0</v>
      </c>
      <c r="K388" s="237"/>
      <c r="L388" s="238"/>
      <c r="M388" s="239" t="s">
        <v>1</v>
      </c>
      <c r="N388" s="240" t="s">
        <v>42</v>
      </c>
      <c r="O388" s="71"/>
      <c r="P388" s="193">
        <f>O388*H388</f>
        <v>0</v>
      </c>
      <c r="Q388" s="193">
        <v>0.01</v>
      </c>
      <c r="R388" s="193">
        <f>Q388*H388</f>
        <v>0.00528</v>
      </c>
      <c r="S388" s="193">
        <v>0</v>
      </c>
      <c r="T388" s="194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5" t="s">
        <v>315</v>
      </c>
      <c r="AT388" s="195" t="s">
        <v>430</v>
      </c>
      <c r="AU388" s="195" t="s">
        <v>139</v>
      </c>
      <c r="AY388" s="17" t="s">
        <v>131</v>
      </c>
      <c r="BE388" s="196">
        <f>IF(N388="základní",J388,0)</f>
        <v>0</v>
      </c>
      <c r="BF388" s="196">
        <f>IF(N388="snížená",J388,0)</f>
        <v>0</v>
      </c>
      <c r="BG388" s="196">
        <f>IF(N388="zákl. přenesená",J388,0)</f>
        <v>0</v>
      </c>
      <c r="BH388" s="196">
        <f>IF(N388="sníž. přenesená",J388,0)</f>
        <v>0</v>
      </c>
      <c r="BI388" s="196">
        <f>IF(N388="nulová",J388,0)</f>
        <v>0</v>
      </c>
      <c r="BJ388" s="17" t="s">
        <v>139</v>
      </c>
      <c r="BK388" s="196">
        <f>ROUND(I388*H388,2)</f>
        <v>0</v>
      </c>
      <c r="BL388" s="17" t="s">
        <v>241</v>
      </c>
      <c r="BM388" s="195" t="s">
        <v>573</v>
      </c>
    </row>
    <row r="389" spans="2:51" s="13" customFormat="1" ht="11.25">
      <c r="B389" s="197"/>
      <c r="C389" s="198"/>
      <c r="D389" s="199" t="s">
        <v>141</v>
      </c>
      <c r="E389" s="198"/>
      <c r="F389" s="201" t="s">
        <v>574</v>
      </c>
      <c r="G389" s="198"/>
      <c r="H389" s="202">
        <v>0.528</v>
      </c>
      <c r="I389" s="203"/>
      <c r="J389" s="198"/>
      <c r="K389" s="198"/>
      <c r="L389" s="204"/>
      <c r="M389" s="205"/>
      <c r="N389" s="206"/>
      <c r="O389" s="206"/>
      <c r="P389" s="206"/>
      <c r="Q389" s="206"/>
      <c r="R389" s="206"/>
      <c r="S389" s="206"/>
      <c r="T389" s="207"/>
      <c r="AT389" s="208" t="s">
        <v>141</v>
      </c>
      <c r="AU389" s="208" t="s">
        <v>139</v>
      </c>
      <c r="AV389" s="13" t="s">
        <v>139</v>
      </c>
      <c r="AW389" s="13" t="s">
        <v>4</v>
      </c>
      <c r="AX389" s="13" t="s">
        <v>84</v>
      </c>
      <c r="AY389" s="208" t="s">
        <v>131</v>
      </c>
    </row>
    <row r="390" spans="1:65" s="2" customFormat="1" ht="21.75" customHeight="1">
      <c r="A390" s="34"/>
      <c r="B390" s="35"/>
      <c r="C390" s="183" t="s">
        <v>575</v>
      </c>
      <c r="D390" s="183" t="s">
        <v>134</v>
      </c>
      <c r="E390" s="184" t="s">
        <v>576</v>
      </c>
      <c r="F390" s="185" t="s">
        <v>577</v>
      </c>
      <c r="G390" s="186" t="s">
        <v>152</v>
      </c>
      <c r="H390" s="187">
        <v>25.4</v>
      </c>
      <c r="I390" s="188"/>
      <c r="J390" s="189">
        <f>ROUND(I390*H390,2)</f>
        <v>0</v>
      </c>
      <c r="K390" s="190"/>
      <c r="L390" s="39"/>
      <c r="M390" s="191" t="s">
        <v>1</v>
      </c>
      <c r="N390" s="192" t="s">
        <v>42</v>
      </c>
      <c r="O390" s="71"/>
      <c r="P390" s="193">
        <f>O390*H390</f>
        <v>0</v>
      </c>
      <c r="Q390" s="193">
        <v>0.00031</v>
      </c>
      <c r="R390" s="193">
        <f>Q390*H390</f>
        <v>0.007873999999999999</v>
      </c>
      <c r="S390" s="193">
        <v>0</v>
      </c>
      <c r="T390" s="194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5" t="s">
        <v>241</v>
      </c>
      <c r="AT390" s="195" t="s">
        <v>134</v>
      </c>
      <c r="AU390" s="195" t="s">
        <v>139</v>
      </c>
      <c r="AY390" s="17" t="s">
        <v>131</v>
      </c>
      <c r="BE390" s="196">
        <f>IF(N390="základní",J390,0)</f>
        <v>0</v>
      </c>
      <c r="BF390" s="196">
        <f>IF(N390="snížená",J390,0)</f>
        <v>0</v>
      </c>
      <c r="BG390" s="196">
        <f>IF(N390="zákl. přenesená",J390,0)</f>
        <v>0</v>
      </c>
      <c r="BH390" s="196">
        <f>IF(N390="sníž. přenesená",J390,0)</f>
        <v>0</v>
      </c>
      <c r="BI390" s="196">
        <f>IF(N390="nulová",J390,0)</f>
        <v>0</v>
      </c>
      <c r="BJ390" s="17" t="s">
        <v>139</v>
      </c>
      <c r="BK390" s="196">
        <f>ROUND(I390*H390,2)</f>
        <v>0</v>
      </c>
      <c r="BL390" s="17" t="s">
        <v>241</v>
      </c>
      <c r="BM390" s="195" t="s">
        <v>578</v>
      </c>
    </row>
    <row r="391" spans="2:51" s="13" customFormat="1" ht="11.25">
      <c r="B391" s="197"/>
      <c r="C391" s="198"/>
      <c r="D391" s="199" t="s">
        <v>141</v>
      </c>
      <c r="E391" s="200" t="s">
        <v>1</v>
      </c>
      <c r="F391" s="201" t="s">
        <v>579</v>
      </c>
      <c r="G391" s="198"/>
      <c r="H391" s="202">
        <v>25.4</v>
      </c>
      <c r="I391" s="203"/>
      <c r="J391" s="198"/>
      <c r="K391" s="198"/>
      <c r="L391" s="204"/>
      <c r="M391" s="205"/>
      <c r="N391" s="206"/>
      <c r="O391" s="206"/>
      <c r="P391" s="206"/>
      <c r="Q391" s="206"/>
      <c r="R391" s="206"/>
      <c r="S391" s="206"/>
      <c r="T391" s="207"/>
      <c r="AT391" s="208" t="s">
        <v>141</v>
      </c>
      <c r="AU391" s="208" t="s">
        <v>139</v>
      </c>
      <c r="AV391" s="13" t="s">
        <v>139</v>
      </c>
      <c r="AW391" s="13" t="s">
        <v>32</v>
      </c>
      <c r="AX391" s="13" t="s">
        <v>84</v>
      </c>
      <c r="AY391" s="208" t="s">
        <v>131</v>
      </c>
    </row>
    <row r="392" spans="1:65" s="2" customFormat="1" ht="24.2" customHeight="1">
      <c r="A392" s="34"/>
      <c r="B392" s="35"/>
      <c r="C392" s="183" t="s">
        <v>580</v>
      </c>
      <c r="D392" s="183" t="s">
        <v>134</v>
      </c>
      <c r="E392" s="184" t="s">
        <v>581</v>
      </c>
      <c r="F392" s="185" t="s">
        <v>582</v>
      </c>
      <c r="G392" s="186" t="s">
        <v>318</v>
      </c>
      <c r="H392" s="187">
        <v>0.569</v>
      </c>
      <c r="I392" s="188"/>
      <c r="J392" s="189">
        <f>ROUND(I392*H392,2)</f>
        <v>0</v>
      </c>
      <c r="K392" s="190"/>
      <c r="L392" s="39"/>
      <c r="M392" s="191" t="s">
        <v>1</v>
      </c>
      <c r="N392" s="192" t="s">
        <v>42</v>
      </c>
      <c r="O392" s="71"/>
      <c r="P392" s="193">
        <f>O392*H392</f>
        <v>0</v>
      </c>
      <c r="Q392" s="193">
        <v>0</v>
      </c>
      <c r="R392" s="193">
        <f>Q392*H392</f>
        <v>0</v>
      </c>
      <c r="S392" s="193">
        <v>0</v>
      </c>
      <c r="T392" s="194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5" t="s">
        <v>241</v>
      </c>
      <c r="AT392" s="195" t="s">
        <v>134</v>
      </c>
      <c r="AU392" s="195" t="s">
        <v>139</v>
      </c>
      <c r="AY392" s="17" t="s">
        <v>131</v>
      </c>
      <c r="BE392" s="196">
        <f>IF(N392="základní",J392,0)</f>
        <v>0</v>
      </c>
      <c r="BF392" s="196">
        <f>IF(N392="snížená",J392,0)</f>
        <v>0</v>
      </c>
      <c r="BG392" s="196">
        <f>IF(N392="zákl. přenesená",J392,0)</f>
        <v>0</v>
      </c>
      <c r="BH392" s="196">
        <f>IF(N392="sníž. přenesená",J392,0)</f>
        <v>0</v>
      </c>
      <c r="BI392" s="196">
        <f>IF(N392="nulová",J392,0)</f>
        <v>0</v>
      </c>
      <c r="BJ392" s="17" t="s">
        <v>139</v>
      </c>
      <c r="BK392" s="196">
        <f>ROUND(I392*H392,2)</f>
        <v>0</v>
      </c>
      <c r="BL392" s="17" t="s">
        <v>241</v>
      </c>
      <c r="BM392" s="195" t="s">
        <v>583</v>
      </c>
    </row>
    <row r="393" spans="2:63" s="12" customFormat="1" ht="22.9" customHeight="1">
      <c r="B393" s="167"/>
      <c r="C393" s="168"/>
      <c r="D393" s="169" t="s">
        <v>75</v>
      </c>
      <c r="E393" s="181" t="s">
        <v>584</v>
      </c>
      <c r="F393" s="181" t="s">
        <v>585</v>
      </c>
      <c r="G393" s="168"/>
      <c r="H393" s="168"/>
      <c r="I393" s="171"/>
      <c r="J393" s="182">
        <f>BK393</f>
        <v>0</v>
      </c>
      <c r="K393" s="168"/>
      <c r="L393" s="173"/>
      <c r="M393" s="174"/>
      <c r="N393" s="175"/>
      <c r="O393" s="175"/>
      <c r="P393" s="176">
        <f>P394</f>
        <v>0</v>
      </c>
      <c r="Q393" s="175"/>
      <c r="R393" s="176">
        <f>R394</f>
        <v>0.00062</v>
      </c>
      <c r="S393" s="175"/>
      <c r="T393" s="177">
        <f>T394</f>
        <v>0</v>
      </c>
      <c r="AR393" s="178" t="s">
        <v>139</v>
      </c>
      <c r="AT393" s="179" t="s">
        <v>75</v>
      </c>
      <c r="AU393" s="179" t="s">
        <v>84</v>
      </c>
      <c r="AY393" s="178" t="s">
        <v>131</v>
      </c>
      <c r="BK393" s="180">
        <f>BK394</f>
        <v>0</v>
      </c>
    </row>
    <row r="394" spans="1:65" s="2" customFormat="1" ht="24.2" customHeight="1">
      <c r="A394" s="34"/>
      <c r="B394" s="35"/>
      <c r="C394" s="183" t="s">
        <v>586</v>
      </c>
      <c r="D394" s="183" t="s">
        <v>134</v>
      </c>
      <c r="E394" s="184" t="s">
        <v>587</v>
      </c>
      <c r="F394" s="185" t="s">
        <v>588</v>
      </c>
      <c r="G394" s="186" t="s">
        <v>345</v>
      </c>
      <c r="H394" s="187">
        <v>2</v>
      </c>
      <c r="I394" s="188"/>
      <c r="J394" s="189">
        <f>ROUND(I394*H394,2)</f>
        <v>0</v>
      </c>
      <c r="K394" s="190"/>
      <c r="L394" s="39"/>
      <c r="M394" s="191" t="s">
        <v>1</v>
      </c>
      <c r="N394" s="192" t="s">
        <v>42</v>
      </c>
      <c r="O394" s="71"/>
      <c r="P394" s="193">
        <f>O394*H394</f>
        <v>0</v>
      </c>
      <c r="Q394" s="193">
        <v>0.00031</v>
      </c>
      <c r="R394" s="193">
        <f>Q394*H394</f>
        <v>0.00062</v>
      </c>
      <c r="S394" s="193">
        <v>0</v>
      </c>
      <c r="T394" s="194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95" t="s">
        <v>241</v>
      </c>
      <c r="AT394" s="195" t="s">
        <v>134</v>
      </c>
      <c r="AU394" s="195" t="s">
        <v>139</v>
      </c>
      <c r="AY394" s="17" t="s">
        <v>131</v>
      </c>
      <c r="BE394" s="196">
        <f>IF(N394="základní",J394,0)</f>
        <v>0</v>
      </c>
      <c r="BF394" s="196">
        <f>IF(N394="snížená",J394,0)</f>
        <v>0</v>
      </c>
      <c r="BG394" s="196">
        <f>IF(N394="zákl. přenesená",J394,0)</f>
        <v>0</v>
      </c>
      <c r="BH394" s="196">
        <f>IF(N394="sníž. přenesená",J394,0)</f>
        <v>0</v>
      </c>
      <c r="BI394" s="196">
        <f>IF(N394="nulová",J394,0)</f>
        <v>0</v>
      </c>
      <c r="BJ394" s="17" t="s">
        <v>139</v>
      </c>
      <c r="BK394" s="196">
        <f>ROUND(I394*H394,2)</f>
        <v>0</v>
      </c>
      <c r="BL394" s="17" t="s">
        <v>241</v>
      </c>
      <c r="BM394" s="195" t="s">
        <v>589</v>
      </c>
    </row>
    <row r="395" spans="2:63" s="12" customFormat="1" ht="22.9" customHeight="1">
      <c r="B395" s="167"/>
      <c r="C395" s="168"/>
      <c r="D395" s="169" t="s">
        <v>75</v>
      </c>
      <c r="E395" s="181" t="s">
        <v>590</v>
      </c>
      <c r="F395" s="181" t="s">
        <v>591</v>
      </c>
      <c r="G395" s="168"/>
      <c r="H395" s="168"/>
      <c r="I395" s="171"/>
      <c r="J395" s="182">
        <f>BK395</f>
        <v>0</v>
      </c>
      <c r="K395" s="168"/>
      <c r="L395" s="173"/>
      <c r="M395" s="174"/>
      <c r="N395" s="175"/>
      <c r="O395" s="175"/>
      <c r="P395" s="176">
        <f>SUM(P396:P417)</f>
        <v>0</v>
      </c>
      <c r="Q395" s="175"/>
      <c r="R395" s="176">
        <f>SUM(R396:R417)</f>
        <v>0.16844150000000002</v>
      </c>
      <c r="S395" s="175"/>
      <c r="T395" s="177">
        <f>SUM(T396:T417)</f>
        <v>0.0383656</v>
      </c>
      <c r="AR395" s="178" t="s">
        <v>139</v>
      </c>
      <c r="AT395" s="179" t="s">
        <v>75</v>
      </c>
      <c r="AU395" s="179" t="s">
        <v>84</v>
      </c>
      <c r="AY395" s="178" t="s">
        <v>131</v>
      </c>
      <c r="BK395" s="180">
        <f>SUM(BK396:BK417)</f>
        <v>0</v>
      </c>
    </row>
    <row r="396" spans="1:65" s="2" customFormat="1" ht="16.5" customHeight="1">
      <c r="A396" s="34"/>
      <c r="B396" s="35"/>
      <c r="C396" s="183" t="s">
        <v>592</v>
      </c>
      <c r="D396" s="183" t="s">
        <v>134</v>
      </c>
      <c r="E396" s="184" t="s">
        <v>593</v>
      </c>
      <c r="F396" s="185" t="s">
        <v>594</v>
      </c>
      <c r="G396" s="186" t="s">
        <v>137</v>
      </c>
      <c r="H396" s="187">
        <v>123.76</v>
      </c>
      <c r="I396" s="188"/>
      <c r="J396" s="189">
        <f>ROUND(I396*H396,2)</f>
        <v>0</v>
      </c>
      <c r="K396" s="190"/>
      <c r="L396" s="39"/>
      <c r="M396" s="191" t="s">
        <v>1</v>
      </c>
      <c r="N396" s="192" t="s">
        <v>42</v>
      </c>
      <c r="O396" s="71"/>
      <c r="P396" s="193">
        <f>O396*H396</f>
        <v>0</v>
      </c>
      <c r="Q396" s="193">
        <v>0.001</v>
      </c>
      <c r="R396" s="193">
        <f>Q396*H396</f>
        <v>0.12376000000000001</v>
      </c>
      <c r="S396" s="193">
        <v>0.00031</v>
      </c>
      <c r="T396" s="194">
        <f>S396*H396</f>
        <v>0.0383656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5" t="s">
        <v>241</v>
      </c>
      <c r="AT396" s="195" t="s">
        <v>134</v>
      </c>
      <c r="AU396" s="195" t="s">
        <v>139</v>
      </c>
      <c r="AY396" s="17" t="s">
        <v>131</v>
      </c>
      <c r="BE396" s="196">
        <f>IF(N396="základní",J396,0)</f>
        <v>0</v>
      </c>
      <c r="BF396" s="196">
        <f>IF(N396="snížená",J396,0)</f>
        <v>0</v>
      </c>
      <c r="BG396" s="196">
        <f>IF(N396="zákl. přenesená",J396,0)</f>
        <v>0</v>
      </c>
      <c r="BH396" s="196">
        <f>IF(N396="sníž. přenesená",J396,0)</f>
        <v>0</v>
      </c>
      <c r="BI396" s="196">
        <f>IF(N396="nulová",J396,0)</f>
        <v>0</v>
      </c>
      <c r="BJ396" s="17" t="s">
        <v>139</v>
      </c>
      <c r="BK396" s="196">
        <f>ROUND(I396*H396,2)</f>
        <v>0</v>
      </c>
      <c r="BL396" s="17" t="s">
        <v>241</v>
      </c>
      <c r="BM396" s="195" t="s">
        <v>595</v>
      </c>
    </row>
    <row r="397" spans="2:51" s="14" customFormat="1" ht="11.25">
      <c r="B397" s="209"/>
      <c r="C397" s="210"/>
      <c r="D397" s="199" t="s">
        <v>141</v>
      </c>
      <c r="E397" s="211" t="s">
        <v>1</v>
      </c>
      <c r="F397" s="212" t="s">
        <v>596</v>
      </c>
      <c r="G397" s="210"/>
      <c r="H397" s="211" t="s">
        <v>1</v>
      </c>
      <c r="I397" s="213"/>
      <c r="J397" s="210"/>
      <c r="K397" s="210"/>
      <c r="L397" s="214"/>
      <c r="M397" s="215"/>
      <c r="N397" s="216"/>
      <c r="O397" s="216"/>
      <c r="P397" s="216"/>
      <c r="Q397" s="216"/>
      <c r="R397" s="216"/>
      <c r="S397" s="216"/>
      <c r="T397" s="217"/>
      <c r="AT397" s="218" t="s">
        <v>141</v>
      </c>
      <c r="AU397" s="218" t="s">
        <v>139</v>
      </c>
      <c r="AV397" s="14" t="s">
        <v>84</v>
      </c>
      <c r="AW397" s="14" t="s">
        <v>32</v>
      </c>
      <c r="AX397" s="14" t="s">
        <v>76</v>
      </c>
      <c r="AY397" s="218" t="s">
        <v>131</v>
      </c>
    </row>
    <row r="398" spans="2:51" s="13" customFormat="1" ht="11.25">
      <c r="B398" s="197"/>
      <c r="C398" s="198"/>
      <c r="D398" s="199" t="s">
        <v>141</v>
      </c>
      <c r="E398" s="200" t="s">
        <v>1</v>
      </c>
      <c r="F398" s="201" t="s">
        <v>597</v>
      </c>
      <c r="G398" s="198"/>
      <c r="H398" s="202">
        <v>14.508</v>
      </c>
      <c r="I398" s="203"/>
      <c r="J398" s="198"/>
      <c r="K398" s="198"/>
      <c r="L398" s="204"/>
      <c r="M398" s="205"/>
      <c r="N398" s="206"/>
      <c r="O398" s="206"/>
      <c r="P398" s="206"/>
      <c r="Q398" s="206"/>
      <c r="R398" s="206"/>
      <c r="S398" s="206"/>
      <c r="T398" s="207"/>
      <c r="AT398" s="208" t="s">
        <v>141</v>
      </c>
      <c r="AU398" s="208" t="s">
        <v>139</v>
      </c>
      <c r="AV398" s="13" t="s">
        <v>139</v>
      </c>
      <c r="AW398" s="13" t="s">
        <v>32</v>
      </c>
      <c r="AX398" s="13" t="s">
        <v>76</v>
      </c>
      <c r="AY398" s="208" t="s">
        <v>131</v>
      </c>
    </row>
    <row r="399" spans="2:51" s="13" customFormat="1" ht="11.25">
      <c r="B399" s="197"/>
      <c r="C399" s="198"/>
      <c r="D399" s="199" t="s">
        <v>141</v>
      </c>
      <c r="E399" s="200" t="s">
        <v>1</v>
      </c>
      <c r="F399" s="201" t="s">
        <v>598</v>
      </c>
      <c r="G399" s="198"/>
      <c r="H399" s="202">
        <v>16.692</v>
      </c>
      <c r="I399" s="203"/>
      <c r="J399" s="198"/>
      <c r="K399" s="198"/>
      <c r="L399" s="204"/>
      <c r="M399" s="205"/>
      <c r="N399" s="206"/>
      <c r="O399" s="206"/>
      <c r="P399" s="206"/>
      <c r="Q399" s="206"/>
      <c r="R399" s="206"/>
      <c r="S399" s="206"/>
      <c r="T399" s="207"/>
      <c r="AT399" s="208" t="s">
        <v>141</v>
      </c>
      <c r="AU399" s="208" t="s">
        <v>139</v>
      </c>
      <c r="AV399" s="13" t="s">
        <v>139</v>
      </c>
      <c r="AW399" s="13" t="s">
        <v>32</v>
      </c>
      <c r="AX399" s="13" t="s">
        <v>76</v>
      </c>
      <c r="AY399" s="208" t="s">
        <v>131</v>
      </c>
    </row>
    <row r="400" spans="2:51" s="13" customFormat="1" ht="11.25">
      <c r="B400" s="197"/>
      <c r="C400" s="198"/>
      <c r="D400" s="199" t="s">
        <v>141</v>
      </c>
      <c r="E400" s="200" t="s">
        <v>1</v>
      </c>
      <c r="F400" s="201" t="s">
        <v>599</v>
      </c>
      <c r="G400" s="198"/>
      <c r="H400" s="202">
        <v>41.288</v>
      </c>
      <c r="I400" s="203"/>
      <c r="J400" s="198"/>
      <c r="K400" s="198"/>
      <c r="L400" s="204"/>
      <c r="M400" s="205"/>
      <c r="N400" s="206"/>
      <c r="O400" s="206"/>
      <c r="P400" s="206"/>
      <c r="Q400" s="206"/>
      <c r="R400" s="206"/>
      <c r="S400" s="206"/>
      <c r="T400" s="207"/>
      <c r="AT400" s="208" t="s">
        <v>141</v>
      </c>
      <c r="AU400" s="208" t="s">
        <v>139</v>
      </c>
      <c r="AV400" s="13" t="s">
        <v>139</v>
      </c>
      <c r="AW400" s="13" t="s">
        <v>32</v>
      </c>
      <c r="AX400" s="13" t="s">
        <v>76</v>
      </c>
      <c r="AY400" s="208" t="s">
        <v>131</v>
      </c>
    </row>
    <row r="401" spans="2:51" s="13" customFormat="1" ht="11.25">
      <c r="B401" s="197"/>
      <c r="C401" s="198"/>
      <c r="D401" s="199" t="s">
        <v>141</v>
      </c>
      <c r="E401" s="200" t="s">
        <v>1</v>
      </c>
      <c r="F401" s="201" t="s">
        <v>600</v>
      </c>
      <c r="G401" s="198"/>
      <c r="H401" s="202">
        <v>51.272</v>
      </c>
      <c r="I401" s="203"/>
      <c r="J401" s="198"/>
      <c r="K401" s="198"/>
      <c r="L401" s="204"/>
      <c r="M401" s="205"/>
      <c r="N401" s="206"/>
      <c r="O401" s="206"/>
      <c r="P401" s="206"/>
      <c r="Q401" s="206"/>
      <c r="R401" s="206"/>
      <c r="S401" s="206"/>
      <c r="T401" s="207"/>
      <c r="AT401" s="208" t="s">
        <v>141</v>
      </c>
      <c r="AU401" s="208" t="s">
        <v>139</v>
      </c>
      <c r="AV401" s="13" t="s">
        <v>139</v>
      </c>
      <c r="AW401" s="13" t="s">
        <v>32</v>
      </c>
      <c r="AX401" s="13" t="s">
        <v>76</v>
      </c>
      <c r="AY401" s="208" t="s">
        <v>131</v>
      </c>
    </row>
    <row r="402" spans="2:51" s="15" customFormat="1" ht="11.25">
      <c r="B402" s="219"/>
      <c r="C402" s="220"/>
      <c r="D402" s="199" t="s">
        <v>141</v>
      </c>
      <c r="E402" s="221" t="s">
        <v>1</v>
      </c>
      <c r="F402" s="222" t="s">
        <v>145</v>
      </c>
      <c r="G402" s="220"/>
      <c r="H402" s="223">
        <v>123.76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141</v>
      </c>
      <c r="AU402" s="229" t="s">
        <v>139</v>
      </c>
      <c r="AV402" s="15" t="s">
        <v>138</v>
      </c>
      <c r="AW402" s="15" t="s">
        <v>32</v>
      </c>
      <c r="AX402" s="15" t="s">
        <v>84</v>
      </c>
      <c r="AY402" s="229" t="s">
        <v>131</v>
      </c>
    </row>
    <row r="403" spans="1:65" s="2" customFormat="1" ht="24.2" customHeight="1">
      <c r="A403" s="34"/>
      <c r="B403" s="35"/>
      <c r="C403" s="183" t="s">
        <v>601</v>
      </c>
      <c r="D403" s="183" t="s">
        <v>134</v>
      </c>
      <c r="E403" s="184" t="s">
        <v>602</v>
      </c>
      <c r="F403" s="185" t="s">
        <v>603</v>
      </c>
      <c r="G403" s="186" t="s">
        <v>137</v>
      </c>
      <c r="H403" s="187">
        <v>123.76</v>
      </c>
      <c r="I403" s="188"/>
      <c r="J403" s="189">
        <f>ROUND(I403*H403,2)</f>
        <v>0</v>
      </c>
      <c r="K403" s="190"/>
      <c r="L403" s="39"/>
      <c r="M403" s="191" t="s">
        <v>1</v>
      </c>
      <c r="N403" s="192" t="s">
        <v>42</v>
      </c>
      <c r="O403" s="71"/>
      <c r="P403" s="193">
        <f>O403*H403</f>
        <v>0</v>
      </c>
      <c r="Q403" s="193">
        <v>0</v>
      </c>
      <c r="R403" s="193">
        <f>Q403*H403</f>
        <v>0</v>
      </c>
      <c r="S403" s="193">
        <v>0</v>
      </c>
      <c r="T403" s="194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5" t="s">
        <v>241</v>
      </c>
      <c r="AT403" s="195" t="s">
        <v>134</v>
      </c>
      <c r="AU403" s="195" t="s">
        <v>139</v>
      </c>
      <c r="AY403" s="17" t="s">
        <v>131</v>
      </c>
      <c r="BE403" s="196">
        <f>IF(N403="základní",J403,0)</f>
        <v>0</v>
      </c>
      <c r="BF403" s="196">
        <f>IF(N403="snížená",J403,0)</f>
        <v>0</v>
      </c>
      <c r="BG403" s="196">
        <f>IF(N403="zákl. přenesená",J403,0)</f>
        <v>0</v>
      </c>
      <c r="BH403" s="196">
        <f>IF(N403="sníž. přenesená",J403,0)</f>
        <v>0</v>
      </c>
      <c r="BI403" s="196">
        <f>IF(N403="nulová",J403,0)</f>
        <v>0</v>
      </c>
      <c r="BJ403" s="17" t="s">
        <v>139</v>
      </c>
      <c r="BK403" s="196">
        <f>ROUND(I403*H403,2)</f>
        <v>0</v>
      </c>
      <c r="BL403" s="17" t="s">
        <v>241</v>
      </c>
      <c r="BM403" s="195" t="s">
        <v>604</v>
      </c>
    </row>
    <row r="404" spans="1:65" s="2" customFormat="1" ht="33" customHeight="1">
      <c r="A404" s="34"/>
      <c r="B404" s="35"/>
      <c r="C404" s="183" t="s">
        <v>605</v>
      </c>
      <c r="D404" s="183" t="s">
        <v>134</v>
      </c>
      <c r="E404" s="184" t="s">
        <v>606</v>
      </c>
      <c r="F404" s="185" t="s">
        <v>607</v>
      </c>
      <c r="G404" s="186" t="s">
        <v>137</v>
      </c>
      <c r="H404" s="187">
        <v>6.775</v>
      </c>
      <c r="I404" s="188"/>
      <c r="J404" s="189">
        <f>ROUND(I404*H404,2)</f>
        <v>0</v>
      </c>
      <c r="K404" s="190"/>
      <c r="L404" s="39"/>
      <c r="M404" s="191" t="s">
        <v>1</v>
      </c>
      <c r="N404" s="192" t="s">
        <v>42</v>
      </c>
      <c r="O404" s="71"/>
      <c r="P404" s="193">
        <f>O404*H404</f>
        <v>0</v>
      </c>
      <c r="Q404" s="193">
        <v>0.00026</v>
      </c>
      <c r="R404" s="193">
        <f>Q404*H404</f>
        <v>0.0017615</v>
      </c>
      <c r="S404" s="193">
        <v>0</v>
      </c>
      <c r="T404" s="194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5" t="s">
        <v>241</v>
      </c>
      <c r="AT404" s="195" t="s">
        <v>134</v>
      </c>
      <c r="AU404" s="195" t="s">
        <v>139</v>
      </c>
      <c r="AY404" s="17" t="s">
        <v>131</v>
      </c>
      <c r="BE404" s="196">
        <f>IF(N404="základní",J404,0)</f>
        <v>0</v>
      </c>
      <c r="BF404" s="196">
        <f>IF(N404="snížená",J404,0)</f>
        <v>0</v>
      </c>
      <c r="BG404" s="196">
        <f>IF(N404="zákl. přenesená",J404,0)</f>
        <v>0</v>
      </c>
      <c r="BH404" s="196">
        <f>IF(N404="sníž. přenesená",J404,0)</f>
        <v>0</v>
      </c>
      <c r="BI404" s="196">
        <f>IF(N404="nulová",J404,0)</f>
        <v>0</v>
      </c>
      <c r="BJ404" s="17" t="s">
        <v>139</v>
      </c>
      <c r="BK404" s="196">
        <f>ROUND(I404*H404,2)</f>
        <v>0</v>
      </c>
      <c r="BL404" s="17" t="s">
        <v>241</v>
      </c>
      <c r="BM404" s="195" t="s">
        <v>608</v>
      </c>
    </row>
    <row r="405" spans="2:51" s="14" customFormat="1" ht="11.25">
      <c r="B405" s="209"/>
      <c r="C405" s="210"/>
      <c r="D405" s="199" t="s">
        <v>141</v>
      </c>
      <c r="E405" s="211" t="s">
        <v>1</v>
      </c>
      <c r="F405" s="212" t="s">
        <v>609</v>
      </c>
      <c r="G405" s="210"/>
      <c r="H405" s="211" t="s">
        <v>1</v>
      </c>
      <c r="I405" s="213"/>
      <c r="J405" s="210"/>
      <c r="K405" s="210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141</v>
      </c>
      <c r="AU405" s="218" t="s">
        <v>139</v>
      </c>
      <c r="AV405" s="14" t="s">
        <v>84</v>
      </c>
      <c r="AW405" s="14" t="s">
        <v>32</v>
      </c>
      <c r="AX405" s="14" t="s">
        <v>76</v>
      </c>
      <c r="AY405" s="218" t="s">
        <v>131</v>
      </c>
    </row>
    <row r="406" spans="2:51" s="13" customFormat="1" ht="11.25">
      <c r="B406" s="197"/>
      <c r="C406" s="198"/>
      <c r="D406" s="199" t="s">
        <v>141</v>
      </c>
      <c r="E406" s="200" t="s">
        <v>1</v>
      </c>
      <c r="F406" s="201" t="s">
        <v>610</v>
      </c>
      <c r="G406" s="198"/>
      <c r="H406" s="202">
        <v>6.28</v>
      </c>
      <c r="I406" s="203"/>
      <c r="J406" s="198"/>
      <c r="K406" s="198"/>
      <c r="L406" s="204"/>
      <c r="M406" s="205"/>
      <c r="N406" s="206"/>
      <c r="O406" s="206"/>
      <c r="P406" s="206"/>
      <c r="Q406" s="206"/>
      <c r="R406" s="206"/>
      <c r="S406" s="206"/>
      <c r="T406" s="207"/>
      <c r="AT406" s="208" t="s">
        <v>141</v>
      </c>
      <c r="AU406" s="208" t="s">
        <v>139</v>
      </c>
      <c r="AV406" s="13" t="s">
        <v>139</v>
      </c>
      <c r="AW406" s="13" t="s">
        <v>32</v>
      </c>
      <c r="AX406" s="13" t="s">
        <v>76</v>
      </c>
      <c r="AY406" s="208" t="s">
        <v>131</v>
      </c>
    </row>
    <row r="407" spans="2:51" s="13" customFormat="1" ht="11.25">
      <c r="B407" s="197"/>
      <c r="C407" s="198"/>
      <c r="D407" s="199" t="s">
        <v>141</v>
      </c>
      <c r="E407" s="200" t="s">
        <v>1</v>
      </c>
      <c r="F407" s="201" t="s">
        <v>611</v>
      </c>
      <c r="G407" s="198"/>
      <c r="H407" s="202">
        <v>0.495</v>
      </c>
      <c r="I407" s="203"/>
      <c r="J407" s="198"/>
      <c r="K407" s="198"/>
      <c r="L407" s="204"/>
      <c r="M407" s="205"/>
      <c r="N407" s="206"/>
      <c r="O407" s="206"/>
      <c r="P407" s="206"/>
      <c r="Q407" s="206"/>
      <c r="R407" s="206"/>
      <c r="S407" s="206"/>
      <c r="T407" s="207"/>
      <c r="AT407" s="208" t="s">
        <v>141</v>
      </c>
      <c r="AU407" s="208" t="s">
        <v>139</v>
      </c>
      <c r="AV407" s="13" t="s">
        <v>139</v>
      </c>
      <c r="AW407" s="13" t="s">
        <v>32</v>
      </c>
      <c r="AX407" s="13" t="s">
        <v>76</v>
      </c>
      <c r="AY407" s="208" t="s">
        <v>131</v>
      </c>
    </row>
    <row r="408" spans="2:51" s="15" customFormat="1" ht="11.25">
      <c r="B408" s="219"/>
      <c r="C408" s="220"/>
      <c r="D408" s="199" t="s">
        <v>141</v>
      </c>
      <c r="E408" s="221" t="s">
        <v>1</v>
      </c>
      <c r="F408" s="222" t="s">
        <v>145</v>
      </c>
      <c r="G408" s="220"/>
      <c r="H408" s="223">
        <v>6.775</v>
      </c>
      <c r="I408" s="224"/>
      <c r="J408" s="220"/>
      <c r="K408" s="220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141</v>
      </c>
      <c r="AU408" s="229" t="s">
        <v>139</v>
      </c>
      <c r="AV408" s="15" t="s">
        <v>138</v>
      </c>
      <c r="AW408" s="15" t="s">
        <v>32</v>
      </c>
      <c r="AX408" s="15" t="s">
        <v>84</v>
      </c>
      <c r="AY408" s="229" t="s">
        <v>131</v>
      </c>
    </row>
    <row r="409" spans="1:65" s="2" customFormat="1" ht="24.2" customHeight="1">
      <c r="A409" s="34"/>
      <c r="B409" s="35"/>
      <c r="C409" s="183" t="s">
        <v>612</v>
      </c>
      <c r="D409" s="183" t="s">
        <v>134</v>
      </c>
      <c r="E409" s="184" t="s">
        <v>613</v>
      </c>
      <c r="F409" s="185" t="s">
        <v>614</v>
      </c>
      <c r="G409" s="186" t="s">
        <v>137</v>
      </c>
      <c r="H409" s="187">
        <v>148</v>
      </c>
      <c r="I409" s="188"/>
      <c r="J409" s="189">
        <f>ROUND(I409*H409,2)</f>
        <v>0</v>
      </c>
      <c r="K409" s="190"/>
      <c r="L409" s="39"/>
      <c r="M409" s="191" t="s">
        <v>1</v>
      </c>
      <c r="N409" s="192" t="s">
        <v>42</v>
      </c>
      <c r="O409" s="71"/>
      <c r="P409" s="193">
        <f>O409*H409</f>
        <v>0</v>
      </c>
      <c r="Q409" s="193">
        <v>0.00029</v>
      </c>
      <c r="R409" s="193">
        <f>Q409*H409</f>
        <v>0.04292</v>
      </c>
      <c r="S409" s="193">
        <v>0</v>
      </c>
      <c r="T409" s="194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5" t="s">
        <v>241</v>
      </c>
      <c r="AT409" s="195" t="s">
        <v>134</v>
      </c>
      <c r="AU409" s="195" t="s">
        <v>139</v>
      </c>
      <c r="AY409" s="17" t="s">
        <v>131</v>
      </c>
      <c r="BE409" s="196">
        <f>IF(N409="základní",J409,0)</f>
        <v>0</v>
      </c>
      <c r="BF409" s="196">
        <f>IF(N409="snížená",J409,0)</f>
        <v>0</v>
      </c>
      <c r="BG409" s="196">
        <f>IF(N409="zákl. přenesená",J409,0)</f>
        <v>0</v>
      </c>
      <c r="BH409" s="196">
        <f>IF(N409="sníž. přenesená",J409,0)</f>
        <v>0</v>
      </c>
      <c r="BI409" s="196">
        <f>IF(N409="nulová",J409,0)</f>
        <v>0</v>
      </c>
      <c r="BJ409" s="17" t="s">
        <v>139</v>
      </c>
      <c r="BK409" s="196">
        <f>ROUND(I409*H409,2)</f>
        <v>0</v>
      </c>
      <c r="BL409" s="17" t="s">
        <v>241</v>
      </c>
      <c r="BM409" s="195" t="s">
        <v>615</v>
      </c>
    </row>
    <row r="410" spans="2:51" s="14" customFormat="1" ht="11.25">
      <c r="B410" s="209"/>
      <c r="C410" s="210"/>
      <c r="D410" s="199" t="s">
        <v>141</v>
      </c>
      <c r="E410" s="211" t="s">
        <v>1</v>
      </c>
      <c r="F410" s="212" t="s">
        <v>616</v>
      </c>
      <c r="G410" s="210"/>
      <c r="H410" s="211" t="s">
        <v>1</v>
      </c>
      <c r="I410" s="213"/>
      <c r="J410" s="210"/>
      <c r="K410" s="210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141</v>
      </c>
      <c r="AU410" s="218" t="s">
        <v>139</v>
      </c>
      <c r="AV410" s="14" t="s">
        <v>84</v>
      </c>
      <c r="AW410" s="14" t="s">
        <v>32</v>
      </c>
      <c r="AX410" s="14" t="s">
        <v>76</v>
      </c>
      <c r="AY410" s="218" t="s">
        <v>131</v>
      </c>
    </row>
    <row r="411" spans="2:51" s="13" customFormat="1" ht="11.25">
      <c r="B411" s="197"/>
      <c r="C411" s="198"/>
      <c r="D411" s="199" t="s">
        <v>141</v>
      </c>
      <c r="E411" s="200" t="s">
        <v>1</v>
      </c>
      <c r="F411" s="201" t="s">
        <v>408</v>
      </c>
      <c r="G411" s="198"/>
      <c r="H411" s="202">
        <v>34.9</v>
      </c>
      <c r="I411" s="203"/>
      <c r="J411" s="198"/>
      <c r="K411" s="198"/>
      <c r="L411" s="204"/>
      <c r="M411" s="205"/>
      <c r="N411" s="206"/>
      <c r="O411" s="206"/>
      <c r="P411" s="206"/>
      <c r="Q411" s="206"/>
      <c r="R411" s="206"/>
      <c r="S411" s="206"/>
      <c r="T411" s="207"/>
      <c r="AT411" s="208" t="s">
        <v>141</v>
      </c>
      <c r="AU411" s="208" t="s">
        <v>139</v>
      </c>
      <c r="AV411" s="13" t="s">
        <v>139</v>
      </c>
      <c r="AW411" s="13" t="s">
        <v>32</v>
      </c>
      <c r="AX411" s="13" t="s">
        <v>76</v>
      </c>
      <c r="AY411" s="208" t="s">
        <v>131</v>
      </c>
    </row>
    <row r="412" spans="2:51" s="14" customFormat="1" ht="11.25">
      <c r="B412" s="209"/>
      <c r="C412" s="210"/>
      <c r="D412" s="199" t="s">
        <v>141</v>
      </c>
      <c r="E412" s="211" t="s">
        <v>1</v>
      </c>
      <c r="F412" s="212" t="s">
        <v>596</v>
      </c>
      <c r="G412" s="210"/>
      <c r="H412" s="211" t="s">
        <v>1</v>
      </c>
      <c r="I412" s="213"/>
      <c r="J412" s="210"/>
      <c r="K412" s="210"/>
      <c r="L412" s="214"/>
      <c r="M412" s="215"/>
      <c r="N412" s="216"/>
      <c r="O412" s="216"/>
      <c r="P412" s="216"/>
      <c r="Q412" s="216"/>
      <c r="R412" s="216"/>
      <c r="S412" s="216"/>
      <c r="T412" s="217"/>
      <c r="AT412" s="218" t="s">
        <v>141</v>
      </c>
      <c r="AU412" s="218" t="s">
        <v>139</v>
      </c>
      <c r="AV412" s="14" t="s">
        <v>84</v>
      </c>
      <c r="AW412" s="14" t="s">
        <v>32</v>
      </c>
      <c r="AX412" s="14" t="s">
        <v>76</v>
      </c>
      <c r="AY412" s="218" t="s">
        <v>131</v>
      </c>
    </row>
    <row r="413" spans="2:51" s="13" customFormat="1" ht="11.25">
      <c r="B413" s="197"/>
      <c r="C413" s="198"/>
      <c r="D413" s="199" t="s">
        <v>141</v>
      </c>
      <c r="E413" s="200" t="s">
        <v>1</v>
      </c>
      <c r="F413" s="201" t="s">
        <v>617</v>
      </c>
      <c r="G413" s="198"/>
      <c r="H413" s="202">
        <v>16.692</v>
      </c>
      <c r="I413" s="203"/>
      <c r="J413" s="198"/>
      <c r="K413" s="198"/>
      <c r="L413" s="204"/>
      <c r="M413" s="205"/>
      <c r="N413" s="206"/>
      <c r="O413" s="206"/>
      <c r="P413" s="206"/>
      <c r="Q413" s="206"/>
      <c r="R413" s="206"/>
      <c r="S413" s="206"/>
      <c r="T413" s="207"/>
      <c r="AT413" s="208" t="s">
        <v>141</v>
      </c>
      <c r="AU413" s="208" t="s">
        <v>139</v>
      </c>
      <c r="AV413" s="13" t="s">
        <v>139</v>
      </c>
      <c r="AW413" s="13" t="s">
        <v>32</v>
      </c>
      <c r="AX413" s="13" t="s">
        <v>76</v>
      </c>
      <c r="AY413" s="208" t="s">
        <v>131</v>
      </c>
    </row>
    <row r="414" spans="2:51" s="13" customFormat="1" ht="11.25">
      <c r="B414" s="197"/>
      <c r="C414" s="198"/>
      <c r="D414" s="199" t="s">
        <v>141</v>
      </c>
      <c r="E414" s="200" t="s">
        <v>1</v>
      </c>
      <c r="F414" s="201" t="s">
        <v>618</v>
      </c>
      <c r="G414" s="198"/>
      <c r="H414" s="202">
        <v>14.508</v>
      </c>
      <c r="I414" s="203"/>
      <c r="J414" s="198"/>
      <c r="K414" s="198"/>
      <c r="L414" s="204"/>
      <c r="M414" s="205"/>
      <c r="N414" s="206"/>
      <c r="O414" s="206"/>
      <c r="P414" s="206"/>
      <c r="Q414" s="206"/>
      <c r="R414" s="206"/>
      <c r="S414" s="206"/>
      <c r="T414" s="207"/>
      <c r="AT414" s="208" t="s">
        <v>141</v>
      </c>
      <c r="AU414" s="208" t="s">
        <v>139</v>
      </c>
      <c r="AV414" s="13" t="s">
        <v>139</v>
      </c>
      <c r="AW414" s="13" t="s">
        <v>32</v>
      </c>
      <c r="AX414" s="13" t="s">
        <v>76</v>
      </c>
      <c r="AY414" s="208" t="s">
        <v>131</v>
      </c>
    </row>
    <row r="415" spans="2:51" s="13" customFormat="1" ht="11.25">
      <c r="B415" s="197"/>
      <c r="C415" s="198"/>
      <c r="D415" s="199" t="s">
        <v>141</v>
      </c>
      <c r="E415" s="200" t="s">
        <v>1</v>
      </c>
      <c r="F415" s="201" t="s">
        <v>619</v>
      </c>
      <c r="G415" s="198"/>
      <c r="H415" s="202">
        <v>41.288</v>
      </c>
      <c r="I415" s="203"/>
      <c r="J415" s="198"/>
      <c r="K415" s="198"/>
      <c r="L415" s="204"/>
      <c r="M415" s="205"/>
      <c r="N415" s="206"/>
      <c r="O415" s="206"/>
      <c r="P415" s="206"/>
      <c r="Q415" s="206"/>
      <c r="R415" s="206"/>
      <c r="S415" s="206"/>
      <c r="T415" s="207"/>
      <c r="AT415" s="208" t="s">
        <v>141</v>
      </c>
      <c r="AU415" s="208" t="s">
        <v>139</v>
      </c>
      <c r="AV415" s="13" t="s">
        <v>139</v>
      </c>
      <c r="AW415" s="13" t="s">
        <v>32</v>
      </c>
      <c r="AX415" s="13" t="s">
        <v>76</v>
      </c>
      <c r="AY415" s="208" t="s">
        <v>131</v>
      </c>
    </row>
    <row r="416" spans="2:51" s="13" customFormat="1" ht="11.25">
      <c r="B416" s="197"/>
      <c r="C416" s="198"/>
      <c r="D416" s="199" t="s">
        <v>141</v>
      </c>
      <c r="E416" s="200" t="s">
        <v>1</v>
      </c>
      <c r="F416" s="201" t="s">
        <v>620</v>
      </c>
      <c r="G416" s="198"/>
      <c r="H416" s="202">
        <v>40.612</v>
      </c>
      <c r="I416" s="203"/>
      <c r="J416" s="198"/>
      <c r="K416" s="198"/>
      <c r="L416" s="204"/>
      <c r="M416" s="205"/>
      <c r="N416" s="206"/>
      <c r="O416" s="206"/>
      <c r="P416" s="206"/>
      <c r="Q416" s="206"/>
      <c r="R416" s="206"/>
      <c r="S416" s="206"/>
      <c r="T416" s="207"/>
      <c r="AT416" s="208" t="s">
        <v>141</v>
      </c>
      <c r="AU416" s="208" t="s">
        <v>139</v>
      </c>
      <c r="AV416" s="13" t="s">
        <v>139</v>
      </c>
      <c r="AW416" s="13" t="s">
        <v>32</v>
      </c>
      <c r="AX416" s="13" t="s">
        <v>76</v>
      </c>
      <c r="AY416" s="208" t="s">
        <v>131</v>
      </c>
    </row>
    <row r="417" spans="2:51" s="15" customFormat="1" ht="11.25">
      <c r="B417" s="219"/>
      <c r="C417" s="220"/>
      <c r="D417" s="199" t="s">
        <v>141</v>
      </c>
      <c r="E417" s="221" t="s">
        <v>1</v>
      </c>
      <c r="F417" s="222" t="s">
        <v>145</v>
      </c>
      <c r="G417" s="220"/>
      <c r="H417" s="223">
        <v>148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141</v>
      </c>
      <c r="AU417" s="229" t="s">
        <v>139</v>
      </c>
      <c r="AV417" s="15" t="s">
        <v>138</v>
      </c>
      <c r="AW417" s="15" t="s">
        <v>32</v>
      </c>
      <c r="AX417" s="15" t="s">
        <v>84</v>
      </c>
      <c r="AY417" s="229" t="s">
        <v>131</v>
      </c>
    </row>
    <row r="418" spans="2:63" s="12" customFormat="1" ht="25.9" customHeight="1">
      <c r="B418" s="167"/>
      <c r="C418" s="168"/>
      <c r="D418" s="169" t="s">
        <v>75</v>
      </c>
      <c r="E418" s="170" t="s">
        <v>430</v>
      </c>
      <c r="F418" s="170" t="s">
        <v>621</v>
      </c>
      <c r="G418" s="168"/>
      <c r="H418" s="168"/>
      <c r="I418" s="171"/>
      <c r="J418" s="172">
        <f>BK418</f>
        <v>0</v>
      </c>
      <c r="K418" s="168"/>
      <c r="L418" s="173"/>
      <c r="M418" s="174"/>
      <c r="N418" s="175"/>
      <c r="O418" s="175"/>
      <c r="P418" s="176">
        <f>P419+P422</f>
        <v>0</v>
      </c>
      <c r="Q418" s="175"/>
      <c r="R418" s="176">
        <f>R419+R422</f>
        <v>0</v>
      </c>
      <c r="S418" s="175"/>
      <c r="T418" s="177">
        <f>T419+T422</f>
        <v>0</v>
      </c>
      <c r="AR418" s="178" t="s">
        <v>132</v>
      </c>
      <c r="AT418" s="179" t="s">
        <v>75</v>
      </c>
      <c r="AU418" s="179" t="s">
        <v>76</v>
      </c>
      <c r="AY418" s="178" t="s">
        <v>131</v>
      </c>
      <c r="BK418" s="180">
        <f>BK419+BK422</f>
        <v>0</v>
      </c>
    </row>
    <row r="419" spans="2:63" s="12" customFormat="1" ht="22.9" customHeight="1">
      <c r="B419" s="167"/>
      <c r="C419" s="168"/>
      <c r="D419" s="169" t="s">
        <v>75</v>
      </c>
      <c r="E419" s="181" t="s">
        <v>622</v>
      </c>
      <c r="F419" s="181" t="s">
        <v>623</v>
      </c>
      <c r="G419" s="168"/>
      <c r="H419" s="168"/>
      <c r="I419" s="171"/>
      <c r="J419" s="182">
        <f>BK419</f>
        <v>0</v>
      </c>
      <c r="K419" s="168"/>
      <c r="L419" s="173"/>
      <c r="M419" s="174"/>
      <c r="N419" s="175"/>
      <c r="O419" s="175"/>
      <c r="P419" s="176">
        <f>SUM(P420:P421)</f>
        <v>0</v>
      </c>
      <c r="Q419" s="175"/>
      <c r="R419" s="176">
        <f>SUM(R420:R421)</f>
        <v>0</v>
      </c>
      <c r="S419" s="175"/>
      <c r="T419" s="177">
        <f>SUM(T420:T421)</f>
        <v>0</v>
      </c>
      <c r="AR419" s="178" t="s">
        <v>132</v>
      </c>
      <c r="AT419" s="179" t="s">
        <v>75</v>
      </c>
      <c r="AU419" s="179" t="s">
        <v>84</v>
      </c>
      <c r="AY419" s="178" t="s">
        <v>131</v>
      </c>
      <c r="BK419" s="180">
        <f>SUM(BK420:BK421)</f>
        <v>0</v>
      </c>
    </row>
    <row r="420" spans="1:65" s="2" customFormat="1" ht="16.5" customHeight="1">
      <c r="A420" s="34"/>
      <c r="B420" s="35"/>
      <c r="C420" s="183" t="s">
        <v>624</v>
      </c>
      <c r="D420" s="183" t="s">
        <v>134</v>
      </c>
      <c r="E420" s="184" t="s">
        <v>625</v>
      </c>
      <c r="F420" s="185" t="s">
        <v>626</v>
      </c>
      <c r="G420" s="186" t="s">
        <v>345</v>
      </c>
      <c r="H420" s="187">
        <v>1</v>
      </c>
      <c r="I420" s="188"/>
      <c r="J420" s="189">
        <f>ROUND(I420*H420,2)</f>
        <v>0</v>
      </c>
      <c r="K420" s="190"/>
      <c r="L420" s="39"/>
      <c r="M420" s="191" t="s">
        <v>1</v>
      </c>
      <c r="N420" s="192" t="s">
        <v>42</v>
      </c>
      <c r="O420" s="71"/>
      <c r="P420" s="193">
        <f>O420*H420</f>
        <v>0</v>
      </c>
      <c r="Q420" s="193">
        <v>0</v>
      </c>
      <c r="R420" s="193">
        <f>Q420*H420</f>
        <v>0</v>
      </c>
      <c r="S420" s="193">
        <v>0</v>
      </c>
      <c r="T420" s="194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5" t="s">
        <v>462</v>
      </c>
      <c r="AT420" s="195" t="s">
        <v>134</v>
      </c>
      <c r="AU420" s="195" t="s">
        <v>139</v>
      </c>
      <c r="AY420" s="17" t="s">
        <v>131</v>
      </c>
      <c r="BE420" s="196">
        <f>IF(N420="základní",J420,0)</f>
        <v>0</v>
      </c>
      <c r="BF420" s="196">
        <f>IF(N420="snížená",J420,0)</f>
        <v>0</v>
      </c>
      <c r="BG420" s="196">
        <f>IF(N420="zákl. přenesená",J420,0)</f>
        <v>0</v>
      </c>
      <c r="BH420" s="196">
        <f>IF(N420="sníž. přenesená",J420,0)</f>
        <v>0</v>
      </c>
      <c r="BI420" s="196">
        <f>IF(N420="nulová",J420,0)</f>
        <v>0</v>
      </c>
      <c r="BJ420" s="17" t="s">
        <v>139</v>
      </c>
      <c r="BK420" s="196">
        <f>ROUND(I420*H420,2)</f>
        <v>0</v>
      </c>
      <c r="BL420" s="17" t="s">
        <v>462</v>
      </c>
      <c r="BM420" s="195" t="s">
        <v>627</v>
      </c>
    </row>
    <row r="421" spans="1:65" s="2" customFormat="1" ht="16.5" customHeight="1">
      <c r="A421" s="34"/>
      <c r="B421" s="35"/>
      <c r="C421" s="183" t="s">
        <v>628</v>
      </c>
      <c r="D421" s="183" t="s">
        <v>134</v>
      </c>
      <c r="E421" s="184" t="s">
        <v>629</v>
      </c>
      <c r="F421" s="185" t="s">
        <v>630</v>
      </c>
      <c r="G421" s="186" t="s">
        <v>345</v>
      </c>
      <c r="H421" s="187">
        <v>1</v>
      </c>
      <c r="I421" s="188"/>
      <c r="J421" s="189">
        <f>ROUND(I421*H421,2)</f>
        <v>0</v>
      </c>
      <c r="K421" s="190"/>
      <c r="L421" s="39"/>
      <c r="M421" s="191" t="s">
        <v>1</v>
      </c>
      <c r="N421" s="192" t="s">
        <v>42</v>
      </c>
      <c r="O421" s="71"/>
      <c r="P421" s="193">
        <f>O421*H421</f>
        <v>0</v>
      </c>
      <c r="Q421" s="193">
        <v>0</v>
      </c>
      <c r="R421" s="193">
        <f>Q421*H421</f>
        <v>0</v>
      </c>
      <c r="S421" s="193">
        <v>0</v>
      </c>
      <c r="T421" s="194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95" t="s">
        <v>631</v>
      </c>
      <c r="AT421" s="195" t="s">
        <v>134</v>
      </c>
      <c r="AU421" s="195" t="s">
        <v>139</v>
      </c>
      <c r="AY421" s="17" t="s">
        <v>131</v>
      </c>
      <c r="BE421" s="196">
        <f>IF(N421="základní",J421,0)</f>
        <v>0</v>
      </c>
      <c r="BF421" s="196">
        <f>IF(N421="snížená",J421,0)</f>
        <v>0</v>
      </c>
      <c r="BG421" s="196">
        <f>IF(N421="zákl. přenesená",J421,0)</f>
        <v>0</v>
      </c>
      <c r="BH421" s="196">
        <f>IF(N421="sníž. přenesená",J421,0)</f>
        <v>0</v>
      </c>
      <c r="BI421" s="196">
        <f>IF(N421="nulová",J421,0)</f>
        <v>0</v>
      </c>
      <c r="BJ421" s="17" t="s">
        <v>139</v>
      </c>
      <c r="BK421" s="196">
        <f>ROUND(I421*H421,2)</f>
        <v>0</v>
      </c>
      <c r="BL421" s="17" t="s">
        <v>631</v>
      </c>
      <c r="BM421" s="195" t="s">
        <v>632</v>
      </c>
    </row>
    <row r="422" spans="2:63" s="12" customFormat="1" ht="22.9" customHeight="1">
      <c r="B422" s="167"/>
      <c r="C422" s="168"/>
      <c r="D422" s="169" t="s">
        <v>75</v>
      </c>
      <c r="E422" s="181" t="s">
        <v>633</v>
      </c>
      <c r="F422" s="181" t="s">
        <v>634</v>
      </c>
      <c r="G422" s="168"/>
      <c r="H422" s="168"/>
      <c r="I422" s="171"/>
      <c r="J422" s="182">
        <f>BK422</f>
        <v>0</v>
      </c>
      <c r="K422" s="168"/>
      <c r="L422" s="173"/>
      <c r="M422" s="174"/>
      <c r="N422" s="175"/>
      <c r="O422" s="175"/>
      <c r="P422" s="176">
        <f>SUM(P423:P424)</f>
        <v>0</v>
      </c>
      <c r="Q422" s="175"/>
      <c r="R422" s="176">
        <f>SUM(R423:R424)</f>
        <v>0</v>
      </c>
      <c r="S422" s="175"/>
      <c r="T422" s="177">
        <f>SUM(T423:T424)</f>
        <v>0</v>
      </c>
      <c r="AR422" s="178" t="s">
        <v>132</v>
      </c>
      <c r="AT422" s="179" t="s">
        <v>75</v>
      </c>
      <c r="AU422" s="179" t="s">
        <v>84</v>
      </c>
      <c r="AY422" s="178" t="s">
        <v>131</v>
      </c>
      <c r="BK422" s="180">
        <f>SUM(BK423:BK424)</f>
        <v>0</v>
      </c>
    </row>
    <row r="423" spans="1:65" s="2" customFormat="1" ht="16.5" customHeight="1">
      <c r="A423" s="34"/>
      <c r="B423" s="35"/>
      <c r="C423" s="183" t="s">
        <v>635</v>
      </c>
      <c r="D423" s="183" t="s">
        <v>134</v>
      </c>
      <c r="E423" s="184" t="s">
        <v>636</v>
      </c>
      <c r="F423" s="185" t="s">
        <v>637</v>
      </c>
      <c r="G423" s="186" t="s">
        <v>345</v>
      </c>
      <c r="H423" s="187">
        <v>1</v>
      </c>
      <c r="I423" s="188"/>
      <c r="J423" s="189">
        <f>ROUND(I423*H423,2)</f>
        <v>0</v>
      </c>
      <c r="K423" s="190"/>
      <c r="L423" s="39"/>
      <c r="M423" s="191" t="s">
        <v>1</v>
      </c>
      <c r="N423" s="192" t="s">
        <v>42</v>
      </c>
      <c r="O423" s="71"/>
      <c r="P423" s="193">
        <f>O423*H423</f>
        <v>0</v>
      </c>
      <c r="Q423" s="193">
        <v>0</v>
      </c>
      <c r="R423" s="193">
        <f>Q423*H423</f>
        <v>0</v>
      </c>
      <c r="S423" s="193">
        <v>0</v>
      </c>
      <c r="T423" s="194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5" t="s">
        <v>462</v>
      </c>
      <c r="AT423" s="195" t="s">
        <v>134</v>
      </c>
      <c r="AU423" s="195" t="s">
        <v>139</v>
      </c>
      <c r="AY423" s="17" t="s">
        <v>131</v>
      </c>
      <c r="BE423" s="196">
        <f>IF(N423="základní",J423,0)</f>
        <v>0</v>
      </c>
      <c r="BF423" s="196">
        <f>IF(N423="snížená",J423,0)</f>
        <v>0</v>
      </c>
      <c r="BG423" s="196">
        <f>IF(N423="zákl. přenesená",J423,0)</f>
        <v>0</v>
      </c>
      <c r="BH423" s="196">
        <f>IF(N423="sníž. přenesená",J423,0)</f>
        <v>0</v>
      </c>
      <c r="BI423" s="196">
        <f>IF(N423="nulová",J423,0)</f>
        <v>0</v>
      </c>
      <c r="BJ423" s="17" t="s">
        <v>139</v>
      </c>
      <c r="BK423" s="196">
        <f>ROUND(I423*H423,2)</f>
        <v>0</v>
      </c>
      <c r="BL423" s="17" t="s">
        <v>462</v>
      </c>
      <c r="BM423" s="195" t="s">
        <v>638</v>
      </c>
    </row>
    <row r="424" spans="1:65" s="2" customFormat="1" ht="16.5" customHeight="1">
      <c r="A424" s="34"/>
      <c r="B424" s="35"/>
      <c r="C424" s="183" t="s">
        <v>212</v>
      </c>
      <c r="D424" s="183" t="s">
        <v>134</v>
      </c>
      <c r="E424" s="184" t="s">
        <v>639</v>
      </c>
      <c r="F424" s="185" t="s">
        <v>640</v>
      </c>
      <c r="G424" s="186" t="s">
        <v>345</v>
      </c>
      <c r="H424" s="187">
        <v>1</v>
      </c>
      <c r="I424" s="188"/>
      <c r="J424" s="189">
        <f>ROUND(I424*H424,2)</f>
        <v>0</v>
      </c>
      <c r="K424" s="190"/>
      <c r="L424" s="39"/>
      <c r="M424" s="191" t="s">
        <v>1</v>
      </c>
      <c r="N424" s="192" t="s">
        <v>42</v>
      </c>
      <c r="O424" s="71"/>
      <c r="P424" s="193">
        <f>O424*H424</f>
        <v>0</v>
      </c>
      <c r="Q424" s="193">
        <v>0</v>
      </c>
      <c r="R424" s="193">
        <f>Q424*H424</f>
        <v>0</v>
      </c>
      <c r="S424" s="193">
        <v>0</v>
      </c>
      <c r="T424" s="194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95" t="s">
        <v>631</v>
      </c>
      <c r="AT424" s="195" t="s">
        <v>134</v>
      </c>
      <c r="AU424" s="195" t="s">
        <v>139</v>
      </c>
      <c r="AY424" s="17" t="s">
        <v>131</v>
      </c>
      <c r="BE424" s="196">
        <f>IF(N424="základní",J424,0)</f>
        <v>0</v>
      </c>
      <c r="BF424" s="196">
        <f>IF(N424="snížená",J424,0)</f>
        <v>0</v>
      </c>
      <c r="BG424" s="196">
        <f>IF(N424="zákl. přenesená",J424,0)</f>
        <v>0</v>
      </c>
      <c r="BH424" s="196">
        <f>IF(N424="sníž. přenesená",J424,0)</f>
        <v>0</v>
      </c>
      <c r="BI424" s="196">
        <f>IF(N424="nulová",J424,0)</f>
        <v>0</v>
      </c>
      <c r="BJ424" s="17" t="s">
        <v>139</v>
      </c>
      <c r="BK424" s="196">
        <f>ROUND(I424*H424,2)</f>
        <v>0</v>
      </c>
      <c r="BL424" s="17" t="s">
        <v>631</v>
      </c>
      <c r="BM424" s="195" t="s">
        <v>641</v>
      </c>
    </row>
    <row r="425" spans="2:63" s="12" customFormat="1" ht="25.9" customHeight="1">
      <c r="B425" s="167"/>
      <c r="C425" s="168"/>
      <c r="D425" s="169" t="s">
        <v>75</v>
      </c>
      <c r="E425" s="170" t="s">
        <v>642</v>
      </c>
      <c r="F425" s="170" t="s">
        <v>643</v>
      </c>
      <c r="G425" s="168"/>
      <c r="H425" s="168"/>
      <c r="I425" s="171"/>
      <c r="J425" s="172">
        <f>BK425</f>
        <v>0</v>
      </c>
      <c r="K425" s="168"/>
      <c r="L425" s="173"/>
      <c r="M425" s="174"/>
      <c r="N425" s="175"/>
      <c r="O425" s="175"/>
      <c r="P425" s="176">
        <f>P426</f>
        <v>0</v>
      </c>
      <c r="Q425" s="175"/>
      <c r="R425" s="176">
        <f>R426</f>
        <v>0</v>
      </c>
      <c r="S425" s="175"/>
      <c r="T425" s="177">
        <f>T426</f>
        <v>0</v>
      </c>
      <c r="AR425" s="178" t="s">
        <v>173</v>
      </c>
      <c r="AT425" s="179" t="s">
        <v>75</v>
      </c>
      <c r="AU425" s="179" t="s">
        <v>76</v>
      </c>
      <c r="AY425" s="178" t="s">
        <v>131</v>
      </c>
      <c r="BK425" s="180">
        <f>BK426</f>
        <v>0</v>
      </c>
    </row>
    <row r="426" spans="2:63" s="12" customFormat="1" ht="22.9" customHeight="1">
      <c r="B426" s="167"/>
      <c r="C426" s="168"/>
      <c r="D426" s="169" t="s">
        <v>75</v>
      </c>
      <c r="E426" s="181" t="s">
        <v>644</v>
      </c>
      <c r="F426" s="181" t="s">
        <v>645</v>
      </c>
      <c r="G426" s="168"/>
      <c r="H426" s="168"/>
      <c r="I426" s="171"/>
      <c r="J426" s="182">
        <f>BK426</f>
        <v>0</v>
      </c>
      <c r="K426" s="168"/>
      <c r="L426" s="173"/>
      <c r="M426" s="174"/>
      <c r="N426" s="175"/>
      <c r="O426" s="175"/>
      <c r="P426" s="176">
        <f>P427</f>
        <v>0</v>
      </c>
      <c r="Q426" s="175"/>
      <c r="R426" s="176">
        <f>R427</f>
        <v>0</v>
      </c>
      <c r="S426" s="175"/>
      <c r="T426" s="177">
        <f>T427</f>
        <v>0</v>
      </c>
      <c r="AR426" s="178" t="s">
        <v>173</v>
      </c>
      <c r="AT426" s="179" t="s">
        <v>75</v>
      </c>
      <c r="AU426" s="179" t="s">
        <v>84</v>
      </c>
      <c r="AY426" s="178" t="s">
        <v>131</v>
      </c>
      <c r="BK426" s="180">
        <f>BK427</f>
        <v>0</v>
      </c>
    </row>
    <row r="427" spans="1:65" s="2" customFormat="1" ht="16.5" customHeight="1">
      <c r="A427" s="34"/>
      <c r="B427" s="35"/>
      <c r="C427" s="183" t="s">
        <v>646</v>
      </c>
      <c r="D427" s="183" t="s">
        <v>134</v>
      </c>
      <c r="E427" s="184" t="s">
        <v>647</v>
      </c>
      <c r="F427" s="185" t="s">
        <v>645</v>
      </c>
      <c r="G427" s="186" t="s">
        <v>648</v>
      </c>
      <c r="H427" s="187">
        <v>1.6</v>
      </c>
      <c r="I427" s="188"/>
      <c r="J427" s="189">
        <f>ROUND(I427*H427,2)</f>
        <v>0</v>
      </c>
      <c r="K427" s="190"/>
      <c r="L427" s="39"/>
      <c r="M427" s="241" t="s">
        <v>1</v>
      </c>
      <c r="N427" s="242" t="s">
        <v>42</v>
      </c>
      <c r="O427" s="243"/>
      <c r="P427" s="244">
        <f>O427*H427</f>
        <v>0</v>
      </c>
      <c r="Q427" s="244">
        <v>0</v>
      </c>
      <c r="R427" s="244">
        <f>Q427*H427</f>
        <v>0</v>
      </c>
      <c r="S427" s="244">
        <v>0</v>
      </c>
      <c r="T427" s="245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95" t="s">
        <v>649</v>
      </c>
      <c r="AT427" s="195" t="s">
        <v>134</v>
      </c>
      <c r="AU427" s="195" t="s">
        <v>139</v>
      </c>
      <c r="AY427" s="17" t="s">
        <v>131</v>
      </c>
      <c r="BE427" s="196">
        <f>IF(N427="základní",J427,0)</f>
        <v>0</v>
      </c>
      <c r="BF427" s="196">
        <f>IF(N427="snížená",J427,0)</f>
        <v>0</v>
      </c>
      <c r="BG427" s="196">
        <f>IF(N427="zákl. přenesená",J427,0)</f>
        <v>0</v>
      </c>
      <c r="BH427" s="196">
        <f>IF(N427="sníž. přenesená",J427,0)</f>
        <v>0</v>
      </c>
      <c r="BI427" s="196">
        <f>IF(N427="nulová",J427,0)</f>
        <v>0</v>
      </c>
      <c r="BJ427" s="17" t="s">
        <v>139</v>
      </c>
      <c r="BK427" s="196">
        <f>ROUND(I427*H427,2)</f>
        <v>0</v>
      </c>
      <c r="BL427" s="17" t="s">
        <v>649</v>
      </c>
      <c r="BM427" s="195" t="s">
        <v>650</v>
      </c>
    </row>
    <row r="428" spans="1:31" s="2" customFormat="1" ht="6.95" customHeight="1">
      <c r="A428" s="34"/>
      <c r="B428" s="54"/>
      <c r="C428" s="55"/>
      <c r="D428" s="55"/>
      <c r="E428" s="55"/>
      <c r="F428" s="55"/>
      <c r="G428" s="55"/>
      <c r="H428" s="55"/>
      <c r="I428" s="55"/>
      <c r="J428" s="55"/>
      <c r="K428" s="55"/>
      <c r="L428" s="39"/>
      <c r="M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</row>
  </sheetData>
  <sheetProtection algorithmName="SHA-512" hashValue="bmKopNhalSJXPFV2hye0cGaK+9+vvF5TvNNvG61E0V+JGjiT8Am9MVtj38gDgwEPl9EwLD8KnsTVWGFuoFgURA==" saltValue="DiMQLdkRzyQLX+bOEP8rh4MjEXsCFai2N3ZsoRPlST991zn7/qjv7AOT1587M0/Nxh/YW8uGG9q9KhM8GIsRhA==" spinCount="100000" sheet="1" objects="1" scenarios="1" formatColumns="0" formatRows="0" autoFilter="0"/>
  <autoFilter ref="C136:K427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DESKTOP-UNBQRDQ\Jana</dc:creator>
  <cp:keywords/>
  <dc:description/>
  <cp:lastModifiedBy>Ing. Zuzana Kapalínová</cp:lastModifiedBy>
  <dcterms:created xsi:type="dcterms:W3CDTF">2023-03-01T13:30:21Z</dcterms:created>
  <dcterms:modified xsi:type="dcterms:W3CDTF">2023-03-02T10:50:59Z</dcterms:modified>
  <cp:category/>
  <cp:version/>
  <cp:contentType/>
  <cp:contentStatus/>
</cp:coreProperties>
</file>