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15" firstSheet="1" activeTab="1"/>
  </bookViews>
  <sheets>
    <sheet name="Rekapitulace stavby" sheetId="1" state="veryHidden" r:id="rId1"/>
    <sheet name="SO - BYT 1+ KK" sheetId="2" r:id="rId2"/>
  </sheets>
  <definedNames>
    <definedName name="_xlnm._FilterDatabase" localSheetId="1" hidden="1">'SO - BYT 1+ KK'!$C$136:$K$403</definedName>
    <definedName name="_xlnm.Print_Area" localSheetId="0">'Rekapitulace stavby'!$D$4:$AO$76,'Rekapitulace stavby'!$C$82:$AQ$96</definedName>
    <definedName name="_xlnm.Print_Area" localSheetId="1">'SO - BYT 1+ KK'!$C$4:$J$76,'SO - BYT 1+ KK'!$C$82:$J$118,'SO - BYT 1+ KK'!$C$124:$J$403</definedName>
    <definedName name="_xlnm.Print_Titles" localSheetId="0">'Rekapitulace stavby'!$92:$92</definedName>
    <definedName name="_xlnm.Print_Titles" localSheetId="1">'SO - BYT 1+ KK'!$136:$136</definedName>
  </definedNames>
  <calcPr calcId="152511"/>
</workbook>
</file>

<file path=xl/sharedStrings.xml><?xml version="1.0" encoding="utf-8"?>
<sst xmlns="http://schemas.openxmlformats.org/spreadsheetml/2006/main" count="3132" uniqueCount="642">
  <si>
    <t>Export Komplet</t>
  </si>
  <si>
    <t/>
  </si>
  <si>
    <t>2.0</t>
  </si>
  <si>
    <t>ZAMOK</t>
  </si>
  <si>
    <t>False</t>
  </si>
  <si>
    <t>{51922dd0-b083-460e-af01-8203788a7884}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</si>
  <si>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</si>
  <si>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</si>
  <si>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</si>
  <si>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</si>
  <si>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</si>
  <si>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</si>
  <si>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</si>
  <si>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</si>
  <si>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</si>
  <si>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</si>
  <si>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</si>
  <si>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BYTŮ GRANÁTOVÁ ČP.1897</t>
  </si>
  <si>
    <t>KSO:</t>
  </si>
  <si>
    <t>CC-CZ:</t>
  </si>
  <si>
    <t>Místo:</t>
  </si>
  <si>
    <t>TURNOV</t>
  </si>
  <si>
    <t>Datum:</t>
  </si>
  <si>
    <t>28. 2. 2023</t>
  </si>
  <si>
    <t>Zadavatel:</t>
  </si>
  <si>
    <t>IČ:</t>
  </si>
  <si>
    <t>MĚSTO TURNOV, ANTONÍNA DVOŘÁKA 335</t>
  </si>
  <si>
    <t>DIČ:</t>
  </si>
  <si>
    <t>Uchazeč:</t>
  </si>
  <si>
    <t>Vyplň údaj</t>
  </si>
  <si>
    <t>Projektant:</t>
  </si>
  <si>
    <t>ING.PAVEL MAREK projekční atelier TURNOV</t>
  </si>
  <si>
    <t>True</t>
  </si>
  <si>
    <t>Zpracovatel:</t>
  </si>
  <si>
    <t>J.VYDROVÁ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</si>
  <si>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</si>
  <si>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</si>
  <si>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</si>
  <si>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</si>
  <si>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</si>
  <si>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</si>
  <si>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</si>
  <si>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</si>
  <si>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</si>
  <si>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</si>
  <si>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</si>
  <si>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</si>
  <si>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</si>
  <si>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</si>
  <si>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</si>
  <si>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</si>
  <si>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</si>
  <si>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</si>
  <si>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</si>
  <si>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</si>
  <si>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</si>
  <si>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</si>
  <si>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</si>
  <si>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</si>
  <si>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</si>
  <si>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</si>
  <si>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</si>
  <si>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</si>
  <si>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</si>
  <si>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</si>
  <si>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</si>
  <si>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</si>
  <si>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</si>
  <si>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</si>
  <si>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</si>
  <si>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</si>
  <si>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</si>
  <si>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</si>
  <si>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</si>
  <si>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</si>
  <si>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</si>
  <si>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</si>
  <si>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</si>
  <si>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</si>
  <si>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</si>
  <si>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</si>
  <si>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</si>
  <si>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BYT 1+ KK</t>
  </si>
  <si>
    <t>STA</t>
  </si>
  <si>
    <t>1</t>
  </si>
  <si>
    <t>{8928385e-7730-4d49-a0a9-7737190ccc32}</t>
  </si>
  <si>
    <t>KRYCÍ LIST SOUPISU PRACÍ</t>
  </si>
  <si>
    <t>Objekt:</t>
  </si>
  <si>
    <t>SO - BYT 1+ KK</t>
  </si>
  <si>
    <t>MĚSTO TURNOV, ANTONÍNA DVOŘÁKA 335, TURNOV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</si>
  <si>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</si>
  <si>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</si>
  <si>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</si>
  <si>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</si>
  <si>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</si>
  <si>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</si>
  <si>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</si>
  <si>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</si>
  <si>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</si>
  <si>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</si>
  <si>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</t>
  </si>
  <si>
    <t>PSV - Práce a dodávky PSV</t>
  </si>
  <si>
    <t xml:space="preserve">    720 - Zdravotní technika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</si>
  <si>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</si>
  <si>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</si>
  <si>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</si>
  <si>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</si>
  <si>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</si>
  <si>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</si>
  <si>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</si>
  <si>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</si>
  <si>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</si>
  <si>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</si>
  <si>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</si>
  <si>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</si>
  <si>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</si>
  <si>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</si>
  <si>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</si>
  <si>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</si>
  <si>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</si>
  <si>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</si>
  <si>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</si>
  <si>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</si>
  <si>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</si>
  <si>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</si>
  <si>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</si>
  <si>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</si>
  <si>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</si>
  <si>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</si>
  <si>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</si>
  <si>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</si>
  <si>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</si>
  <si>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</si>
  <si>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</si>
  <si>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</si>
  <si>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</si>
  <si>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do 1250 mm</t>
  </si>
  <si>
    <t>kus</t>
  </si>
  <si>
    <t>4</t>
  </si>
  <si>
    <t>2</t>
  </si>
  <si>
    <t>-102218567</t>
  </si>
  <si>
    <t>317142442</t>
  </si>
  <si>
    <t>Překlad nenosný pórobetonový š 150 mm v do 250 mm na tenkovrstvou maltu dl do 1250 mm</t>
  </si>
  <si>
    <t>-926683032</t>
  </si>
  <si>
    <t>342272225</t>
  </si>
  <si>
    <t>Příčka z pórobetonových hladkých tvárnic na tenkovrstvou maltu tl 100 mm</t>
  </si>
  <si>
    <t>m2</t>
  </si>
  <si>
    <t>-1525714315</t>
  </si>
  <si>
    <t>VV</t>
  </si>
  <si>
    <t xml:space="preserve">  (0,95+1,245+1,91)*2,60</t>
  </si>
  <si>
    <t xml:space="preserve">  (0,75+0,70)*2,60</t>
  </si>
  <si>
    <t>"odpočet otvorů</t>
  </si>
  <si>
    <t xml:space="preserve">  -0,80*1,97</t>
  </si>
  <si>
    <t xml:space="preserve">  -0,55*0,60</t>
  </si>
  <si>
    <t>Součet</t>
  </si>
  <si>
    <t>342272245</t>
  </si>
  <si>
    <t>Příčka z pórobetonových hladkých tvárnic na tenkovrstvou maltu tl 150 mm</t>
  </si>
  <si>
    <t>1070385204</t>
  </si>
  <si>
    <t xml:space="preserve">  (2,16+3,545)*2,60</t>
  </si>
  <si>
    <t xml:space="preserve">  0,90*1,20</t>
  </si>
  <si>
    <t>5</t>
  </si>
  <si>
    <t>342291131</t>
  </si>
  <si>
    <t>Ukotvení příček k betonovým konstrukcím plochými kotvami</t>
  </si>
  <si>
    <t>m</t>
  </si>
  <si>
    <t>121730879</t>
  </si>
  <si>
    <t xml:space="preserve">  2,60*5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</si>
  <si>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</si>
  <si>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</si>
  <si>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</si>
  <si>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</si>
  <si>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-2010210992</t>
  </si>
  <si>
    <t>"m.č.101"  (2,395+2,86)*2*2,60</t>
  </si>
  <si>
    <t>"m.č.102"  (0,90+2,16+0,65+0,70)*2,60</t>
  </si>
  <si>
    <t xml:space="preserve">  (1,495+1,81+1,245+1,05)*2,60</t>
  </si>
  <si>
    <t>"m.č.103"  (3,545+6,00)*2*2,60</t>
  </si>
  <si>
    <t xml:space="preserve">  -0,80*1,97*5</t>
  </si>
  <si>
    <t xml:space="preserve">  -0,90*2,36</t>
  </si>
  <si>
    <t xml:space="preserve">  -1,25*1,55</t>
  </si>
  <si>
    <t>"přípočet ostění</t>
  </si>
  <si>
    <t xml:space="preserve">  (2,15+1,55+1,05+2,60)*0,10</t>
  </si>
  <si>
    <t>7</t>
  </si>
  <si>
    <t>612311131</t>
  </si>
  <si>
    <t>Potažení vnitřních stěn vápenným štukem tloušťky do 3 mm</t>
  </si>
  <si>
    <t>-279284466</t>
  </si>
  <si>
    <t>"m.č.101"   (2,395+2,86)*2,60</t>
  </si>
  <si>
    <t>"m.č.103"   (6,00*2+3,545)*2,60</t>
  </si>
  <si>
    <t>8</t>
  </si>
  <si>
    <t>612321141</t>
  </si>
  <si>
    <t>Vápenocementová omítka štuková dvouvrstvá vnitřních stěn nanášená ručně</t>
  </si>
  <si>
    <t>-400619401</t>
  </si>
  <si>
    <t>"m.č.101"  (0,95+1,245+1,91+1,15)*2,60</t>
  </si>
  <si>
    <t>"m.č,102"  (0,90+2,16+0,65+0,70)*0,15</t>
  </si>
  <si>
    <t xml:space="preserve">  (1,495+1,81+1,245+1,05)*0,15</t>
  </si>
  <si>
    <t>"m.č.103"  3,545*2,60</t>
  </si>
  <si>
    <t xml:space="preserve">  -0,80*1,97*3</t>
  </si>
  <si>
    <t>"odpočet obkladu u kuchyňské linky</t>
  </si>
  <si>
    <t xml:space="preserve">  -1,80*0,60</t>
  </si>
  <si>
    <t>9</t>
  </si>
  <si>
    <t>612325422</t>
  </si>
  <si>
    <t>Oprava vnitřní vápenocementové štukové omítky stěn v rozsahu plochy přes 10 do 30 %</t>
  </si>
  <si>
    <t>-1449493138</t>
  </si>
  <si>
    <t xml:space="preserve">Součet  </t>
  </si>
  <si>
    <t>10</t>
  </si>
  <si>
    <t>612331121</t>
  </si>
  <si>
    <t>Cementová omítka hladká jednovrstvá vnitřních stěn nanášená ručně</t>
  </si>
  <si>
    <t>-784430598</t>
  </si>
  <si>
    <t>"m.č.102</t>
  </si>
  <si>
    <t xml:space="preserve">  (0,90+2,16+0,65+0,70+1,495)*2,60</t>
  </si>
  <si>
    <t xml:space="preserve">  (1,81+1,245+0,95)*2,60</t>
  </si>
  <si>
    <t>"m.č.103</t>
  </si>
  <si>
    <t xml:space="preserve">  (1,80+0,60)*0,60</t>
  </si>
  <si>
    <t>Ostatní konstrukce a práce</t>
  </si>
  <si>
    <t>11</t>
  </si>
  <si>
    <t>949101111</t>
  </si>
  <si>
    <t>Lešení pomocné pro objekty pozemních staveb s lešeňovou podlahou v do 1,9 m zatížení do 150 kg/m2</t>
  </si>
  <si>
    <t>-369729071</t>
  </si>
  <si>
    <t>"m.č.101 až 103</t>
  </si>
  <si>
    <t xml:space="preserve">  4,50+4,40+21,30</t>
  </si>
  <si>
    <t>12</t>
  </si>
  <si>
    <t>952901111</t>
  </si>
  <si>
    <t>Vyčištění budov bytové a občanské výstavby při v. podlaží do 4 m</t>
  </si>
  <si>
    <t>122351415</t>
  </si>
  <si>
    <t xml:space="preserve">  3,545*9,01</t>
  </si>
  <si>
    <t>96</t>
  </si>
  <si>
    <t>Bourání konstrukcí</t>
  </si>
  <si>
    <t>13</t>
  </si>
  <si>
    <t>962084121</t>
  </si>
  <si>
    <t>Bourání příček deskových umakartových tl do 50 mm</t>
  </si>
  <si>
    <t>885847794</t>
  </si>
  <si>
    <t xml:space="preserve">  (2,205*2+2,70+1,60+0,915)*2,60</t>
  </si>
  <si>
    <t xml:space="preserve">  (0,95+1,60)*2,60</t>
  </si>
  <si>
    <t xml:space="preserve">  -0,60*1,97*2</t>
  </si>
  <si>
    <t xml:space="preserve">  -0,60*2,00</t>
  </si>
  <si>
    <t>14</t>
  </si>
  <si>
    <t>962031132</t>
  </si>
  <si>
    <t>Bourání příček z cihel pálených na MVC tl do 100 mm</t>
  </si>
  <si>
    <t>328322762</t>
  </si>
  <si>
    <t xml:space="preserve">  0,60*2,60</t>
  </si>
  <si>
    <t>967031732</t>
  </si>
  <si>
    <t>Přisekání plošné zdiva z cihel pálených na MV nebo MVC tl do 100 mm</t>
  </si>
  <si>
    <t>1585586129</t>
  </si>
  <si>
    <t>"po vybourání příčky</t>
  </si>
  <si>
    <t xml:space="preserve">  0,10*2,60</t>
  </si>
  <si>
    <t>16</t>
  </si>
  <si>
    <t>968072455</t>
  </si>
  <si>
    <t>Vybourání kovových dveřních zárubní pl do 2 m2</t>
  </si>
  <si>
    <t>414885766</t>
  </si>
  <si>
    <t xml:space="preserve">  0,60*1,97*2</t>
  </si>
  <si>
    <t xml:space="preserve">  0,80*1,97</t>
  </si>
  <si>
    <t>17</t>
  </si>
  <si>
    <t>978013141</t>
  </si>
  <si>
    <t>Otlučení (osekání) vnitřní vápenné nebo vápenocementové omítky stěn v rozsahu přes 10 do 30 %</t>
  </si>
  <si>
    <t>-1065878625</t>
  </si>
  <si>
    <t>18</t>
  </si>
  <si>
    <t>978059541</t>
  </si>
  <si>
    <t>Odsekání a odebrání obkladů stěn z vnitřních obkládaček plochy přes 1 m2</t>
  </si>
  <si>
    <t>-339577173</t>
  </si>
  <si>
    <t xml:space="preserve">  1,18*1,50</t>
  </si>
  <si>
    <t>19</t>
  </si>
  <si>
    <t>721220801</t>
  </si>
  <si>
    <t>Demontáž uzávěrek zápachových DN 70</t>
  </si>
  <si>
    <t>1413449446</t>
  </si>
  <si>
    <t>20</t>
  </si>
  <si>
    <t>725110811</t>
  </si>
  <si>
    <t>Demontáž klozetů splachovací s nádrží</t>
  </si>
  <si>
    <t>soubor</t>
  </si>
  <si>
    <t>-249180799</t>
  </si>
  <si>
    <t>725210821</t>
  </si>
  <si>
    <t>Demontáž umyvadel bez výtokových armatur</t>
  </si>
  <si>
    <t>-535051606</t>
  </si>
  <si>
    <t>22</t>
  </si>
  <si>
    <t>725220842</t>
  </si>
  <si>
    <t>Demontáž van ocelových volně stojících</t>
  </si>
  <si>
    <t>71068270</t>
  </si>
  <si>
    <t>23</t>
  </si>
  <si>
    <t>725310823</t>
  </si>
  <si>
    <t>Demontáž dřez jednoduchý vestavěný v kuchyňských sestavách bez výtokových armatur</t>
  </si>
  <si>
    <t>-1547903506</t>
  </si>
  <si>
    <t>24</t>
  </si>
  <si>
    <t>725820801</t>
  </si>
  <si>
    <t>Demontáž baterie nástěnné do G 3 / 4</t>
  </si>
  <si>
    <t>-890320857</t>
  </si>
  <si>
    <t>25</t>
  </si>
  <si>
    <t>725820802</t>
  </si>
  <si>
    <t>Demontáž baterie stojánkové do jednoho otvoru</t>
  </si>
  <si>
    <t>-431112874</t>
  </si>
  <si>
    <t>26</t>
  </si>
  <si>
    <t>763131831</t>
  </si>
  <si>
    <t>Demontáž SDK podhledu s jednovrstvou nosnou kcí z ocelových profilů opláštění jednoduché</t>
  </si>
  <si>
    <t>-361579834</t>
  </si>
  <si>
    <t>"m.č.103"   2,205*1,60</t>
  </si>
  <si>
    <t>27</t>
  </si>
  <si>
    <t>766812820</t>
  </si>
  <si>
    <t>Demontáž kuchyňských linek dřevěných nebo kovových délky do 1,5 m</t>
  </si>
  <si>
    <t>-1522181407</t>
  </si>
  <si>
    <t>28</t>
  </si>
  <si>
    <t>766825811</t>
  </si>
  <si>
    <t>Demontáž truhlářských vestavěných skříní jednokřídlových</t>
  </si>
  <si>
    <t>469890539</t>
  </si>
  <si>
    <t>29</t>
  </si>
  <si>
    <t>766825821</t>
  </si>
  <si>
    <t>Demontáž truhlářských vestavěných skříní dvoukřídlových</t>
  </si>
  <si>
    <t>-1981749871</t>
  </si>
  <si>
    <t>30</t>
  </si>
  <si>
    <t>776201812</t>
  </si>
  <si>
    <t>Demontáž lepených povlakových podlah s podložkou ručně</t>
  </si>
  <si>
    <t>-1245957877</t>
  </si>
  <si>
    <t>"m.č.101 až 104"    3,545*9,01</t>
  </si>
  <si>
    <t>31</t>
  </si>
  <si>
    <t>776410811</t>
  </si>
  <si>
    <t>Odstranění soklíků a lišt pryžových nebo plastových</t>
  </si>
  <si>
    <t>-1576898845</t>
  </si>
  <si>
    <t xml:space="preserve">  (3,545+9,01)*2</t>
  </si>
  <si>
    <t>32</t>
  </si>
  <si>
    <t>776991821</t>
  </si>
  <si>
    <t>Odstranění lepidla ručně z podlah</t>
  </si>
  <si>
    <t>61205291</t>
  </si>
  <si>
    <t>33</t>
  </si>
  <si>
    <t>997013151</t>
  </si>
  <si>
    <t>Vnitrostaveništní doprava suti a vybouraných hmot svisle v do 6 m s omezením mechanizace</t>
  </si>
  <si>
    <t>t</t>
  </si>
  <si>
    <t>-412319578</t>
  </si>
  <si>
    <t>34</t>
  </si>
  <si>
    <t>997013501</t>
  </si>
  <si>
    <t>Odvoz suti a vybouraných hmot na skládku do 1 km se složením</t>
  </si>
  <si>
    <t>1094582408</t>
  </si>
  <si>
    <t>35</t>
  </si>
  <si>
    <t>997013509</t>
  </si>
  <si>
    <t>Příplatek k odvozu suti a vybouraných hmot na skládku ZKD 1 km přes 1 km</t>
  </si>
  <si>
    <t>-663494759</t>
  </si>
  <si>
    <t>36</t>
  </si>
  <si>
    <t>997013631</t>
  </si>
  <si>
    <t>Poplatek za uložení na skládce (skládkovné) stavebního odpadu směsného kód odpadu 17 09 04</t>
  </si>
  <si>
    <t>784339971</t>
  </si>
  <si>
    <t>998</t>
  </si>
  <si>
    <t>Přesun hmot</t>
  </si>
  <si>
    <t>37</t>
  </si>
  <si>
    <t>998011001</t>
  </si>
  <si>
    <t>Přesun hmot pro budovy zděné v do 6 m</t>
  </si>
  <si>
    <t>-1035543825</t>
  </si>
  <si>
    <t>PSV</t>
  </si>
  <si>
    <t>Práce a dodávky PSV</t>
  </si>
  <si>
    <t>720</t>
  </si>
  <si>
    <t>Zdravotní technika</t>
  </si>
  <si>
    <t>38</t>
  </si>
  <si>
    <t>Přenos ZTI</t>
  </si>
  <si>
    <t>Zdravotní technika dle položkového rozpočtu</t>
  </si>
  <si>
    <t>kpl</t>
  </si>
  <si>
    <t>2126713155</t>
  </si>
  <si>
    <t>725</t>
  </si>
  <si>
    <t>Zdravotechnika - zařizovací předměty</t>
  </si>
  <si>
    <t>39</t>
  </si>
  <si>
    <t>725112022</t>
  </si>
  <si>
    <t>Klozet keramický závěsný na nosné stěny s hlubokým splachováním odpad vodorovný</t>
  </si>
  <si>
    <t>630149006</t>
  </si>
  <si>
    <t>40</t>
  </si>
  <si>
    <t>725211624</t>
  </si>
  <si>
    <t>Umyvadlo keramické bílé šířky 650 mm se sloupem na sifon připevněné na stěnu šrouby</t>
  </si>
  <si>
    <t>-56478906</t>
  </si>
  <si>
    <t>41</t>
  </si>
  <si>
    <t>725241213</t>
  </si>
  <si>
    <t>Vanička sprchová z litého polymermramoru čtvercová 900x900 mm</t>
  </si>
  <si>
    <t>1398007573</t>
  </si>
  <si>
    <t>42</t>
  </si>
  <si>
    <t>725244103</t>
  </si>
  <si>
    <t>Dveře sprchové rámové se skleněnou výplní tl. 5 mm otvíravé jednokřídlové do niky na vaničku šířky 900 mm</t>
  </si>
  <si>
    <t>1411358435</t>
  </si>
  <si>
    <t>43</t>
  </si>
  <si>
    <t>725291641</t>
  </si>
  <si>
    <t>Doplňky zařízení koupelen a záchodů nerezové madlo sprchové 750 x 450 mm</t>
  </si>
  <si>
    <t>842385933</t>
  </si>
  <si>
    <t>44</t>
  </si>
  <si>
    <t>725821325</t>
  </si>
  <si>
    <t>Baterie dřezová stojánková páková s otáčivým kulatým ústím a délkou ramínka 220 mm</t>
  </si>
  <si>
    <t>1101269940</t>
  </si>
  <si>
    <t>45</t>
  </si>
  <si>
    <t>725822654</t>
  </si>
  <si>
    <t>Baterie umyvadlová automatická senzorová s termostatickým ventilem</t>
  </si>
  <si>
    <t>887998279</t>
  </si>
  <si>
    <t>46</t>
  </si>
  <si>
    <t>725841332</t>
  </si>
  <si>
    <t>Baterie sprchová podomítková s přepínačem a pohyblivým držákem</t>
  </si>
  <si>
    <t>-793417943</t>
  </si>
  <si>
    <t>47</t>
  </si>
  <si>
    <t>725861301</t>
  </si>
  <si>
    <t>Zápachová uzávěrka pro umyvadla DN 32 s přípojkou pro pračku nebo myčku</t>
  </si>
  <si>
    <t>1836021738</t>
  </si>
  <si>
    <t>48</t>
  </si>
  <si>
    <t>725865312</t>
  </si>
  <si>
    <t>Zápachová uzávěrka sprchových van DN 40/50 s kulovým kloubem na odtoku a odpadním ventilem</t>
  </si>
  <si>
    <t>729994463</t>
  </si>
  <si>
    <t>49</t>
  </si>
  <si>
    <t>725980123</t>
  </si>
  <si>
    <t>Revizní dvířka 55x60 cm</t>
  </si>
  <si>
    <t>-37356139</t>
  </si>
  <si>
    <t>50</t>
  </si>
  <si>
    <t>743551</t>
  </si>
  <si>
    <t>Elektrický topný žebřík</t>
  </si>
  <si>
    <t>-1690399422</t>
  </si>
  <si>
    <t>51</t>
  </si>
  <si>
    <t>998725101</t>
  </si>
  <si>
    <t>Přesun hmot tonážní pro zařizovací předměty v objektech v do 6 m</t>
  </si>
  <si>
    <t>-857783171</t>
  </si>
  <si>
    <t>763</t>
  </si>
  <si>
    <t>Konstrukce sádrokartonové</t>
  </si>
  <si>
    <t>52</t>
  </si>
  <si>
    <t>763131411</t>
  </si>
  <si>
    <t>SDK podhled desky 1xA 12,5 bez TI dvouvrstvá spodní kce profil CD+UD</t>
  </si>
  <si>
    <t>-1008099538</t>
  </si>
  <si>
    <t>"m.č.101+103</t>
  </si>
  <si>
    <t xml:space="preserve">  4,50+21,30</t>
  </si>
  <si>
    <t>53</t>
  </si>
  <si>
    <t>763131451</t>
  </si>
  <si>
    <t>SDK podhled deska 1xH2 12,5 bez TI dvouvrstvá spodní kce profil CD+UD</t>
  </si>
  <si>
    <t>-1061344241</t>
  </si>
  <si>
    <t>"m.č.102"   4,40</t>
  </si>
  <si>
    <t>54</t>
  </si>
  <si>
    <t>763131714</t>
  </si>
  <si>
    <t>SDK podhled základní penetrační nátěr</t>
  </si>
  <si>
    <t>422517445</t>
  </si>
  <si>
    <t xml:space="preserve">  25,80+4,40</t>
  </si>
  <si>
    <t>55</t>
  </si>
  <si>
    <t>998763301</t>
  </si>
  <si>
    <t>Přesun hmot tonážní pro sádrokartonové konstrukce v objektech v do 6 m</t>
  </si>
  <si>
    <t>1368737396</t>
  </si>
  <si>
    <t>766</t>
  </si>
  <si>
    <t>Konstrukce truhlářské</t>
  </si>
  <si>
    <t>56</t>
  </si>
  <si>
    <t>766660171</t>
  </si>
  <si>
    <t>Montáž dveřních křídel otvíravých jednokřídlových š do 0,8 m do obložkové zárubně</t>
  </si>
  <si>
    <t>-2017075546</t>
  </si>
  <si>
    <t>57</t>
  </si>
  <si>
    <t>M</t>
  </si>
  <si>
    <t>61164005</t>
  </si>
  <si>
    <t>dveře vnitřní profilované plné 1křídlé 800x1970mm</t>
  </si>
  <si>
    <t>712640832</t>
  </si>
  <si>
    <t>58</t>
  </si>
  <si>
    <t>766660729</t>
  </si>
  <si>
    <t>Montáž dveřního interiérového kování - štítku s klikou</t>
  </si>
  <si>
    <t>-866116957</t>
  </si>
  <si>
    <t>59</t>
  </si>
  <si>
    <t>54914610</t>
  </si>
  <si>
    <t>kování dveřní vrchní klika včetně rozet a montážního materiálu R BB nerez PK</t>
  </si>
  <si>
    <t>1967400461</t>
  </si>
  <si>
    <t>60</t>
  </si>
  <si>
    <t>766682111</t>
  </si>
  <si>
    <t>Montáž zárubní obložkových pro dveře jednokřídlové tl stěny do 170 mm</t>
  </si>
  <si>
    <t>-1953247992</t>
  </si>
  <si>
    <t>61</t>
  </si>
  <si>
    <t>61182262</t>
  </si>
  <si>
    <t>zárubeň obložková pro dveře 1křídlé ,800x1970mm tl 60-170mm fólie bílá</t>
  </si>
  <si>
    <t>1030687042</t>
  </si>
  <si>
    <t>62</t>
  </si>
  <si>
    <t>Nabídka</t>
  </si>
  <si>
    <t>Kuchyňská linka včetně dřezu, vařiče a digestoře, dl.180 cm</t>
  </si>
  <si>
    <t>2145363251</t>
  </si>
  <si>
    <t>63</t>
  </si>
  <si>
    <t>998766101</t>
  </si>
  <si>
    <t>Přesun hmot tonážní pro konstrukce truhlářské v objektech v do 6 m</t>
  </si>
  <si>
    <t>-1230019666</t>
  </si>
  <si>
    <t>771</t>
  </si>
  <si>
    <t>Podlahy z dlaždic</t>
  </si>
  <si>
    <t>64</t>
  </si>
  <si>
    <t>771121011</t>
  </si>
  <si>
    <t>Nátěr penetrační na podlahu</t>
  </si>
  <si>
    <t>-1155431432</t>
  </si>
  <si>
    <t>"m.č.102"    4,40</t>
  </si>
  <si>
    <t>65</t>
  </si>
  <si>
    <t>771151011</t>
  </si>
  <si>
    <t>Samonivelační stěrka podlah pevnosti 20 MPa tl 3 mm</t>
  </si>
  <si>
    <t>-179569053</t>
  </si>
  <si>
    <t>66</t>
  </si>
  <si>
    <t>771574115</t>
  </si>
  <si>
    <t>Montáž podlah keramických hladkých lepených flexibilním lepidlem do 25 ks/m2</t>
  </si>
  <si>
    <t>-1620852324</t>
  </si>
  <si>
    <t>67</t>
  </si>
  <si>
    <t>59761011</t>
  </si>
  <si>
    <t>dlažba keramická hutná bílá vel.200x200 mm, součinitel protiskluznosti menší než 0,7</t>
  </si>
  <si>
    <t>2138231477</t>
  </si>
  <si>
    <t>4,4*1,1 'Přepočtené koeficientem množství</t>
  </si>
  <si>
    <t>68</t>
  </si>
  <si>
    <t>771577151</t>
  </si>
  <si>
    <t>Příplatek k montáž podlah keramických za plochu do 5 m2</t>
  </si>
  <si>
    <t>-823396122</t>
  </si>
  <si>
    <t>69</t>
  </si>
  <si>
    <t>771591112</t>
  </si>
  <si>
    <t>Izolace pod dlažbu nátěrem nebo stěrkou ve dvou vrstvách</t>
  </si>
  <si>
    <t>-127753820</t>
  </si>
  <si>
    <t xml:space="preserve">  4,40+(1,21+0,65+0,70+1,495+1,81+1,245)*0,20</t>
  </si>
  <si>
    <t>70</t>
  </si>
  <si>
    <t>998771101</t>
  </si>
  <si>
    <t>Přesun hmot tonážní pro podlahy z dlaždic v objektech v do 6 m</t>
  </si>
  <si>
    <t>1158143380</t>
  </si>
  <si>
    <t>776</t>
  </si>
  <si>
    <t>Podlahy povlakové</t>
  </si>
  <si>
    <t>71</t>
  </si>
  <si>
    <t>776141111</t>
  </si>
  <si>
    <t>Vyrovnání podkladu povlakových podlah stěrkou pevnosti 20 MPa tl 3 mm</t>
  </si>
  <si>
    <t>1205680819</t>
  </si>
  <si>
    <t>72</t>
  </si>
  <si>
    <t>776221111</t>
  </si>
  <si>
    <t>Lepení pásů z PVC standardním lepidlem</t>
  </si>
  <si>
    <t>-2144464195</t>
  </si>
  <si>
    <t>73</t>
  </si>
  <si>
    <t>28411106</t>
  </si>
  <si>
    <t>PVC vinyl heterogenní zátěžový tl 3.35mm, nášlapná vrstva 0.7mm, hořlavost Bfl-s1, smykové tření µ ≥0.5, třída zátěže 34/42, útlum 15dB, otlak 0.05</t>
  </si>
  <si>
    <t>878790342</t>
  </si>
  <si>
    <t>25,8*1,1 'Přepočtené koeficientem množství</t>
  </si>
  <si>
    <t>74</t>
  </si>
  <si>
    <t>776411111</t>
  </si>
  <si>
    <t>Montáž obvodových soklíků výšky do 80 mm</t>
  </si>
  <si>
    <t>-568142241</t>
  </si>
  <si>
    <t>"m.č.101</t>
  </si>
  <si>
    <t xml:space="preserve">  2,395*2+2,86*2-0,80*2</t>
  </si>
  <si>
    <t xml:space="preserve">  3,545*2+6,00*2-0,80</t>
  </si>
  <si>
    <t>75</t>
  </si>
  <si>
    <t>28411004</t>
  </si>
  <si>
    <t>lišta soklová PVC samolepící 30x30mm</t>
  </si>
  <si>
    <t>507509873</t>
  </si>
  <si>
    <t>27,2*1,02 'Přepočtené koeficientem množství</t>
  </si>
  <si>
    <t>76</t>
  </si>
  <si>
    <t>776421312</t>
  </si>
  <si>
    <t>Montáž přechodových šroubovaných lišt</t>
  </si>
  <si>
    <t>1281973310</t>
  </si>
  <si>
    <t xml:space="preserve">  0,80*3</t>
  </si>
  <si>
    <t>77</t>
  </si>
  <si>
    <t>55343124</t>
  </si>
  <si>
    <t>profil přechodový Al vrtaný 30mm elox</t>
  </si>
  <si>
    <t>2011058377</t>
  </si>
  <si>
    <t>2,4*1,02 'Přepočtené koeficientem množství</t>
  </si>
  <si>
    <t>78</t>
  </si>
  <si>
    <t>998776101</t>
  </si>
  <si>
    <t>Přesun hmot tonážní pro podlahy povlakové v objektech v do 6 m</t>
  </si>
  <si>
    <t>-595202595</t>
  </si>
  <si>
    <t>781</t>
  </si>
  <si>
    <t>Obklady keramické</t>
  </si>
  <si>
    <t>79</t>
  </si>
  <si>
    <t>781121011</t>
  </si>
  <si>
    <t>Nátěr penetrační na stěnu</t>
  </si>
  <si>
    <t>-1219090208</t>
  </si>
  <si>
    <t xml:space="preserve">  (0,90+2,16+0,65+0,70+1,495)*2,45</t>
  </si>
  <si>
    <t xml:space="preserve">  (1,81+1,245+0,95)*2,45</t>
  </si>
  <si>
    <t>80</t>
  </si>
  <si>
    <t>781131112</t>
  </si>
  <si>
    <t>Izolace pod obklad nátěrem nebo stěrkou ve dvou vrstvách</t>
  </si>
  <si>
    <t>-467813378</t>
  </si>
  <si>
    <t xml:space="preserve">  (1,05*2+0,90)*2,45</t>
  </si>
  <si>
    <t>81</t>
  </si>
  <si>
    <t>781474112</t>
  </si>
  <si>
    <t>Montáž obkladů vnitřních keramických hladkých do 12 ks/m2 lepených flexibilním lepidlem</t>
  </si>
  <si>
    <t>-827641504</t>
  </si>
  <si>
    <t>82</t>
  </si>
  <si>
    <t>59761066</t>
  </si>
  <si>
    <t>obklad keramický bílý matný vel.40x20 cm</t>
  </si>
  <si>
    <t>2046042805</t>
  </si>
  <si>
    <t>23,813*1,1 'Přepočtené koeficientem množství</t>
  </si>
  <si>
    <t>83</t>
  </si>
  <si>
    <t>781477111</t>
  </si>
  <si>
    <t>Příplatek k montáži obkladů vnitřních keramických hladkých za plochu do 10 m2</t>
  </si>
  <si>
    <t>1472847741</t>
  </si>
  <si>
    <t>84</t>
  </si>
  <si>
    <t>781491011</t>
  </si>
  <si>
    <t>Montáž zrcadel plochy do 1 m2 lepených silikonovým tmelem na podkladní omítku</t>
  </si>
  <si>
    <t>-383362679</t>
  </si>
  <si>
    <t xml:space="preserve">  0,60*0,80</t>
  </si>
  <si>
    <t>85</t>
  </si>
  <si>
    <t>63465124</t>
  </si>
  <si>
    <t xml:space="preserve">zrcadlo nemontované čiré tl 4mm </t>
  </si>
  <si>
    <t>294130606</t>
  </si>
  <si>
    <t>0,48*1,1 'Přepočtené koeficientem množství</t>
  </si>
  <si>
    <t>86</t>
  </si>
  <si>
    <t>781494111</t>
  </si>
  <si>
    <t>Plastové profily rohové lepené flexibilním lepidlem</t>
  </si>
  <si>
    <t>-1343696307</t>
  </si>
  <si>
    <t xml:space="preserve">  2,45*8+2,00*2+0,60*3</t>
  </si>
  <si>
    <t>87</t>
  </si>
  <si>
    <t>998781101</t>
  </si>
  <si>
    <t>Přesun hmot tonážní pro obklady keramické v objektech v do 6 m</t>
  </si>
  <si>
    <t>1396978124</t>
  </si>
  <si>
    <t>783</t>
  </si>
  <si>
    <t>Dokončovací práce - nátěry</t>
  </si>
  <si>
    <t>88</t>
  </si>
  <si>
    <t>783617119</t>
  </si>
  <si>
    <t>Krycí dvojnásobný syntetický nátěr otopných těles včetně odstranění původního nátěru</t>
  </si>
  <si>
    <t>-60275678</t>
  </si>
  <si>
    <t>784</t>
  </si>
  <si>
    <t>Dokončovací práce - malby a tapety</t>
  </si>
  <si>
    <t>89</t>
  </si>
  <si>
    <t>784121001</t>
  </si>
  <si>
    <t>Oškrabání malby v mísnostech výšky do 3,80 m</t>
  </si>
  <si>
    <t>2021210427</t>
  </si>
  <si>
    <t>"stěny</t>
  </si>
  <si>
    <t xml:space="preserve">  (3,545+9,01)*2*2,60</t>
  </si>
  <si>
    <t>90</t>
  </si>
  <si>
    <t>784121011</t>
  </si>
  <si>
    <t>Rozmývání podkladu po oškrabání malby v místnostech výšky do 3,80 m</t>
  </si>
  <si>
    <t>-673535049</t>
  </si>
  <si>
    <t>91</t>
  </si>
  <si>
    <t>784211101</t>
  </si>
  <si>
    <t>Dvojnásobné bílé malby ze směsí za mokra výborně otěruvzdorných v místnostech výšky do 3,80 m</t>
  </si>
  <si>
    <t>637020339</t>
  </si>
  <si>
    <t xml:space="preserve">"m.č.102 </t>
  </si>
  <si>
    <t xml:space="preserve">  4,40+(0,90+2,15+0,65+0,70)*0,10</t>
  </si>
  <si>
    <t xml:space="preserve">  (1,495+1,81+1,245+1,05)*0,10</t>
  </si>
  <si>
    <t>92</t>
  </si>
  <si>
    <t>784221101</t>
  </si>
  <si>
    <t>Dvojnásobné bílé malby ze směsí za sucha dobře otěruvzdorných v místnostech do 3,80 m</t>
  </si>
  <si>
    <t>1459212059</t>
  </si>
  <si>
    <t>"strop"      4,50</t>
  </si>
  <si>
    <t>"stěny"  (2,395+2,86)*2*2,55</t>
  </si>
  <si>
    <t>"strop"    21,30</t>
  </si>
  <si>
    <t>"stěny"  (3,545+6,00)*2*2,55</t>
  </si>
  <si>
    <t>Práce a dodávky M</t>
  </si>
  <si>
    <t>21-M</t>
  </si>
  <si>
    <t>Elektromontáže</t>
  </si>
  <si>
    <t>93</t>
  </si>
  <si>
    <t>Přenos EL1</t>
  </si>
  <si>
    <t>Elektroinstalace - montáž</t>
  </si>
  <si>
    <t>-654281057</t>
  </si>
  <si>
    <t>94</t>
  </si>
  <si>
    <t>Přenos EL2</t>
  </si>
  <si>
    <t>Elektroinstalace - materiál</t>
  </si>
  <si>
    <t>128</t>
  </si>
  <si>
    <t>1870465554</t>
  </si>
  <si>
    <t>24-M</t>
  </si>
  <si>
    <t>Montáže vzduchotechnických zařízení</t>
  </si>
  <si>
    <t>95</t>
  </si>
  <si>
    <t>Přenos VZT 1</t>
  </si>
  <si>
    <t>Vzduchotechnika - montáž</t>
  </si>
  <si>
    <t>633279174</t>
  </si>
  <si>
    <t>Přenos VZT 2</t>
  </si>
  <si>
    <t>Vzduchotechnika - materiál</t>
  </si>
  <si>
    <t>374089232</t>
  </si>
  <si>
    <t>VRN</t>
  </si>
  <si>
    <t>Vedlejší rozpočtové náklady</t>
  </si>
  <si>
    <t>VRN3</t>
  </si>
  <si>
    <t>Zařízení staveniště</t>
  </si>
  <si>
    <t>97</t>
  </si>
  <si>
    <t>030001000</t>
  </si>
  <si>
    <t>…%</t>
  </si>
  <si>
    <t>1024</t>
  </si>
  <si>
    <t>406570862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</si>
</sst>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9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2"/>
      <c r="AQ5" s="22"/>
      <c r="AR5" s="20"/>
      <c r="BE5" s="24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2"/>
      <c r="AQ6" s="22"/>
      <c r="AR6" s="20"/>
      <c r="BE6" s="24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7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7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7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7"/>
      <c r="BS13" s="17" t="s">
        <v>6</v>
      </c>
    </row>
    <row r="14" spans="2:71" ht="12.75">
      <c r="B14" s="21"/>
      <c r="C14" s="22"/>
      <c r="D14" s="22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7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7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7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7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7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7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7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7"/>
    </row>
    <row r="23" spans="2:57" s="1" customFormat="1" ht="16.5" customHeight="1">
      <c r="B23" s="21"/>
      <c r="C23" s="22"/>
      <c r="D23" s="22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2"/>
      <c r="AP23" s="22"/>
      <c r="AQ23" s="22"/>
      <c r="AR23" s="20"/>
      <c r="BE23" s="24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7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5">
        <f>ROUND(AG94,2)</f>
        <v>0</v>
      </c>
      <c r="AL26" s="256"/>
      <c r="AM26" s="256"/>
      <c r="AN26" s="256"/>
      <c r="AO26" s="256"/>
      <c r="AP26" s="36"/>
      <c r="AQ26" s="36"/>
      <c r="AR26" s="39"/>
      <c r="BE26" s="24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7" t="s">
        <v>37</v>
      </c>
      <c r="M28" s="257"/>
      <c r="N28" s="257"/>
      <c r="O28" s="257"/>
      <c r="P28" s="257"/>
      <c r="Q28" s="36"/>
      <c r="R28" s="36"/>
      <c r="S28" s="36"/>
      <c r="T28" s="36"/>
      <c r="U28" s="36"/>
      <c r="V28" s="36"/>
      <c r="W28" s="257" t="s">
        <v>38</v>
      </c>
      <c r="X28" s="257"/>
      <c r="Y28" s="257"/>
      <c r="Z28" s="257"/>
      <c r="AA28" s="257"/>
      <c r="AB28" s="257"/>
      <c r="AC28" s="257"/>
      <c r="AD28" s="257"/>
      <c r="AE28" s="257"/>
      <c r="AF28" s="36"/>
      <c r="AG28" s="36"/>
      <c r="AH28" s="36"/>
      <c r="AI28" s="36"/>
      <c r="AJ28" s="36"/>
      <c r="AK28" s="257" t="s">
        <v>39</v>
      </c>
      <c r="AL28" s="257"/>
      <c r="AM28" s="257"/>
      <c r="AN28" s="257"/>
      <c r="AO28" s="257"/>
      <c r="AP28" s="36"/>
      <c r="AQ28" s="36"/>
      <c r="AR28" s="39"/>
      <c r="BE28" s="247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60">
        <v>0.21</v>
      </c>
      <c r="M29" s="259"/>
      <c r="N29" s="259"/>
      <c r="O29" s="259"/>
      <c r="P29" s="259"/>
      <c r="Q29" s="41"/>
      <c r="R29" s="41"/>
      <c r="S29" s="41"/>
      <c r="T29" s="41"/>
      <c r="U29" s="41"/>
      <c r="V29" s="41"/>
      <c r="W29" s="258">
        <f>ROUND(AZ94,2)</f>
        <v>0</v>
      </c>
      <c r="X29" s="259"/>
      <c r="Y29" s="259"/>
      <c r="Z29" s="259"/>
      <c r="AA29" s="259"/>
      <c r="AB29" s="259"/>
      <c r="AC29" s="259"/>
      <c r="AD29" s="259"/>
      <c r="AE29" s="259"/>
      <c r="AF29" s="41"/>
      <c r="AG29" s="41"/>
      <c r="AH29" s="41"/>
      <c r="AI29" s="41"/>
      <c r="AJ29" s="41"/>
      <c r="AK29" s="258">
        <f>ROUND(AV94,2)</f>
        <v>0</v>
      </c>
      <c r="AL29" s="259"/>
      <c r="AM29" s="259"/>
      <c r="AN29" s="259"/>
      <c r="AO29" s="259"/>
      <c r="AP29" s="41"/>
      <c r="AQ29" s="41"/>
      <c r="AR29" s="42"/>
      <c r="BE29" s="248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60">
        <v>0.15</v>
      </c>
      <c r="M30" s="259"/>
      <c r="N30" s="259"/>
      <c r="O30" s="259"/>
      <c r="P30" s="259"/>
      <c r="Q30" s="41"/>
      <c r="R30" s="41"/>
      <c r="S30" s="41"/>
      <c r="T30" s="41"/>
      <c r="U30" s="41"/>
      <c r="V30" s="41"/>
      <c r="W30" s="258">
        <f>ROUND(BA94,2)</f>
        <v>0</v>
      </c>
      <c r="X30" s="259"/>
      <c r="Y30" s="259"/>
      <c r="Z30" s="259"/>
      <c r="AA30" s="259"/>
      <c r="AB30" s="259"/>
      <c r="AC30" s="259"/>
      <c r="AD30" s="259"/>
      <c r="AE30" s="259"/>
      <c r="AF30" s="41"/>
      <c r="AG30" s="41"/>
      <c r="AH30" s="41"/>
      <c r="AI30" s="41"/>
      <c r="AJ30" s="41"/>
      <c r="AK30" s="258">
        <f>ROUND(AW94,2)</f>
        <v>0</v>
      </c>
      <c r="AL30" s="259"/>
      <c r="AM30" s="259"/>
      <c r="AN30" s="259"/>
      <c r="AO30" s="259"/>
      <c r="AP30" s="41"/>
      <c r="AQ30" s="41"/>
      <c r="AR30" s="42"/>
      <c r="BE30" s="248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60">
        <v>0.21</v>
      </c>
      <c r="M31" s="259"/>
      <c r="N31" s="259"/>
      <c r="O31" s="259"/>
      <c r="P31" s="259"/>
      <c r="Q31" s="41"/>
      <c r="R31" s="41"/>
      <c r="S31" s="41"/>
      <c r="T31" s="41"/>
      <c r="U31" s="41"/>
      <c r="V31" s="41"/>
      <c r="W31" s="258">
        <f>ROUND(BB94,2)</f>
        <v>0</v>
      </c>
      <c r="X31" s="259"/>
      <c r="Y31" s="259"/>
      <c r="Z31" s="259"/>
      <c r="AA31" s="259"/>
      <c r="AB31" s="259"/>
      <c r="AC31" s="259"/>
      <c r="AD31" s="259"/>
      <c r="AE31" s="259"/>
      <c r="AF31" s="41"/>
      <c r="AG31" s="41"/>
      <c r="AH31" s="41"/>
      <c r="AI31" s="41"/>
      <c r="AJ31" s="41"/>
      <c r="AK31" s="258">
        <v>0</v>
      </c>
      <c r="AL31" s="259"/>
      <c r="AM31" s="259"/>
      <c r="AN31" s="259"/>
      <c r="AO31" s="259"/>
      <c r="AP31" s="41"/>
      <c r="AQ31" s="41"/>
      <c r="AR31" s="42"/>
      <c r="BE31" s="248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60">
        <v>0.15</v>
      </c>
      <c r="M32" s="259"/>
      <c r="N32" s="259"/>
      <c r="O32" s="259"/>
      <c r="P32" s="259"/>
      <c r="Q32" s="41"/>
      <c r="R32" s="41"/>
      <c r="S32" s="41"/>
      <c r="T32" s="41"/>
      <c r="U32" s="41"/>
      <c r="V32" s="41"/>
      <c r="W32" s="258">
        <f>ROUND(BC94,2)</f>
        <v>0</v>
      </c>
      <c r="X32" s="259"/>
      <c r="Y32" s="259"/>
      <c r="Z32" s="259"/>
      <c r="AA32" s="259"/>
      <c r="AB32" s="259"/>
      <c r="AC32" s="259"/>
      <c r="AD32" s="259"/>
      <c r="AE32" s="259"/>
      <c r="AF32" s="41"/>
      <c r="AG32" s="41"/>
      <c r="AH32" s="41"/>
      <c r="AI32" s="41"/>
      <c r="AJ32" s="41"/>
      <c r="AK32" s="258">
        <v>0</v>
      </c>
      <c r="AL32" s="259"/>
      <c r="AM32" s="259"/>
      <c r="AN32" s="259"/>
      <c r="AO32" s="259"/>
      <c r="AP32" s="41"/>
      <c r="AQ32" s="41"/>
      <c r="AR32" s="42"/>
      <c r="BE32" s="248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60">
        <v>0</v>
      </c>
      <c r="M33" s="259"/>
      <c r="N33" s="259"/>
      <c r="O33" s="259"/>
      <c r="P33" s="259"/>
      <c r="Q33" s="41"/>
      <c r="R33" s="41"/>
      <c r="S33" s="41"/>
      <c r="T33" s="41"/>
      <c r="U33" s="41"/>
      <c r="V33" s="41"/>
      <c r="W33" s="258">
        <f>ROUND(BD94,2)</f>
        <v>0</v>
      </c>
      <c r="X33" s="259"/>
      <c r="Y33" s="259"/>
      <c r="Z33" s="259"/>
      <c r="AA33" s="259"/>
      <c r="AB33" s="259"/>
      <c r="AC33" s="259"/>
      <c r="AD33" s="259"/>
      <c r="AE33" s="259"/>
      <c r="AF33" s="41"/>
      <c r="AG33" s="41"/>
      <c r="AH33" s="41"/>
      <c r="AI33" s="41"/>
      <c r="AJ33" s="41"/>
      <c r="AK33" s="258">
        <v>0</v>
      </c>
      <c r="AL33" s="259"/>
      <c r="AM33" s="259"/>
      <c r="AN33" s="259"/>
      <c r="AO33" s="259"/>
      <c r="AP33" s="41"/>
      <c r="AQ33" s="41"/>
      <c r="AR33" s="42"/>
      <c r="BE33" s="24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7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61" t="s">
        <v>48</v>
      </c>
      <c r="Y35" s="262"/>
      <c r="Z35" s="262"/>
      <c r="AA35" s="262"/>
      <c r="AB35" s="262"/>
      <c r="AC35" s="45"/>
      <c r="AD35" s="45"/>
      <c r="AE35" s="45"/>
      <c r="AF35" s="45"/>
      <c r="AG35" s="45"/>
      <c r="AH35" s="45"/>
      <c r="AI35" s="45"/>
      <c r="AJ35" s="45"/>
      <c r="AK35" s="263">
        <f>SUM(AK26:AK33)</f>
        <v>0</v>
      </c>
      <c r="AL35" s="262"/>
      <c r="AM35" s="262"/>
      <c r="AN35" s="262"/>
      <c r="AO35" s="26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23/1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STAVEBNÍ ÚPRAVY BYTŮ GRANÁTOVÁ ČP.1897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TURNOV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 t="str">
        <f>IF(AN8="","",AN8)</f>
        <v>28. 2. 2023</v>
      </c>
      <c r="AN87" s="26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TURNOV, ANTONÍNA DVOŘÁKA 335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8" t="str">
        <f>IF(E17="","",E17)</f>
        <v>ING.PAVEL MAREK projekční atelier TURNOV</v>
      </c>
      <c r="AN89" s="269"/>
      <c r="AO89" s="269"/>
      <c r="AP89" s="269"/>
      <c r="AQ89" s="36"/>
      <c r="AR89" s="39"/>
      <c r="AS89" s="270" t="s">
        <v>56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8" t="str">
        <f>IF(E20="","",E20)</f>
        <v>J.VYDROVÁ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6" t="s">
        <v>57</v>
      </c>
      <c r="D92" s="277"/>
      <c r="E92" s="277"/>
      <c r="F92" s="277"/>
      <c r="G92" s="277"/>
      <c r="H92" s="73"/>
      <c r="I92" s="278" t="s">
        <v>58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9" t="s">
        <v>59</v>
      </c>
      <c r="AH92" s="277"/>
      <c r="AI92" s="277"/>
      <c r="AJ92" s="277"/>
      <c r="AK92" s="277"/>
      <c r="AL92" s="277"/>
      <c r="AM92" s="277"/>
      <c r="AN92" s="278" t="s">
        <v>60</v>
      </c>
      <c r="AO92" s="277"/>
      <c r="AP92" s="280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3" t="s">
        <v>81</v>
      </c>
      <c r="E95" s="283"/>
      <c r="F95" s="283"/>
      <c r="G95" s="283"/>
      <c r="H95" s="283"/>
      <c r="I95" s="96"/>
      <c r="J95" s="283" t="s">
        <v>82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1">
        <f>'SO - BYT 1+ KK'!J30</f>
        <v>0</v>
      </c>
      <c r="AH95" s="282"/>
      <c r="AI95" s="282"/>
      <c r="AJ95" s="282"/>
      <c r="AK95" s="282"/>
      <c r="AL95" s="282"/>
      <c r="AM95" s="282"/>
      <c r="AN95" s="281">
        <f>SUM(AG95,AT95)</f>
        <v>0</v>
      </c>
      <c r="AO95" s="282"/>
      <c r="AP95" s="282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 - BYT 1+ KK'!P137</f>
        <v>0</v>
      </c>
      <c r="AV95" s="100">
        <f>'SO - BYT 1+ KK'!J33</f>
        <v>0</v>
      </c>
      <c r="AW95" s="100">
        <f>'SO - BYT 1+ KK'!J34</f>
        <v>0</v>
      </c>
      <c r="AX95" s="100">
        <f>'SO - BYT 1+ KK'!J35</f>
        <v>0</v>
      </c>
      <c r="AY95" s="100">
        <f>'SO - BYT 1+ KK'!J36</f>
        <v>0</v>
      </c>
      <c r="AZ95" s="100">
        <f>'SO - BYT 1+ KK'!F33</f>
        <v>0</v>
      </c>
      <c r="BA95" s="100">
        <f>'SO - BYT 1+ KK'!F34</f>
        <v>0</v>
      </c>
      <c r="BB95" s="100">
        <f>'SO - BYT 1+ KK'!F35</f>
        <v>0</v>
      </c>
      <c r="BC95" s="100">
        <f>'SO - BYT 1+ KK'!F36</f>
        <v>0</v>
      </c>
      <c r="BD95" s="102">
        <f>'SO - BYT 1+ KK'!F37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hROVk1CTb8jJKYR49220zN2MPYplZFfOc9Gi65gCCtSWTLD2u0stVSLvEwwS4Zw0QdhVojoEHaT8S/lSmF5Vjg==" saltValue="oQ7UQbO8kCwOmiOZ7lejUUpvszflefkN1RZRZAdCxX4qwM815W/jvefUNFj6tqOkMlu+oGAftGvGb2eWja5xE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- BYT 1+ K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84</v>
      </c>
    </row>
    <row r="4" spans="2:46" s="1" customFormat="1" ht="24.95" customHeight="1">
      <c r="B4" s="20"/>
      <c r="D4" s="106" t="s">
        <v>86</v>
      </c>
      <c r="L4" s="20"/>
      <c r="M4" s="10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87" t="str">
        <f>'Rekapitulace stavby'!K6</f>
        <v>STAVEBNÍ ÚPRAVY BYTŮ GRANÁTOVÁ ČP.1897</v>
      </c>
      <c r="F7" s="288"/>
      <c r="G7" s="288"/>
      <c r="H7" s="288"/>
      <c r="L7" s="20"/>
    </row>
    <row r="8" spans="1:31" s="2" customFormat="1" ht="12" customHeight="1">
      <c r="A8" s="34"/>
      <c r="B8" s="39"/>
      <c r="C8" s="34"/>
      <c r="D8" s="108" t="s">
        <v>87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89" t="s">
        <v>88</v>
      </c>
      <c r="F9" s="290"/>
      <c r="G9" s="290"/>
      <c r="H9" s="29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28. 2. 2023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89</v>
      </c>
      <c r="F15" s="34"/>
      <c r="G15" s="34"/>
      <c r="H15" s="34"/>
      <c r="I15" s="108" t="s">
        <v>27</v>
      </c>
      <c r="J15" s="109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28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1" t="str">
        <f>'Rekapitulace stavby'!E14</f>
        <v>Vyplň údaj</v>
      </c>
      <c r="F18" s="292"/>
      <c r="G18" s="292"/>
      <c r="H18" s="292"/>
      <c r="I18" s="10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30</v>
      </c>
      <c r="E20" s="34"/>
      <c r="F20" s="34"/>
      <c r="G20" s="34"/>
      <c r="H20" s="34"/>
      <c r="I20" s="108" t="s">
        <v>25</v>
      </c>
      <c r="J20" s="109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">
        <v>31</v>
      </c>
      <c r="F21" s="34"/>
      <c r="G21" s="34"/>
      <c r="H21" s="34"/>
      <c r="I21" s="108" t="s">
        <v>27</v>
      </c>
      <c r="J21" s="109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33</v>
      </c>
      <c r="E23" s="34"/>
      <c r="F23" s="34"/>
      <c r="G23" s="34"/>
      <c r="H23" s="34"/>
      <c r="I23" s="108" t="s">
        <v>25</v>
      </c>
      <c r="J23" s="109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34</v>
      </c>
      <c r="F24" s="34"/>
      <c r="G24" s="34"/>
      <c r="H24" s="34"/>
      <c r="I24" s="108" t="s">
        <v>27</v>
      </c>
      <c r="J24" s="109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3" t="s">
        <v>1</v>
      </c>
      <c r="F27" s="293"/>
      <c r="G27" s="293"/>
      <c r="H27" s="29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36</v>
      </c>
      <c r="E30" s="34"/>
      <c r="F30" s="34"/>
      <c r="G30" s="34"/>
      <c r="H30" s="34"/>
      <c r="I30" s="34"/>
      <c r="J30" s="116">
        <f>ROUND(J137,2)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38</v>
      </c>
      <c r="G32" s="34"/>
      <c r="H32" s="34"/>
      <c r="I32" s="117" t="s">
        <v>37</v>
      </c>
      <c r="J32" s="11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40</v>
      </c>
      <c r="E33" s="108" t="s">
        <v>41</v>
      </c>
      <c r="F33" s="119">
        <f>ROUND((SUM(BE137:BE403)),2)</f>
        <v>0</v>
      </c>
      <c r="G33" s="34"/>
      <c r="H33" s="34"/>
      <c r="I33" s="120">
        <v>0.21</v>
      </c>
      <c r="J33" s="119">
        <f>ROUND(((SUM(BE137:BE403))*I33),2)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42</v>
      </c>
      <c r="F34" s="119">
        <f>ROUND((SUM(BF137:BF403)),2)</f>
        <v>0</v>
      </c>
      <c r="G34" s="34"/>
      <c r="H34" s="34"/>
      <c r="I34" s="120">
        <v>0.15</v>
      </c>
      <c r="J34" s="119">
        <f>ROUND(((SUM(BF137:BF403))*I34),2)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8" t="s">
        <v>43</v>
      </c>
      <c r="F35" s="119">
        <f>ROUND((SUM(BG137:BG403)),2)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8" t="s">
        <v>44</v>
      </c>
      <c r="F36" s="119">
        <f>ROUND((SUM(BH137:BH403)),2)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8" t="s">
        <v>45</v>
      </c>
      <c r="F37" s="119">
        <f>ROUND((SUM(BI137:BI403)),2)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8" t="s">
        <v>49</v>
      </c>
      <c r="E50" s="129"/>
      <c r="F50" s="129"/>
      <c r="G50" s="128" t="s">
        <v>50</v>
      </c>
      <c r="H50" s="129"/>
      <c r="I50" s="129"/>
      <c r="J50" s="129"/>
      <c r="K50" s="12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0" t="s">
        <v>51</v>
      </c>
      <c r="E61" s="131"/>
      <c r="F61" s="132" t="s">
        <v>52</v>
      </c>
      <c r="G61" s="130" t="s">
        <v>51</v>
      </c>
      <c r="H61" s="131"/>
      <c r="I61" s="131"/>
      <c r="J61" s="133" t="s">
        <v>52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8" t="s">
        <v>53</v>
      </c>
      <c r="E65" s="134"/>
      <c r="F65" s="134"/>
      <c r="G65" s="128" t="s">
        <v>54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0" t="s">
        <v>51</v>
      </c>
      <c r="E76" s="131"/>
      <c r="F76" s="132" t="s">
        <v>52</v>
      </c>
      <c r="G76" s="130" t="s">
        <v>51</v>
      </c>
      <c r="H76" s="131"/>
      <c r="I76" s="131"/>
      <c r="J76" s="133" t="s">
        <v>52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4" t="str">
        <f>E7</f>
        <v>STAVEBNÍ ÚPRAVY BYTŮ GRANÁTOVÁ ČP.1897</v>
      </c>
      <c r="F85" s="295"/>
      <c r="G85" s="295"/>
      <c r="H85" s="29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87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SO - BYT 1+ KK</v>
      </c>
      <c r="F87" s="296"/>
      <c r="G87" s="296"/>
      <c r="H87" s="29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29" t="s">
        <v>22</v>
      </c>
      <c r="J89" s="66" t="str">
        <f>IF(J12="","",J12)</f>
        <v>28. 2. 2023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29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91</v>
      </c>
      <c r="D94" s="140"/>
      <c r="E94" s="140"/>
      <c r="F94" s="140"/>
      <c r="G94" s="140"/>
      <c r="H94" s="140"/>
      <c r="I94" s="140"/>
      <c r="J94" s="141" t="s">
        <v>92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93</v>
      </c>
      <c r="D96" s="36"/>
      <c r="E96" s="36"/>
      <c r="F96" s="36"/>
      <c r="G96" s="36"/>
      <c r="H96" s="36"/>
      <c r="I96" s="36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5" customHeight="1">
      <c r="B97" s="143"/>
      <c r="C97" s="144"/>
      <c r="D97" s="145" t="s">
        <v>95</v>
      </c>
      <c r="E97" s="146"/>
      <c r="F97" s="146"/>
      <c r="G97" s="146"/>
      <c r="H97" s="146"/>
      <c r="I97" s="146"/>
      <c r="J97" s="147">
        <f>J138</f>
        <v>0</v>
      </c>
      <c r="K97" s="144"/>
      <c r="L97" s="148"/>
    </row>
    <row r="98" spans="2:12" s="10" customFormat="1" ht="19.9" customHeight="1">
      <c r="B98" s="149"/>
      <c r="C98" s="150"/>
      <c r="D98" s="151" t="s">
        <v>96</v>
      </c>
      <c r="E98" s="152"/>
      <c r="F98" s="152"/>
      <c r="G98" s="152"/>
      <c r="H98" s="152"/>
      <c r="I98" s="152"/>
      <c r="J98" s="153">
        <f>J139</f>
        <v>0</v>
      </c>
      <c r="K98" s="150"/>
      <c r="L98" s="154"/>
    </row>
    <row r="99" spans="2:12" s="10" customFormat="1" ht="19.9" customHeight="1">
      <c r="B99" s="149"/>
      <c r="C99" s="150"/>
      <c r="D99" s="151" t="s">
        <v>97</v>
      </c>
      <c r="E99" s="152"/>
      <c r="F99" s="152"/>
      <c r="G99" s="152"/>
      <c r="H99" s="152"/>
      <c r="I99" s="152"/>
      <c r="J99" s="153">
        <f>J157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98</v>
      </c>
      <c r="E100" s="152"/>
      <c r="F100" s="152"/>
      <c r="G100" s="152"/>
      <c r="H100" s="152"/>
      <c r="I100" s="152"/>
      <c r="J100" s="153">
        <f>J211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99</v>
      </c>
      <c r="E101" s="152"/>
      <c r="F101" s="152"/>
      <c r="G101" s="152"/>
      <c r="H101" s="152"/>
      <c r="I101" s="152"/>
      <c r="J101" s="153">
        <f>J217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100</v>
      </c>
      <c r="E102" s="152"/>
      <c r="F102" s="152"/>
      <c r="G102" s="152"/>
      <c r="H102" s="152"/>
      <c r="I102" s="152"/>
      <c r="J102" s="153">
        <f>J267</f>
        <v>0</v>
      </c>
      <c r="K102" s="150"/>
      <c r="L102" s="154"/>
    </row>
    <row r="103" spans="2:12" s="9" customFormat="1" ht="24.95" customHeight="1">
      <c r="B103" s="143"/>
      <c r="C103" s="144"/>
      <c r="D103" s="145" t="s">
        <v>101</v>
      </c>
      <c r="E103" s="146"/>
      <c r="F103" s="146"/>
      <c r="G103" s="146"/>
      <c r="H103" s="146"/>
      <c r="I103" s="146"/>
      <c r="J103" s="147">
        <f>J269</f>
        <v>0</v>
      </c>
      <c r="K103" s="144"/>
      <c r="L103" s="148"/>
    </row>
    <row r="104" spans="2:12" s="10" customFormat="1" ht="19.9" customHeight="1">
      <c r="B104" s="149"/>
      <c r="C104" s="150"/>
      <c r="D104" s="151" t="s">
        <v>102</v>
      </c>
      <c r="E104" s="152"/>
      <c r="F104" s="152"/>
      <c r="G104" s="152"/>
      <c r="H104" s="152"/>
      <c r="I104" s="152"/>
      <c r="J104" s="153">
        <f>J270</f>
        <v>0</v>
      </c>
      <c r="K104" s="150"/>
      <c r="L104" s="154"/>
    </row>
    <row r="105" spans="2:12" s="10" customFormat="1" ht="19.9" customHeight="1">
      <c r="B105" s="149"/>
      <c r="C105" s="150"/>
      <c r="D105" s="151" t="s">
        <v>103</v>
      </c>
      <c r="E105" s="152"/>
      <c r="F105" s="152"/>
      <c r="G105" s="152"/>
      <c r="H105" s="152"/>
      <c r="I105" s="152"/>
      <c r="J105" s="153">
        <f>J272</f>
        <v>0</v>
      </c>
      <c r="K105" s="150"/>
      <c r="L105" s="154"/>
    </row>
    <row r="106" spans="2:12" s="10" customFormat="1" ht="19.9" customHeight="1">
      <c r="B106" s="149"/>
      <c r="C106" s="150"/>
      <c r="D106" s="151" t="s">
        <v>104</v>
      </c>
      <c r="E106" s="152"/>
      <c r="F106" s="152"/>
      <c r="G106" s="152"/>
      <c r="H106" s="152"/>
      <c r="I106" s="152"/>
      <c r="J106" s="153">
        <f>J286</f>
        <v>0</v>
      </c>
      <c r="K106" s="150"/>
      <c r="L106" s="154"/>
    </row>
    <row r="107" spans="2:12" s="10" customFormat="1" ht="19.9" customHeight="1">
      <c r="B107" s="149"/>
      <c r="C107" s="150"/>
      <c r="D107" s="151" t="s">
        <v>105</v>
      </c>
      <c r="E107" s="152"/>
      <c r="F107" s="152"/>
      <c r="G107" s="152"/>
      <c r="H107" s="152"/>
      <c r="I107" s="152"/>
      <c r="J107" s="153">
        <f>J295</f>
        <v>0</v>
      </c>
      <c r="K107" s="150"/>
      <c r="L107" s="154"/>
    </row>
    <row r="108" spans="2:12" s="10" customFormat="1" ht="19.9" customHeight="1">
      <c r="B108" s="149"/>
      <c r="C108" s="150"/>
      <c r="D108" s="151" t="s">
        <v>106</v>
      </c>
      <c r="E108" s="152"/>
      <c r="F108" s="152"/>
      <c r="G108" s="152"/>
      <c r="H108" s="152"/>
      <c r="I108" s="152"/>
      <c r="J108" s="153">
        <f>J304</f>
        <v>0</v>
      </c>
      <c r="K108" s="150"/>
      <c r="L108" s="154"/>
    </row>
    <row r="109" spans="2:12" s="10" customFormat="1" ht="19.9" customHeight="1">
      <c r="B109" s="149"/>
      <c r="C109" s="150"/>
      <c r="D109" s="151" t="s">
        <v>107</v>
      </c>
      <c r="E109" s="152"/>
      <c r="F109" s="152"/>
      <c r="G109" s="152"/>
      <c r="H109" s="152"/>
      <c r="I109" s="152"/>
      <c r="J109" s="153">
        <f>J318</f>
        <v>0</v>
      </c>
      <c r="K109" s="150"/>
      <c r="L109" s="154"/>
    </row>
    <row r="110" spans="2:12" s="10" customFormat="1" ht="19.9" customHeight="1">
      <c r="B110" s="149"/>
      <c r="C110" s="150"/>
      <c r="D110" s="151" t="s">
        <v>108</v>
      </c>
      <c r="E110" s="152"/>
      <c r="F110" s="152"/>
      <c r="G110" s="152"/>
      <c r="H110" s="152"/>
      <c r="I110" s="152"/>
      <c r="J110" s="153">
        <f>J340</f>
        <v>0</v>
      </c>
      <c r="K110" s="150"/>
      <c r="L110" s="154"/>
    </row>
    <row r="111" spans="2:12" s="10" customFormat="1" ht="19.9" customHeight="1">
      <c r="B111" s="149"/>
      <c r="C111" s="150"/>
      <c r="D111" s="151" t="s">
        <v>109</v>
      </c>
      <c r="E111" s="152"/>
      <c r="F111" s="152"/>
      <c r="G111" s="152"/>
      <c r="H111" s="152"/>
      <c r="I111" s="152"/>
      <c r="J111" s="153">
        <f>J374</f>
        <v>0</v>
      </c>
      <c r="K111" s="150"/>
      <c r="L111" s="154"/>
    </row>
    <row r="112" spans="2:12" s="10" customFormat="1" ht="19.9" customHeight="1">
      <c r="B112" s="149"/>
      <c r="C112" s="150"/>
      <c r="D112" s="151" t="s">
        <v>110</v>
      </c>
      <c r="E112" s="152"/>
      <c r="F112" s="152"/>
      <c r="G112" s="152"/>
      <c r="H112" s="152"/>
      <c r="I112" s="152"/>
      <c r="J112" s="153">
        <f>J376</f>
        <v>0</v>
      </c>
      <c r="K112" s="150"/>
      <c r="L112" s="154"/>
    </row>
    <row r="113" spans="2:12" s="9" customFormat="1" ht="24.95" customHeight="1">
      <c r="B113" s="143"/>
      <c r="C113" s="144"/>
      <c r="D113" s="145" t="s">
        <v>111</v>
      </c>
      <c r="E113" s="146"/>
      <c r="F113" s="146"/>
      <c r="G113" s="146"/>
      <c r="H113" s="146"/>
      <c r="I113" s="146"/>
      <c r="J113" s="147">
        <f>J394</f>
        <v>0</v>
      </c>
      <c r="K113" s="144"/>
      <c r="L113" s="148"/>
    </row>
    <row r="114" spans="2:12" s="10" customFormat="1" ht="19.9" customHeight="1">
      <c r="B114" s="149"/>
      <c r="C114" s="150"/>
      <c r="D114" s="151" t="s">
        <v>112</v>
      </c>
      <c r="E114" s="152"/>
      <c r="F114" s="152"/>
      <c r="G114" s="152"/>
      <c r="H114" s="152"/>
      <c r="I114" s="152"/>
      <c r="J114" s="153">
        <f>J395</f>
        <v>0</v>
      </c>
      <c r="K114" s="150"/>
      <c r="L114" s="154"/>
    </row>
    <row r="115" spans="2:12" s="10" customFormat="1" ht="19.9" customHeight="1">
      <c r="B115" s="149"/>
      <c r="C115" s="150"/>
      <c r="D115" s="151" t="s">
        <v>113</v>
      </c>
      <c r="E115" s="152"/>
      <c r="F115" s="152"/>
      <c r="G115" s="152"/>
      <c r="H115" s="152"/>
      <c r="I115" s="152"/>
      <c r="J115" s="153">
        <f>J398</f>
        <v>0</v>
      </c>
      <c r="K115" s="150"/>
      <c r="L115" s="154"/>
    </row>
    <row r="116" spans="2:12" s="9" customFormat="1" ht="24.95" customHeight="1">
      <c r="B116" s="143"/>
      <c r="C116" s="144"/>
      <c r="D116" s="145" t="s">
        <v>114</v>
      </c>
      <c r="E116" s="146"/>
      <c r="F116" s="146"/>
      <c r="G116" s="146"/>
      <c r="H116" s="146"/>
      <c r="I116" s="146"/>
      <c r="J116" s="147">
        <f>J401</f>
        <v>0</v>
      </c>
      <c r="K116" s="144"/>
      <c r="L116" s="148"/>
    </row>
    <row r="117" spans="2:12" s="10" customFormat="1" ht="19.9" customHeight="1">
      <c r="B117" s="149"/>
      <c r="C117" s="150"/>
      <c r="D117" s="151" t="s">
        <v>115</v>
      </c>
      <c r="E117" s="152"/>
      <c r="F117" s="152"/>
      <c r="G117" s="152"/>
      <c r="H117" s="152"/>
      <c r="I117" s="152"/>
      <c r="J117" s="153">
        <f>J402</f>
        <v>0</v>
      </c>
      <c r="K117" s="150"/>
      <c r="L117" s="15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5" customHeight="1">
      <c r="A123" s="34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5" customHeight="1">
      <c r="A124" s="34"/>
      <c r="B124" s="35"/>
      <c r="C124" s="23" t="s">
        <v>116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94" t="str">
        <f>E7</f>
        <v>STAVEBNÍ ÚPRAVY BYTŮ GRANÁTOVÁ ČP.1897</v>
      </c>
      <c r="F127" s="295"/>
      <c r="G127" s="295"/>
      <c r="H127" s="295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87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265" t="str">
        <f>E9</f>
        <v>SO - BYT 1+ KK</v>
      </c>
      <c r="F129" s="296"/>
      <c r="G129" s="296"/>
      <c r="H129" s="29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29" t="s">
        <v>22</v>
      </c>
      <c r="J131" s="66" t="str">
        <f>IF(J12="","",J12)</f>
        <v>28. 2. 2023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40.15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29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29" t="s">
        <v>33</v>
      </c>
      <c r="J134" s="32" t="str">
        <f>E24</f>
        <v>J.VYDROVÁ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11" customFormat="1" ht="29.25" customHeight="1">
      <c r="A136" s="155"/>
      <c r="B136" s="156"/>
      <c r="C136" s="157" t="s">
        <v>117</v>
      </c>
      <c r="D136" s="158" t="s">
        <v>61</v>
      </c>
      <c r="E136" s="158" t="s">
        <v>57</v>
      </c>
      <c r="F136" s="158" t="s">
        <v>58</v>
      </c>
      <c r="G136" s="158" t="s">
        <v>118</v>
      </c>
      <c r="H136" s="158" t="s">
        <v>119</v>
      </c>
      <c r="I136" s="158" t="s">
        <v>120</v>
      </c>
      <c r="J136" s="159" t="s">
        <v>92</v>
      </c>
      <c r="K136" s="160" t="s">
        <v>121</v>
      </c>
      <c r="L136" s="161"/>
      <c r="M136" s="75" t="s">
        <v>1</v>
      </c>
      <c r="N136" s="76" t="s">
        <v>40</v>
      </c>
      <c r="O136" s="76" t="s">
        <v>122</v>
      </c>
      <c r="P136" s="76" t="s">
        <v>123</v>
      </c>
      <c r="Q136" s="76" t="s">
        <v>124</v>
      </c>
      <c r="R136" s="76" t="s">
        <v>125</v>
      </c>
      <c r="S136" s="76" t="s">
        <v>126</v>
      </c>
      <c r="T136" s="77" t="s">
        <v>127</v>
      </c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1:63" s="2" customFormat="1" ht="22.9" customHeight="1">
      <c r="A137" s="34"/>
      <c r="B137" s="35"/>
      <c r="C137" s="82" t="s">
        <v>128</v>
      </c>
      <c r="D137" s="36"/>
      <c r="E137" s="36"/>
      <c r="F137" s="36"/>
      <c r="G137" s="36"/>
      <c r="H137" s="36"/>
      <c r="I137" s="36"/>
      <c r="J137" s="162">
        <f>BK137</f>
        <v>0</v>
      </c>
      <c r="K137" s="36"/>
      <c r="L137" s="39"/>
      <c r="M137" s="78"/>
      <c r="N137" s="163"/>
      <c r="O137" s="79"/>
      <c r="P137" s="164">
        <f>P138+P269+P394+P401</f>
        <v>0</v>
      </c>
      <c r="Q137" s="79"/>
      <c r="R137" s="164">
        <f>R138+R269+R394+R401</f>
        <v>6.2866018299999995</v>
      </c>
      <c r="S137" s="79"/>
      <c r="T137" s="165">
        <f>T138+T269+T394+T401</f>
        <v>4.415079660000001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94</v>
      </c>
      <c r="BK137" s="166">
        <f>BK138+BK269+BK394+BK401</f>
        <v>0</v>
      </c>
    </row>
    <row r="138" spans="2:63" s="12" customFormat="1" ht="25.9" customHeight="1">
      <c r="B138" s="167"/>
      <c r="C138" s="168"/>
      <c r="D138" s="169" t="s">
        <v>75</v>
      </c>
      <c r="E138" s="170" t="s">
        <v>129</v>
      </c>
      <c r="F138" s="170" t="s">
        <v>130</v>
      </c>
      <c r="G138" s="168"/>
      <c r="H138" s="168"/>
      <c r="I138" s="171"/>
      <c r="J138" s="172">
        <f>BK138</f>
        <v>0</v>
      </c>
      <c r="K138" s="168"/>
      <c r="L138" s="173"/>
      <c r="M138" s="174"/>
      <c r="N138" s="175"/>
      <c r="O138" s="175"/>
      <c r="P138" s="176">
        <f>P139+P157+P211+P217+P267</f>
        <v>0</v>
      </c>
      <c r="Q138" s="175"/>
      <c r="R138" s="176">
        <f>R139+R157+R211+R217+R267</f>
        <v>4.677969879999999</v>
      </c>
      <c r="S138" s="175"/>
      <c r="T138" s="177">
        <f>T139+T157+T211+T217+T267</f>
        <v>4.394841</v>
      </c>
      <c r="AR138" s="178" t="s">
        <v>84</v>
      </c>
      <c r="AT138" s="179" t="s">
        <v>75</v>
      </c>
      <c r="AU138" s="179" t="s">
        <v>76</v>
      </c>
      <c r="AY138" s="178" t="s">
        <v>131</v>
      </c>
      <c r="BK138" s="180">
        <f>BK139+BK157+BK211+BK217+BK267</f>
        <v>0</v>
      </c>
    </row>
    <row r="139" spans="2:63" s="12" customFormat="1" ht="22.9" customHeight="1">
      <c r="B139" s="167"/>
      <c r="C139" s="168"/>
      <c r="D139" s="169" t="s">
        <v>75</v>
      </c>
      <c r="E139" s="181" t="s">
        <v>132</v>
      </c>
      <c r="F139" s="181" t="s">
        <v>133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SUM(P140:P156)</f>
        <v>0</v>
      </c>
      <c r="Q139" s="175"/>
      <c r="R139" s="176">
        <f>SUM(R140:R156)</f>
        <v>2.41598954</v>
      </c>
      <c r="S139" s="175"/>
      <c r="T139" s="177">
        <f>SUM(T140:T156)</f>
        <v>0</v>
      </c>
      <c r="AR139" s="178" t="s">
        <v>84</v>
      </c>
      <c r="AT139" s="179" t="s">
        <v>75</v>
      </c>
      <c r="AU139" s="179" t="s">
        <v>84</v>
      </c>
      <c r="AY139" s="178" t="s">
        <v>131</v>
      </c>
      <c r="BK139" s="180">
        <f>SUM(BK140:BK156)</f>
        <v>0</v>
      </c>
    </row>
    <row r="140" spans="1:65" s="2" customFormat="1" ht="33" customHeight="1">
      <c r="A140" s="34"/>
      <c r="B140" s="35"/>
      <c r="C140" s="183" t="s">
        <v>84</v>
      </c>
      <c r="D140" s="183" t="s">
        <v>134</v>
      </c>
      <c r="E140" s="184" t="s">
        <v>135</v>
      </c>
      <c r="F140" s="185" t="s">
        <v>136</v>
      </c>
      <c r="G140" s="186" t="s">
        <v>137</v>
      </c>
      <c r="H140" s="187">
        <v>1</v>
      </c>
      <c r="I140" s="188"/>
      <c r="J140" s="189">
        <f>ROUND(I140*H140,2)</f>
        <v>0</v>
      </c>
      <c r="K140" s="190"/>
      <c r="L140" s="39"/>
      <c r="M140" s="191" t="s">
        <v>1</v>
      </c>
      <c r="N140" s="192" t="s">
        <v>42</v>
      </c>
      <c r="O140" s="71"/>
      <c r="P140" s="193">
        <f>O140*H140</f>
        <v>0</v>
      </c>
      <c r="Q140" s="193">
        <v>0.02628</v>
      </c>
      <c r="R140" s="193">
        <f>Q140*H140</f>
        <v>0.02628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138</v>
      </c>
      <c r="AT140" s="195" t="s">
        <v>134</v>
      </c>
      <c r="AU140" s="195" t="s">
        <v>139</v>
      </c>
      <c r="AY140" s="17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7" t="s">
        <v>139</v>
      </c>
      <c r="BK140" s="196">
        <f>ROUND(I140*H140,2)</f>
        <v>0</v>
      </c>
      <c r="BL140" s="17" t="s">
        <v>138</v>
      </c>
      <c r="BM140" s="195" t="s">
        <v>140</v>
      </c>
    </row>
    <row r="141" spans="1:65" s="2" customFormat="1" ht="33" customHeight="1">
      <c r="A141" s="34"/>
      <c r="B141" s="35"/>
      <c r="C141" s="183" t="s">
        <v>139</v>
      </c>
      <c r="D141" s="183" t="s">
        <v>134</v>
      </c>
      <c r="E141" s="184" t="s">
        <v>141</v>
      </c>
      <c r="F141" s="185" t="s">
        <v>142</v>
      </c>
      <c r="G141" s="186" t="s">
        <v>137</v>
      </c>
      <c r="H141" s="187">
        <v>1</v>
      </c>
      <c r="I141" s="188"/>
      <c r="J141" s="189">
        <f>ROUND(I141*H141,2)</f>
        <v>0</v>
      </c>
      <c r="K141" s="190"/>
      <c r="L141" s="39"/>
      <c r="M141" s="191" t="s">
        <v>1</v>
      </c>
      <c r="N141" s="192" t="s">
        <v>42</v>
      </c>
      <c r="O141" s="71"/>
      <c r="P141" s="193">
        <f>O141*H141</f>
        <v>0</v>
      </c>
      <c r="Q141" s="193">
        <v>0.03963</v>
      </c>
      <c r="R141" s="193">
        <f>Q141*H141</f>
        <v>0.03963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138</v>
      </c>
      <c r="AT141" s="195" t="s">
        <v>134</v>
      </c>
      <c r="AU141" s="195" t="s">
        <v>139</v>
      </c>
      <c r="AY141" s="17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139</v>
      </c>
      <c r="BK141" s="196">
        <f>ROUND(I141*H141,2)</f>
        <v>0</v>
      </c>
      <c r="BL141" s="17" t="s">
        <v>138</v>
      </c>
      <c r="BM141" s="195" t="s">
        <v>143</v>
      </c>
    </row>
    <row r="142" spans="1:65" s="2" customFormat="1" ht="24.2" customHeight="1">
      <c r="A142" s="34"/>
      <c r="B142" s="35"/>
      <c r="C142" s="183" t="s">
        <v>132</v>
      </c>
      <c r="D142" s="183" t="s">
        <v>134</v>
      </c>
      <c r="E142" s="184" t="s">
        <v>144</v>
      </c>
      <c r="F142" s="185" t="s">
        <v>145</v>
      </c>
      <c r="G142" s="186" t="s">
        <v>146</v>
      </c>
      <c r="H142" s="187">
        <v>12.537</v>
      </c>
      <c r="I142" s="188"/>
      <c r="J142" s="189">
        <f>ROUND(I142*H142,2)</f>
        <v>0</v>
      </c>
      <c r="K142" s="190"/>
      <c r="L142" s="39"/>
      <c r="M142" s="191" t="s">
        <v>1</v>
      </c>
      <c r="N142" s="192" t="s">
        <v>42</v>
      </c>
      <c r="O142" s="71"/>
      <c r="P142" s="193">
        <f>O142*H142</f>
        <v>0</v>
      </c>
      <c r="Q142" s="193">
        <v>0.06917</v>
      </c>
      <c r="R142" s="193">
        <f>Q142*H142</f>
        <v>0.86718429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138</v>
      </c>
      <c r="AT142" s="195" t="s">
        <v>134</v>
      </c>
      <c r="AU142" s="195" t="s">
        <v>139</v>
      </c>
      <c r="AY142" s="17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139</v>
      </c>
      <c r="BK142" s="196">
        <f>ROUND(I142*H142,2)</f>
        <v>0</v>
      </c>
      <c r="BL142" s="17" t="s">
        <v>138</v>
      </c>
      <c r="BM142" s="195" t="s">
        <v>147</v>
      </c>
    </row>
    <row r="143" spans="2:51" s="13" customFormat="1" ht="11.25">
      <c r="B143" s="197"/>
      <c r="C143" s="198"/>
      <c r="D143" s="199" t="s">
        <v>148</v>
      </c>
      <c r="E143" s="200" t="s">
        <v>1</v>
      </c>
      <c r="F143" s="201" t="s">
        <v>149</v>
      </c>
      <c r="G143" s="198"/>
      <c r="H143" s="202">
        <v>10.673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139</v>
      </c>
      <c r="AV143" s="13" t="s">
        <v>139</v>
      </c>
      <c r="AW143" s="13" t="s">
        <v>32</v>
      </c>
      <c r="AX143" s="13" t="s">
        <v>76</v>
      </c>
      <c r="AY143" s="208" t="s">
        <v>131</v>
      </c>
    </row>
    <row r="144" spans="2:51" s="13" customFormat="1" ht="11.25">
      <c r="B144" s="197"/>
      <c r="C144" s="198"/>
      <c r="D144" s="199" t="s">
        <v>148</v>
      </c>
      <c r="E144" s="200" t="s">
        <v>1</v>
      </c>
      <c r="F144" s="201" t="s">
        <v>150</v>
      </c>
      <c r="G144" s="198"/>
      <c r="H144" s="202">
        <v>3.77</v>
      </c>
      <c r="I144" s="203"/>
      <c r="J144" s="198"/>
      <c r="K144" s="198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148</v>
      </c>
      <c r="AU144" s="208" t="s">
        <v>139</v>
      </c>
      <c r="AV144" s="13" t="s">
        <v>139</v>
      </c>
      <c r="AW144" s="13" t="s">
        <v>32</v>
      </c>
      <c r="AX144" s="13" t="s">
        <v>76</v>
      </c>
      <c r="AY144" s="208" t="s">
        <v>131</v>
      </c>
    </row>
    <row r="145" spans="2:51" s="14" customFormat="1" ht="11.25">
      <c r="B145" s="209"/>
      <c r="C145" s="210"/>
      <c r="D145" s="199" t="s">
        <v>148</v>
      </c>
      <c r="E145" s="211" t="s">
        <v>1</v>
      </c>
      <c r="F145" s="212" t="s">
        <v>151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148</v>
      </c>
      <c r="AU145" s="218" t="s">
        <v>139</v>
      </c>
      <c r="AV145" s="14" t="s">
        <v>84</v>
      </c>
      <c r="AW145" s="14" t="s">
        <v>32</v>
      </c>
      <c r="AX145" s="14" t="s">
        <v>76</v>
      </c>
      <c r="AY145" s="218" t="s">
        <v>131</v>
      </c>
    </row>
    <row r="146" spans="2:51" s="13" customFormat="1" ht="11.25">
      <c r="B146" s="197"/>
      <c r="C146" s="198"/>
      <c r="D146" s="199" t="s">
        <v>148</v>
      </c>
      <c r="E146" s="200" t="s">
        <v>1</v>
      </c>
      <c r="F146" s="201" t="s">
        <v>152</v>
      </c>
      <c r="G146" s="198"/>
      <c r="H146" s="202">
        <v>-1.576</v>
      </c>
      <c r="I146" s="203"/>
      <c r="J146" s="198"/>
      <c r="K146" s="198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148</v>
      </c>
      <c r="AU146" s="208" t="s">
        <v>139</v>
      </c>
      <c r="AV146" s="13" t="s">
        <v>139</v>
      </c>
      <c r="AW146" s="13" t="s">
        <v>32</v>
      </c>
      <c r="AX146" s="13" t="s">
        <v>76</v>
      </c>
      <c r="AY146" s="208" t="s">
        <v>131</v>
      </c>
    </row>
    <row r="147" spans="2:51" s="13" customFormat="1" ht="11.25">
      <c r="B147" s="197"/>
      <c r="C147" s="198"/>
      <c r="D147" s="199" t="s">
        <v>148</v>
      </c>
      <c r="E147" s="200" t="s">
        <v>1</v>
      </c>
      <c r="F147" s="201" t="s">
        <v>153</v>
      </c>
      <c r="G147" s="198"/>
      <c r="H147" s="202">
        <v>-0.33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148</v>
      </c>
      <c r="AU147" s="208" t="s">
        <v>139</v>
      </c>
      <c r="AV147" s="13" t="s">
        <v>139</v>
      </c>
      <c r="AW147" s="13" t="s">
        <v>32</v>
      </c>
      <c r="AX147" s="13" t="s">
        <v>76</v>
      </c>
      <c r="AY147" s="208" t="s">
        <v>131</v>
      </c>
    </row>
    <row r="148" spans="2:51" s="15" customFormat="1" ht="11.25">
      <c r="B148" s="219"/>
      <c r="C148" s="220"/>
      <c r="D148" s="199" t="s">
        <v>148</v>
      </c>
      <c r="E148" s="221" t="s">
        <v>1</v>
      </c>
      <c r="F148" s="222" t="s">
        <v>154</v>
      </c>
      <c r="G148" s="220"/>
      <c r="H148" s="223">
        <v>12.536999999999999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148</v>
      </c>
      <c r="AU148" s="229" t="s">
        <v>139</v>
      </c>
      <c r="AV148" s="15" t="s">
        <v>138</v>
      </c>
      <c r="AW148" s="15" t="s">
        <v>32</v>
      </c>
      <c r="AX148" s="15" t="s">
        <v>84</v>
      </c>
      <c r="AY148" s="229" t="s">
        <v>131</v>
      </c>
    </row>
    <row r="149" spans="1:65" s="2" customFormat="1" ht="24.2" customHeight="1">
      <c r="A149" s="34"/>
      <c r="B149" s="35"/>
      <c r="C149" s="183" t="s">
        <v>138</v>
      </c>
      <c r="D149" s="183" t="s">
        <v>134</v>
      </c>
      <c r="E149" s="184" t="s">
        <v>155</v>
      </c>
      <c r="F149" s="185" t="s">
        <v>156</v>
      </c>
      <c r="G149" s="186" t="s">
        <v>146</v>
      </c>
      <c r="H149" s="187">
        <v>14.337</v>
      </c>
      <c r="I149" s="188"/>
      <c r="J149" s="189">
        <f>ROUND(I149*H149,2)</f>
        <v>0</v>
      </c>
      <c r="K149" s="190"/>
      <c r="L149" s="39"/>
      <c r="M149" s="191" t="s">
        <v>1</v>
      </c>
      <c r="N149" s="192" t="s">
        <v>42</v>
      </c>
      <c r="O149" s="71"/>
      <c r="P149" s="193">
        <f>O149*H149</f>
        <v>0</v>
      </c>
      <c r="Q149" s="193">
        <v>0.10325</v>
      </c>
      <c r="R149" s="193">
        <f>Q149*H149</f>
        <v>1.48029525</v>
      </c>
      <c r="S149" s="193">
        <v>0</v>
      </c>
      <c r="T149" s="19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5" t="s">
        <v>138</v>
      </c>
      <c r="AT149" s="195" t="s">
        <v>134</v>
      </c>
      <c r="AU149" s="195" t="s">
        <v>139</v>
      </c>
      <c r="AY149" s="17" t="s">
        <v>131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7" t="s">
        <v>139</v>
      </c>
      <c r="BK149" s="196">
        <f>ROUND(I149*H149,2)</f>
        <v>0</v>
      </c>
      <c r="BL149" s="17" t="s">
        <v>138</v>
      </c>
      <c r="BM149" s="195" t="s">
        <v>157</v>
      </c>
    </row>
    <row r="150" spans="2:51" s="13" customFormat="1" ht="11.25">
      <c r="B150" s="197"/>
      <c r="C150" s="198"/>
      <c r="D150" s="199" t="s">
        <v>148</v>
      </c>
      <c r="E150" s="200" t="s">
        <v>1</v>
      </c>
      <c r="F150" s="201" t="s">
        <v>158</v>
      </c>
      <c r="G150" s="198"/>
      <c r="H150" s="202">
        <v>14.833</v>
      </c>
      <c r="I150" s="203"/>
      <c r="J150" s="198"/>
      <c r="K150" s="198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148</v>
      </c>
      <c r="AU150" s="208" t="s">
        <v>139</v>
      </c>
      <c r="AV150" s="13" t="s">
        <v>139</v>
      </c>
      <c r="AW150" s="13" t="s">
        <v>32</v>
      </c>
      <c r="AX150" s="13" t="s">
        <v>76</v>
      </c>
      <c r="AY150" s="208" t="s">
        <v>131</v>
      </c>
    </row>
    <row r="151" spans="2:51" s="13" customFormat="1" ht="11.25">
      <c r="B151" s="197"/>
      <c r="C151" s="198"/>
      <c r="D151" s="199" t="s">
        <v>148</v>
      </c>
      <c r="E151" s="200" t="s">
        <v>1</v>
      </c>
      <c r="F151" s="201" t="s">
        <v>159</v>
      </c>
      <c r="G151" s="198"/>
      <c r="H151" s="202">
        <v>1.08</v>
      </c>
      <c r="I151" s="203"/>
      <c r="J151" s="198"/>
      <c r="K151" s="198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148</v>
      </c>
      <c r="AU151" s="208" t="s">
        <v>139</v>
      </c>
      <c r="AV151" s="13" t="s">
        <v>139</v>
      </c>
      <c r="AW151" s="13" t="s">
        <v>32</v>
      </c>
      <c r="AX151" s="13" t="s">
        <v>76</v>
      </c>
      <c r="AY151" s="208" t="s">
        <v>131</v>
      </c>
    </row>
    <row r="152" spans="2:51" s="14" customFormat="1" ht="11.25">
      <c r="B152" s="209"/>
      <c r="C152" s="210"/>
      <c r="D152" s="199" t="s">
        <v>148</v>
      </c>
      <c r="E152" s="211" t="s">
        <v>1</v>
      </c>
      <c r="F152" s="212" t="s">
        <v>151</v>
      </c>
      <c r="G152" s="210"/>
      <c r="H152" s="211" t="s">
        <v>1</v>
      </c>
      <c r="I152" s="213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148</v>
      </c>
      <c r="AU152" s="218" t="s">
        <v>139</v>
      </c>
      <c r="AV152" s="14" t="s">
        <v>84</v>
      </c>
      <c r="AW152" s="14" t="s">
        <v>32</v>
      </c>
      <c r="AX152" s="14" t="s">
        <v>76</v>
      </c>
      <c r="AY152" s="218" t="s">
        <v>131</v>
      </c>
    </row>
    <row r="153" spans="2:51" s="13" customFormat="1" ht="11.25">
      <c r="B153" s="197"/>
      <c r="C153" s="198"/>
      <c r="D153" s="199" t="s">
        <v>148</v>
      </c>
      <c r="E153" s="200" t="s">
        <v>1</v>
      </c>
      <c r="F153" s="201" t="s">
        <v>152</v>
      </c>
      <c r="G153" s="198"/>
      <c r="H153" s="202">
        <v>-1.576</v>
      </c>
      <c r="I153" s="203"/>
      <c r="J153" s="198"/>
      <c r="K153" s="198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148</v>
      </c>
      <c r="AU153" s="208" t="s">
        <v>139</v>
      </c>
      <c r="AV153" s="13" t="s">
        <v>139</v>
      </c>
      <c r="AW153" s="13" t="s">
        <v>32</v>
      </c>
      <c r="AX153" s="13" t="s">
        <v>76</v>
      </c>
      <c r="AY153" s="208" t="s">
        <v>131</v>
      </c>
    </row>
    <row r="154" spans="2:51" s="15" customFormat="1" ht="11.25">
      <c r="B154" s="219"/>
      <c r="C154" s="220"/>
      <c r="D154" s="199" t="s">
        <v>148</v>
      </c>
      <c r="E154" s="221" t="s">
        <v>1</v>
      </c>
      <c r="F154" s="222" t="s">
        <v>154</v>
      </c>
      <c r="G154" s="220"/>
      <c r="H154" s="223">
        <v>14.337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148</v>
      </c>
      <c r="AU154" s="229" t="s">
        <v>139</v>
      </c>
      <c r="AV154" s="15" t="s">
        <v>138</v>
      </c>
      <c r="AW154" s="15" t="s">
        <v>32</v>
      </c>
      <c r="AX154" s="15" t="s">
        <v>84</v>
      </c>
      <c r="AY154" s="229" t="s">
        <v>131</v>
      </c>
    </row>
    <row r="155" spans="1:65" s="2" customFormat="1" ht="24.2" customHeight="1">
      <c r="A155" s="34"/>
      <c r="B155" s="35"/>
      <c r="C155" s="183" t="s">
        <v>160</v>
      </c>
      <c r="D155" s="183" t="s">
        <v>134</v>
      </c>
      <c r="E155" s="184" t="s">
        <v>161</v>
      </c>
      <c r="F155" s="185" t="s">
        <v>162</v>
      </c>
      <c r="G155" s="186" t="s">
        <v>163</v>
      </c>
      <c r="H155" s="187">
        <v>13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42</v>
      </c>
      <c r="O155" s="71"/>
      <c r="P155" s="193">
        <f>O155*H155</f>
        <v>0</v>
      </c>
      <c r="Q155" s="193">
        <v>0.0002</v>
      </c>
      <c r="R155" s="193">
        <f>Q155*H155</f>
        <v>0.0026000000000000003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138</v>
      </c>
      <c r="AT155" s="195" t="s">
        <v>134</v>
      </c>
      <c r="AU155" s="195" t="s">
        <v>139</v>
      </c>
      <c r="AY155" s="17" t="s">
        <v>131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139</v>
      </c>
      <c r="BK155" s="196">
        <f>ROUND(I155*H155,2)</f>
        <v>0</v>
      </c>
      <c r="BL155" s="17" t="s">
        <v>138</v>
      </c>
      <c r="BM155" s="195" t="s">
        <v>164</v>
      </c>
    </row>
    <row r="156" spans="2:51" s="13" customFormat="1" ht="11.25">
      <c r="B156" s="197"/>
      <c r="C156" s="198"/>
      <c r="D156" s="199" t="s">
        <v>148</v>
      </c>
      <c r="E156" s="200" t="s">
        <v>1</v>
      </c>
      <c r="F156" s="201" t="s">
        <v>165</v>
      </c>
      <c r="G156" s="198"/>
      <c r="H156" s="202">
        <v>13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148</v>
      </c>
      <c r="AU156" s="208" t="s">
        <v>139</v>
      </c>
      <c r="AV156" s="13" t="s">
        <v>139</v>
      </c>
      <c r="AW156" s="13" t="s">
        <v>32</v>
      </c>
      <c r="AX156" s="13" t="s">
        <v>84</v>
      </c>
      <c r="AY156" s="208" t="s">
        <v>131</v>
      </c>
    </row>
    <row r="157" spans="2:63" s="12" customFormat="1" ht="22.9" customHeight="1">
      <c r="B157" s="167"/>
      <c r="C157" s="168"/>
      <c r="D157" s="169" t="s">
        <v>75</v>
      </c>
      <c r="E157" s="181" t="s">
        <v>166</v>
      </c>
      <c r="F157" s="181" t="s">
        <v>167</v>
      </c>
      <c r="G157" s="168"/>
      <c r="H157" s="168"/>
      <c r="I157" s="171"/>
      <c r="J157" s="182">
        <f>BK157</f>
        <v>0</v>
      </c>
      <c r="K157" s="168"/>
      <c r="L157" s="173"/>
      <c r="M157" s="174"/>
      <c r="N157" s="175"/>
      <c r="O157" s="175"/>
      <c r="P157" s="176">
        <f>SUM(P158:P210)</f>
        <v>0</v>
      </c>
      <c r="Q157" s="175"/>
      <c r="R157" s="176">
        <f>SUM(R158:R210)</f>
        <v>2.25677674</v>
      </c>
      <c r="S157" s="175"/>
      <c r="T157" s="177">
        <f>SUM(T158:T210)</f>
        <v>0</v>
      </c>
      <c r="AR157" s="178" t="s">
        <v>84</v>
      </c>
      <c r="AT157" s="179" t="s">
        <v>75</v>
      </c>
      <c r="AU157" s="179" t="s">
        <v>84</v>
      </c>
      <c r="AY157" s="178" t="s">
        <v>131</v>
      </c>
      <c r="BK157" s="180">
        <f>SUM(BK158:BK210)</f>
        <v>0</v>
      </c>
    </row>
    <row r="158" spans="1:65" s="2" customFormat="1" ht="24.2" customHeight="1">
      <c r="A158" s="34"/>
      <c r="B158" s="35"/>
      <c r="C158" s="183" t="s">
        <v>166</v>
      </c>
      <c r="D158" s="183" t="s">
        <v>134</v>
      </c>
      <c r="E158" s="184" t="s">
        <v>168</v>
      </c>
      <c r="F158" s="185" t="s">
        <v>169</v>
      </c>
      <c r="G158" s="186" t="s">
        <v>146</v>
      </c>
      <c r="H158" s="187">
        <v>91.449</v>
      </c>
      <c r="I158" s="188"/>
      <c r="J158" s="189">
        <f>ROUND(I158*H158,2)</f>
        <v>0</v>
      </c>
      <c r="K158" s="190"/>
      <c r="L158" s="39"/>
      <c r="M158" s="191" t="s">
        <v>1</v>
      </c>
      <c r="N158" s="192" t="s">
        <v>42</v>
      </c>
      <c r="O158" s="71"/>
      <c r="P158" s="193">
        <f>O158*H158</f>
        <v>0</v>
      </c>
      <c r="Q158" s="193">
        <v>0.00438</v>
      </c>
      <c r="R158" s="193">
        <f>Q158*H158</f>
        <v>0.40054662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138</v>
      </c>
      <c r="AT158" s="195" t="s">
        <v>134</v>
      </c>
      <c r="AU158" s="195" t="s">
        <v>139</v>
      </c>
      <c r="AY158" s="17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139</v>
      </c>
      <c r="BK158" s="196">
        <f>ROUND(I158*H158,2)</f>
        <v>0</v>
      </c>
      <c r="BL158" s="17" t="s">
        <v>138</v>
      </c>
      <c r="BM158" s="195" t="s">
        <v>170</v>
      </c>
    </row>
    <row r="159" spans="2:51" s="13" customFormat="1" ht="11.25">
      <c r="B159" s="197"/>
      <c r="C159" s="198"/>
      <c r="D159" s="199" t="s">
        <v>148</v>
      </c>
      <c r="E159" s="200" t="s">
        <v>1</v>
      </c>
      <c r="F159" s="201" t="s">
        <v>171</v>
      </c>
      <c r="G159" s="198"/>
      <c r="H159" s="202">
        <v>27.326</v>
      </c>
      <c r="I159" s="203"/>
      <c r="J159" s="198"/>
      <c r="K159" s="198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139</v>
      </c>
      <c r="AV159" s="13" t="s">
        <v>139</v>
      </c>
      <c r="AW159" s="13" t="s">
        <v>32</v>
      </c>
      <c r="AX159" s="13" t="s">
        <v>76</v>
      </c>
      <c r="AY159" s="208" t="s">
        <v>131</v>
      </c>
    </row>
    <row r="160" spans="2:51" s="13" customFormat="1" ht="11.25">
      <c r="B160" s="197"/>
      <c r="C160" s="198"/>
      <c r="D160" s="199" t="s">
        <v>148</v>
      </c>
      <c r="E160" s="200" t="s">
        <v>1</v>
      </c>
      <c r="F160" s="201" t="s">
        <v>172</v>
      </c>
      <c r="G160" s="198"/>
      <c r="H160" s="202">
        <v>11.466</v>
      </c>
      <c r="I160" s="203"/>
      <c r="J160" s="198"/>
      <c r="K160" s="198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148</v>
      </c>
      <c r="AU160" s="208" t="s">
        <v>139</v>
      </c>
      <c r="AV160" s="13" t="s">
        <v>139</v>
      </c>
      <c r="AW160" s="13" t="s">
        <v>32</v>
      </c>
      <c r="AX160" s="13" t="s">
        <v>76</v>
      </c>
      <c r="AY160" s="208" t="s">
        <v>131</v>
      </c>
    </row>
    <row r="161" spans="2:51" s="13" customFormat="1" ht="11.25">
      <c r="B161" s="197"/>
      <c r="C161" s="198"/>
      <c r="D161" s="199" t="s">
        <v>148</v>
      </c>
      <c r="E161" s="200" t="s">
        <v>1</v>
      </c>
      <c r="F161" s="201" t="s">
        <v>173</v>
      </c>
      <c r="G161" s="198"/>
      <c r="H161" s="202">
        <v>14.56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148</v>
      </c>
      <c r="AU161" s="208" t="s">
        <v>139</v>
      </c>
      <c r="AV161" s="13" t="s">
        <v>139</v>
      </c>
      <c r="AW161" s="13" t="s">
        <v>32</v>
      </c>
      <c r="AX161" s="13" t="s">
        <v>76</v>
      </c>
      <c r="AY161" s="208" t="s">
        <v>131</v>
      </c>
    </row>
    <row r="162" spans="2:51" s="13" customFormat="1" ht="11.25">
      <c r="B162" s="197"/>
      <c r="C162" s="198"/>
      <c r="D162" s="199" t="s">
        <v>148</v>
      </c>
      <c r="E162" s="200" t="s">
        <v>1</v>
      </c>
      <c r="F162" s="201" t="s">
        <v>174</v>
      </c>
      <c r="G162" s="198"/>
      <c r="H162" s="202">
        <v>49.634</v>
      </c>
      <c r="I162" s="203"/>
      <c r="J162" s="198"/>
      <c r="K162" s="198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148</v>
      </c>
      <c r="AU162" s="208" t="s">
        <v>139</v>
      </c>
      <c r="AV162" s="13" t="s">
        <v>139</v>
      </c>
      <c r="AW162" s="13" t="s">
        <v>32</v>
      </c>
      <c r="AX162" s="13" t="s">
        <v>76</v>
      </c>
      <c r="AY162" s="208" t="s">
        <v>131</v>
      </c>
    </row>
    <row r="163" spans="2:51" s="14" customFormat="1" ht="11.25">
      <c r="B163" s="209"/>
      <c r="C163" s="210"/>
      <c r="D163" s="199" t="s">
        <v>148</v>
      </c>
      <c r="E163" s="211" t="s">
        <v>1</v>
      </c>
      <c r="F163" s="212" t="s">
        <v>151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148</v>
      </c>
      <c r="AU163" s="218" t="s">
        <v>139</v>
      </c>
      <c r="AV163" s="14" t="s">
        <v>84</v>
      </c>
      <c r="AW163" s="14" t="s">
        <v>32</v>
      </c>
      <c r="AX163" s="14" t="s">
        <v>76</v>
      </c>
      <c r="AY163" s="218" t="s">
        <v>131</v>
      </c>
    </row>
    <row r="164" spans="2:51" s="13" customFormat="1" ht="11.25">
      <c r="B164" s="197"/>
      <c r="C164" s="198"/>
      <c r="D164" s="199" t="s">
        <v>148</v>
      </c>
      <c r="E164" s="200" t="s">
        <v>1</v>
      </c>
      <c r="F164" s="201" t="s">
        <v>175</v>
      </c>
      <c r="G164" s="198"/>
      <c r="H164" s="202">
        <v>-7.88</v>
      </c>
      <c r="I164" s="203"/>
      <c r="J164" s="198"/>
      <c r="K164" s="198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148</v>
      </c>
      <c r="AU164" s="208" t="s">
        <v>139</v>
      </c>
      <c r="AV164" s="13" t="s">
        <v>139</v>
      </c>
      <c r="AW164" s="13" t="s">
        <v>32</v>
      </c>
      <c r="AX164" s="13" t="s">
        <v>76</v>
      </c>
      <c r="AY164" s="208" t="s">
        <v>131</v>
      </c>
    </row>
    <row r="165" spans="2:51" s="13" customFormat="1" ht="11.25">
      <c r="B165" s="197"/>
      <c r="C165" s="198"/>
      <c r="D165" s="199" t="s">
        <v>148</v>
      </c>
      <c r="E165" s="200" t="s">
        <v>1</v>
      </c>
      <c r="F165" s="201" t="s">
        <v>153</v>
      </c>
      <c r="G165" s="198"/>
      <c r="H165" s="202">
        <v>-0.33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148</v>
      </c>
      <c r="AU165" s="208" t="s">
        <v>139</v>
      </c>
      <c r="AV165" s="13" t="s">
        <v>139</v>
      </c>
      <c r="AW165" s="13" t="s">
        <v>32</v>
      </c>
      <c r="AX165" s="13" t="s">
        <v>76</v>
      </c>
      <c r="AY165" s="208" t="s">
        <v>131</v>
      </c>
    </row>
    <row r="166" spans="2:51" s="13" customFormat="1" ht="11.25">
      <c r="B166" s="197"/>
      <c r="C166" s="198"/>
      <c r="D166" s="199" t="s">
        <v>148</v>
      </c>
      <c r="E166" s="200" t="s">
        <v>1</v>
      </c>
      <c r="F166" s="201" t="s">
        <v>176</v>
      </c>
      <c r="G166" s="198"/>
      <c r="H166" s="202">
        <v>-2.124</v>
      </c>
      <c r="I166" s="203"/>
      <c r="J166" s="198"/>
      <c r="K166" s="198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148</v>
      </c>
      <c r="AU166" s="208" t="s">
        <v>139</v>
      </c>
      <c r="AV166" s="13" t="s">
        <v>139</v>
      </c>
      <c r="AW166" s="13" t="s">
        <v>32</v>
      </c>
      <c r="AX166" s="13" t="s">
        <v>76</v>
      </c>
      <c r="AY166" s="208" t="s">
        <v>131</v>
      </c>
    </row>
    <row r="167" spans="2:51" s="13" customFormat="1" ht="11.25">
      <c r="B167" s="197"/>
      <c r="C167" s="198"/>
      <c r="D167" s="199" t="s">
        <v>148</v>
      </c>
      <c r="E167" s="200" t="s">
        <v>1</v>
      </c>
      <c r="F167" s="201" t="s">
        <v>177</v>
      </c>
      <c r="G167" s="198"/>
      <c r="H167" s="202">
        <v>-1.938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139</v>
      </c>
      <c r="AV167" s="13" t="s">
        <v>139</v>
      </c>
      <c r="AW167" s="13" t="s">
        <v>32</v>
      </c>
      <c r="AX167" s="13" t="s">
        <v>76</v>
      </c>
      <c r="AY167" s="208" t="s">
        <v>131</v>
      </c>
    </row>
    <row r="168" spans="2:51" s="14" customFormat="1" ht="11.25">
      <c r="B168" s="209"/>
      <c r="C168" s="210"/>
      <c r="D168" s="199" t="s">
        <v>148</v>
      </c>
      <c r="E168" s="211" t="s">
        <v>1</v>
      </c>
      <c r="F168" s="212" t="s">
        <v>178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148</v>
      </c>
      <c r="AU168" s="218" t="s">
        <v>139</v>
      </c>
      <c r="AV168" s="14" t="s">
        <v>84</v>
      </c>
      <c r="AW168" s="14" t="s">
        <v>32</v>
      </c>
      <c r="AX168" s="14" t="s">
        <v>76</v>
      </c>
      <c r="AY168" s="218" t="s">
        <v>131</v>
      </c>
    </row>
    <row r="169" spans="2:51" s="13" customFormat="1" ht="11.25">
      <c r="B169" s="197"/>
      <c r="C169" s="198"/>
      <c r="D169" s="199" t="s">
        <v>148</v>
      </c>
      <c r="E169" s="200" t="s">
        <v>1</v>
      </c>
      <c r="F169" s="201" t="s">
        <v>179</v>
      </c>
      <c r="G169" s="198"/>
      <c r="H169" s="202">
        <v>0.735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148</v>
      </c>
      <c r="AU169" s="208" t="s">
        <v>139</v>
      </c>
      <c r="AV169" s="13" t="s">
        <v>139</v>
      </c>
      <c r="AW169" s="13" t="s">
        <v>32</v>
      </c>
      <c r="AX169" s="13" t="s">
        <v>76</v>
      </c>
      <c r="AY169" s="208" t="s">
        <v>131</v>
      </c>
    </row>
    <row r="170" spans="2:51" s="15" customFormat="1" ht="11.25">
      <c r="B170" s="219"/>
      <c r="C170" s="220"/>
      <c r="D170" s="199" t="s">
        <v>148</v>
      </c>
      <c r="E170" s="221" t="s">
        <v>1</v>
      </c>
      <c r="F170" s="222" t="s">
        <v>154</v>
      </c>
      <c r="G170" s="220"/>
      <c r="H170" s="223">
        <v>91.44900000000001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148</v>
      </c>
      <c r="AU170" s="229" t="s">
        <v>139</v>
      </c>
      <c r="AV170" s="15" t="s">
        <v>138</v>
      </c>
      <c r="AW170" s="15" t="s">
        <v>32</v>
      </c>
      <c r="AX170" s="15" t="s">
        <v>84</v>
      </c>
      <c r="AY170" s="229" t="s">
        <v>131</v>
      </c>
    </row>
    <row r="171" spans="1:65" s="2" customFormat="1" ht="24.2" customHeight="1">
      <c r="A171" s="34"/>
      <c r="B171" s="35"/>
      <c r="C171" s="183" t="s">
        <v>180</v>
      </c>
      <c r="D171" s="183" t="s">
        <v>134</v>
      </c>
      <c r="E171" s="184" t="s">
        <v>181</v>
      </c>
      <c r="F171" s="185" t="s">
        <v>182</v>
      </c>
      <c r="G171" s="186" t="s">
        <v>146</v>
      </c>
      <c r="H171" s="187">
        <v>49.177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42</v>
      </c>
      <c r="O171" s="71"/>
      <c r="P171" s="193">
        <f>O171*H171</f>
        <v>0</v>
      </c>
      <c r="Q171" s="193">
        <v>0.003</v>
      </c>
      <c r="R171" s="193">
        <f>Q171*H171</f>
        <v>0.147531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138</v>
      </c>
      <c r="AT171" s="195" t="s">
        <v>134</v>
      </c>
      <c r="AU171" s="195" t="s">
        <v>139</v>
      </c>
      <c r="AY171" s="17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139</v>
      </c>
      <c r="BK171" s="196">
        <f>ROUND(I171*H171,2)</f>
        <v>0</v>
      </c>
      <c r="BL171" s="17" t="s">
        <v>138</v>
      </c>
      <c r="BM171" s="195" t="s">
        <v>183</v>
      </c>
    </row>
    <row r="172" spans="2:51" s="13" customFormat="1" ht="11.25">
      <c r="B172" s="197"/>
      <c r="C172" s="198"/>
      <c r="D172" s="199" t="s">
        <v>148</v>
      </c>
      <c r="E172" s="200" t="s">
        <v>1</v>
      </c>
      <c r="F172" s="201" t="s">
        <v>184</v>
      </c>
      <c r="G172" s="198"/>
      <c r="H172" s="202">
        <v>13.663</v>
      </c>
      <c r="I172" s="203"/>
      <c r="J172" s="198"/>
      <c r="K172" s="198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148</v>
      </c>
      <c r="AU172" s="208" t="s">
        <v>139</v>
      </c>
      <c r="AV172" s="13" t="s">
        <v>139</v>
      </c>
      <c r="AW172" s="13" t="s">
        <v>32</v>
      </c>
      <c r="AX172" s="13" t="s">
        <v>76</v>
      </c>
      <c r="AY172" s="208" t="s">
        <v>131</v>
      </c>
    </row>
    <row r="173" spans="2:51" s="13" customFormat="1" ht="11.25">
      <c r="B173" s="197"/>
      <c r="C173" s="198"/>
      <c r="D173" s="199" t="s">
        <v>148</v>
      </c>
      <c r="E173" s="200" t="s">
        <v>1</v>
      </c>
      <c r="F173" s="201" t="s">
        <v>185</v>
      </c>
      <c r="G173" s="198"/>
      <c r="H173" s="202">
        <v>40.417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148</v>
      </c>
      <c r="AU173" s="208" t="s">
        <v>139</v>
      </c>
      <c r="AV173" s="13" t="s">
        <v>139</v>
      </c>
      <c r="AW173" s="13" t="s">
        <v>32</v>
      </c>
      <c r="AX173" s="13" t="s">
        <v>76</v>
      </c>
      <c r="AY173" s="208" t="s">
        <v>131</v>
      </c>
    </row>
    <row r="174" spans="2:51" s="14" customFormat="1" ht="11.25">
      <c r="B174" s="209"/>
      <c r="C174" s="210"/>
      <c r="D174" s="199" t="s">
        <v>148</v>
      </c>
      <c r="E174" s="211" t="s">
        <v>1</v>
      </c>
      <c r="F174" s="212" t="s">
        <v>151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148</v>
      </c>
      <c r="AU174" s="218" t="s">
        <v>139</v>
      </c>
      <c r="AV174" s="14" t="s">
        <v>84</v>
      </c>
      <c r="AW174" s="14" t="s">
        <v>32</v>
      </c>
      <c r="AX174" s="14" t="s">
        <v>76</v>
      </c>
      <c r="AY174" s="218" t="s">
        <v>131</v>
      </c>
    </row>
    <row r="175" spans="2:51" s="13" customFormat="1" ht="11.25">
      <c r="B175" s="197"/>
      <c r="C175" s="198"/>
      <c r="D175" s="199" t="s">
        <v>148</v>
      </c>
      <c r="E175" s="200" t="s">
        <v>1</v>
      </c>
      <c r="F175" s="201" t="s">
        <v>152</v>
      </c>
      <c r="G175" s="198"/>
      <c r="H175" s="202">
        <v>-1.576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148</v>
      </c>
      <c r="AU175" s="208" t="s">
        <v>139</v>
      </c>
      <c r="AV175" s="13" t="s">
        <v>139</v>
      </c>
      <c r="AW175" s="13" t="s">
        <v>32</v>
      </c>
      <c r="AX175" s="13" t="s">
        <v>76</v>
      </c>
      <c r="AY175" s="208" t="s">
        <v>131</v>
      </c>
    </row>
    <row r="176" spans="2:51" s="13" customFormat="1" ht="11.25">
      <c r="B176" s="197"/>
      <c r="C176" s="198"/>
      <c r="D176" s="199" t="s">
        <v>148</v>
      </c>
      <c r="E176" s="200" t="s">
        <v>1</v>
      </c>
      <c r="F176" s="201" t="s">
        <v>176</v>
      </c>
      <c r="G176" s="198"/>
      <c r="H176" s="202">
        <v>-2.124</v>
      </c>
      <c r="I176" s="203"/>
      <c r="J176" s="198"/>
      <c r="K176" s="198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148</v>
      </c>
      <c r="AU176" s="208" t="s">
        <v>139</v>
      </c>
      <c r="AV176" s="13" t="s">
        <v>139</v>
      </c>
      <c r="AW176" s="13" t="s">
        <v>32</v>
      </c>
      <c r="AX176" s="13" t="s">
        <v>76</v>
      </c>
      <c r="AY176" s="208" t="s">
        <v>131</v>
      </c>
    </row>
    <row r="177" spans="2:51" s="13" customFormat="1" ht="11.25">
      <c r="B177" s="197"/>
      <c r="C177" s="198"/>
      <c r="D177" s="199" t="s">
        <v>148</v>
      </c>
      <c r="E177" s="200" t="s">
        <v>1</v>
      </c>
      <c r="F177" s="201" t="s">
        <v>177</v>
      </c>
      <c r="G177" s="198"/>
      <c r="H177" s="202">
        <v>-1.938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148</v>
      </c>
      <c r="AU177" s="208" t="s">
        <v>139</v>
      </c>
      <c r="AV177" s="13" t="s">
        <v>139</v>
      </c>
      <c r="AW177" s="13" t="s">
        <v>32</v>
      </c>
      <c r="AX177" s="13" t="s">
        <v>76</v>
      </c>
      <c r="AY177" s="208" t="s">
        <v>131</v>
      </c>
    </row>
    <row r="178" spans="2:51" s="14" customFormat="1" ht="11.25">
      <c r="B178" s="209"/>
      <c r="C178" s="210"/>
      <c r="D178" s="199" t="s">
        <v>148</v>
      </c>
      <c r="E178" s="211" t="s">
        <v>1</v>
      </c>
      <c r="F178" s="212" t="s">
        <v>178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148</v>
      </c>
      <c r="AU178" s="218" t="s">
        <v>139</v>
      </c>
      <c r="AV178" s="14" t="s">
        <v>84</v>
      </c>
      <c r="AW178" s="14" t="s">
        <v>32</v>
      </c>
      <c r="AX178" s="14" t="s">
        <v>76</v>
      </c>
      <c r="AY178" s="218" t="s">
        <v>131</v>
      </c>
    </row>
    <row r="179" spans="2:51" s="13" customFormat="1" ht="11.25">
      <c r="B179" s="197"/>
      <c r="C179" s="198"/>
      <c r="D179" s="199" t="s">
        <v>148</v>
      </c>
      <c r="E179" s="200" t="s">
        <v>1</v>
      </c>
      <c r="F179" s="201" t="s">
        <v>179</v>
      </c>
      <c r="G179" s="198"/>
      <c r="H179" s="202">
        <v>0.735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139</v>
      </c>
      <c r="AV179" s="13" t="s">
        <v>139</v>
      </c>
      <c r="AW179" s="13" t="s">
        <v>32</v>
      </c>
      <c r="AX179" s="13" t="s">
        <v>76</v>
      </c>
      <c r="AY179" s="208" t="s">
        <v>131</v>
      </c>
    </row>
    <row r="180" spans="2:51" s="15" customFormat="1" ht="11.25">
      <c r="B180" s="219"/>
      <c r="C180" s="220"/>
      <c r="D180" s="199" t="s">
        <v>148</v>
      </c>
      <c r="E180" s="221" t="s">
        <v>1</v>
      </c>
      <c r="F180" s="222" t="s">
        <v>154</v>
      </c>
      <c r="G180" s="220"/>
      <c r="H180" s="223">
        <v>49.17699999999999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148</v>
      </c>
      <c r="AU180" s="229" t="s">
        <v>139</v>
      </c>
      <c r="AV180" s="15" t="s">
        <v>138</v>
      </c>
      <c r="AW180" s="15" t="s">
        <v>32</v>
      </c>
      <c r="AX180" s="15" t="s">
        <v>84</v>
      </c>
      <c r="AY180" s="229" t="s">
        <v>131</v>
      </c>
    </row>
    <row r="181" spans="1:65" s="2" customFormat="1" ht="24.2" customHeight="1">
      <c r="A181" s="34"/>
      <c r="B181" s="35"/>
      <c r="C181" s="183" t="s">
        <v>186</v>
      </c>
      <c r="D181" s="183" t="s">
        <v>134</v>
      </c>
      <c r="E181" s="184" t="s">
        <v>187</v>
      </c>
      <c r="F181" s="185" t="s">
        <v>188</v>
      </c>
      <c r="G181" s="186" t="s">
        <v>146</v>
      </c>
      <c r="H181" s="187">
        <v>18.574</v>
      </c>
      <c r="I181" s="188"/>
      <c r="J181" s="189">
        <f>ROUND(I181*H181,2)</f>
        <v>0</v>
      </c>
      <c r="K181" s="190"/>
      <c r="L181" s="39"/>
      <c r="M181" s="191" t="s">
        <v>1</v>
      </c>
      <c r="N181" s="192" t="s">
        <v>42</v>
      </c>
      <c r="O181" s="71"/>
      <c r="P181" s="193">
        <f>O181*H181</f>
        <v>0</v>
      </c>
      <c r="Q181" s="193">
        <v>0.01838</v>
      </c>
      <c r="R181" s="193">
        <f>Q181*H181</f>
        <v>0.34139012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138</v>
      </c>
      <c r="AT181" s="195" t="s">
        <v>134</v>
      </c>
      <c r="AU181" s="195" t="s">
        <v>139</v>
      </c>
      <c r="AY181" s="17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7" t="s">
        <v>139</v>
      </c>
      <c r="BK181" s="196">
        <f>ROUND(I181*H181,2)</f>
        <v>0</v>
      </c>
      <c r="BL181" s="17" t="s">
        <v>138</v>
      </c>
      <c r="BM181" s="195" t="s">
        <v>189</v>
      </c>
    </row>
    <row r="182" spans="2:51" s="13" customFormat="1" ht="11.25">
      <c r="B182" s="197"/>
      <c r="C182" s="198"/>
      <c r="D182" s="199" t="s">
        <v>148</v>
      </c>
      <c r="E182" s="200" t="s">
        <v>1</v>
      </c>
      <c r="F182" s="201" t="s">
        <v>190</v>
      </c>
      <c r="G182" s="198"/>
      <c r="H182" s="202">
        <v>13.663</v>
      </c>
      <c r="I182" s="203"/>
      <c r="J182" s="198"/>
      <c r="K182" s="198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148</v>
      </c>
      <c r="AU182" s="208" t="s">
        <v>139</v>
      </c>
      <c r="AV182" s="13" t="s">
        <v>139</v>
      </c>
      <c r="AW182" s="13" t="s">
        <v>32</v>
      </c>
      <c r="AX182" s="13" t="s">
        <v>76</v>
      </c>
      <c r="AY182" s="208" t="s">
        <v>131</v>
      </c>
    </row>
    <row r="183" spans="2:51" s="13" customFormat="1" ht="11.25">
      <c r="B183" s="197"/>
      <c r="C183" s="198"/>
      <c r="D183" s="199" t="s">
        <v>148</v>
      </c>
      <c r="E183" s="200" t="s">
        <v>1</v>
      </c>
      <c r="F183" s="201" t="s">
        <v>191</v>
      </c>
      <c r="G183" s="198"/>
      <c r="H183" s="202">
        <v>0.662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148</v>
      </c>
      <c r="AU183" s="208" t="s">
        <v>139</v>
      </c>
      <c r="AV183" s="13" t="s">
        <v>139</v>
      </c>
      <c r="AW183" s="13" t="s">
        <v>32</v>
      </c>
      <c r="AX183" s="13" t="s">
        <v>76</v>
      </c>
      <c r="AY183" s="208" t="s">
        <v>131</v>
      </c>
    </row>
    <row r="184" spans="2:51" s="13" customFormat="1" ht="11.25">
      <c r="B184" s="197"/>
      <c r="C184" s="198"/>
      <c r="D184" s="199" t="s">
        <v>148</v>
      </c>
      <c r="E184" s="200" t="s">
        <v>1</v>
      </c>
      <c r="F184" s="201" t="s">
        <v>192</v>
      </c>
      <c r="G184" s="198"/>
      <c r="H184" s="202">
        <v>0.84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148</v>
      </c>
      <c r="AU184" s="208" t="s">
        <v>139</v>
      </c>
      <c r="AV184" s="13" t="s">
        <v>139</v>
      </c>
      <c r="AW184" s="13" t="s">
        <v>32</v>
      </c>
      <c r="AX184" s="13" t="s">
        <v>76</v>
      </c>
      <c r="AY184" s="208" t="s">
        <v>131</v>
      </c>
    </row>
    <row r="185" spans="2:51" s="13" customFormat="1" ht="11.25">
      <c r="B185" s="197"/>
      <c r="C185" s="198"/>
      <c r="D185" s="199" t="s">
        <v>148</v>
      </c>
      <c r="E185" s="200" t="s">
        <v>1</v>
      </c>
      <c r="F185" s="201" t="s">
        <v>193</v>
      </c>
      <c r="G185" s="198"/>
      <c r="H185" s="202">
        <v>9.217</v>
      </c>
      <c r="I185" s="203"/>
      <c r="J185" s="198"/>
      <c r="K185" s="198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148</v>
      </c>
      <c r="AU185" s="208" t="s">
        <v>139</v>
      </c>
      <c r="AV185" s="13" t="s">
        <v>139</v>
      </c>
      <c r="AW185" s="13" t="s">
        <v>32</v>
      </c>
      <c r="AX185" s="13" t="s">
        <v>76</v>
      </c>
      <c r="AY185" s="208" t="s">
        <v>131</v>
      </c>
    </row>
    <row r="186" spans="2:51" s="14" customFormat="1" ht="11.25">
      <c r="B186" s="209"/>
      <c r="C186" s="210"/>
      <c r="D186" s="199" t="s">
        <v>148</v>
      </c>
      <c r="E186" s="211" t="s">
        <v>1</v>
      </c>
      <c r="F186" s="212" t="s">
        <v>151</v>
      </c>
      <c r="G186" s="210"/>
      <c r="H186" s="211" t="s">
        <v>1</v>
      </c>
      <c r="I186" s="213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148</v>
      </c>
      <c r="AU186" s="218" t="s">
        <v>139</v>
      </c>
      <c r="AV186" s="14" t="s">
        <v>84</v>
      </c>
      <c r="AW186" s="14" t="s">
        <v>32</v>
      </c>
      <c r="AX186" s="14" t="s">
        <v>76</v>
      </c>
      <c r="AY186" s="218" t="s">
        <v>131</v>
      </c>
    </row>
    <row r="187" spans="2:51" s="13" customFormat="1" ht="11.25">
      <c r="B187" s="197"/>
      <c r="C187" s="198"/>
      <c r="D187" s="199" t="s">
        <v>148</v>
      </c>
      <c r="E187" s="200" t="s">
        <v>1</v>
      </c>
      <c r="F187" s="201" t="s">
        <v>194</v>
      </c>
      <c r="G187" s="198"/>
      <c r="H187" s="202">
        <v>-4.728</v>
      </c>
      <c r="I187" s="203"/>
      <c r="J187" s="198"/>
      <c r="K187" s="198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148</v>
      </c>
      <c r="AU187" s="208" t="s">
        <v>139</v>
      </c>
      <c r="AV187" s="13" t="s">
        <v>139</v>
      </c>
      <c r="AW187" s="13" t="s">
        <v>32</v>
      </c>
      <c r="AX187" s="13" t="s">
        <v>76</v>
      </c>
      <c r="AY187" s="208" t="s">
        <v>131</v>
      </c>
    </row>
    <row r="188" spans="2:51" s="14" customFormat="1" ht="11.25">
      <c r="B188" s="209"/>
      <c r="C188" s="210"/>
      <c r="D188" s="199" t="s">
        <v>148</v>
      </c>
      <c r="E188" s="211" t="s">
        <v>1</v>
      </c>
      <c r="F188" s="212" t="s">
        <v>195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148</v>
      </c>
      <c r="AU188" s="218" t="s">
        <v>139</v>
      </c>
      <c r="AV188" s="14" t="s">
        <v>84</v>
      </c>
      <c r="AW188" s="14" t="s">
        <v>32</v>
      </c>
      <c r="AX188" s="14" t="s">
        <v>76</v>
      </c>
      <c r="AY188" s="218" t="s">
        <v>131</v>
      </c>
    </row>
    <row r="189" spans="2:51" s="13" customFormat="1" ht="11.25">
      <c r="B189" s="197"/>
      <c r="C189" s="198"/>
      <c r="D189" s="199" t="s">
        <v>148</v>
      </c>
      <c r="E189" s="200" t="s">
        <v>1</v>
      </c>
      <c r="F189" s="201" t="s">
        <v>196</v>
      </c>
      <c r="G189" s="198"/>
      <c r="H189" s="202">
        <v>-1.08</v>
      </c>
      <c r="I189" s="203"/>
      <c r="J189" s="198"/>
      <c r="K189" s="198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148</v>
      </c>
      <c r="AU189" s="208" t="s">
        <v>139</v>
      </c>
      <c r="AV189" s="13" t="s">
        <v>139</v>
      </c>
      <c r="AW189" s="13" t="s">
        <v>32</v>
      </c>
      <c r="AX189" s="13" t="s">
        <v>76</v>
      </c>
      <c r="AY189" s="208" t="s">
        <v>131</v>
      </c>
    </row>
    <row r="190" spans="2:51" s="15" customFormat="1" ht="11.25">
      <c r="B190" s="219"/>
      <c r="C190" s="220"/>
      <c r="D190" s="199" t="s">
        <v>148</v>
      </c>
      <c r="E190" s="221" t="s">
        <v>1</v>
      </c>
      <c r="F190" s="222" t="s">
        <v>154</v>
      </c>
      <c r="G190" s="220"/>
      <c r="H190" s="223">
        <v>18.574000000000005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148</v>
      </c>
      <c r="AU190" s="229" t="s">
        <v>139</v>
      </c>
      <c r="AV190" s="15" t="s">
        <v>138</v>
      </c>
      <c r="AW190" s="15" t="s">
        <v>32</v>
      </c>
      <c r="AX190" s="15" t="s">
        <v>84</v>
      </c>
      <c r="AY190" s="229" t="s">
        <v>131</v>
      </c>
    </row>
    <row r="191" spans="1:65" s="2" customFormat="1" ht="24.2" customHeight="1">
      <c r="A191" s="34"/>
      <c r="B191" s="35"/>
      <c r="C191" s="183" t="s">
        <v>197</v>
      </c>
      <c r="D191" s="183" t="s">
        <v>134</v>
      </c>
      <c r="E191" s="184" t="s">
        <v>198</v>
      </c>
      <c r="F191" s="185" t="s">
        <v>199</v>
      </c>
      <c r="G191" s="186" t="s">
        <v>146</v>
      </c>
      <c r="H191" s="187">
        <v>49.177</v>
      </c>
      <c r="I191" s="188"/>
      <c r="J191" s="189">
        <f>ROUND(I191*H191,2)</f>
        <v>0</v>
      </c>
      <c r="K191" s="190"/>
      <c r="L191" s="39"/>
      <c r="M191" s="191" t="s">
        <v>1</v>
      </c>
      <c r="N191" s="192" t="s">
        <v>42</v>
      </c>
      <c r="O191" s="71"/>
      <c r="P191" s="193">
        <f>O191*H191</f>
        <v>0</v>
      </c>
      <c r="Q191" s="193">
        <v>0.017</v>
      </c>
      <c r="R191" s="193">
        <f>Q191*H191</f>
        <v>0.836009</v>
      </c>
      <c r="S191" s="193">
        <v>0</v>
      </c>
      <c r="T191" s="19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5" t="s">
        <v>138</v>
      </c>
      <c r="AT191" s="195" t="s">
        <v>134</v>
      </c>
      <c r="AU191" s="195" t="s">
        <v>139</v>
      </c>
      <c r="AY191" s="17" t="s">
        <v>131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7" t="s">
        <v>139</v>
      </c>
      <c r="BK191" s="196">
        <f>ROUND(I191*H191,2)</f>
        <v>0</v>
      </c>
      <c r="BL191" s="17" t="s">
        <v>138</v>
      </c>
      <c r="BM191" s="195" t="s">
        <v>200</v>
      </c>
    </row>
    <row r="192" spans="2:51" s="13" customFormat="1" ht="11.25">
      <c r="B192" s="197"/>
      <c r="C192" s="198"/>
      <c r="D192" s="199" t="s">
        <v>148</v>
      </c>
      <c r="E192" s="200" t="s">
        <v>1</v>
      </c>
      <c r="F192" s="201" t="s">
        <v>184</v>
      </c>
      <c r="G192" s="198"/>
      <c r="H192" s="202">
        <v>13.663</v>
      </c>
      <c r="I192" s="203"/>
      <c r="J192" s="198"/>
      <c r="K192" s="198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148</v>
      </c>
      <c r="AU192" s="208" t="s">
        <v>139</v>
      </c>
      <c r="AV192" s="13" t="s">
        <v>139</v>
      </c>
      <c r="AW192" s="13" t="s">
        <v>32</v>
      </c>
      <c r="AX192" s="13" t="s">
        <v>76</v>
      </c>
      <c r="AY192" s="208" t="s">
        <v>131</v>
      </c>
    </row>
    <row r="193" spans="2:51" s="13" customFormat="1" ht="11.25">
      <c r="B193" s="197"/>
      <c r="C193" s="198"/>
      <c r="D193" s="199" t="s">
        <v>148</v>
      </c>
      <c r="E193" s="200" t="s">
        <v>1</v>
      </c>
      <c r="F193" s="201" t="s">
        <v>185</v>
      </c>
      <c r="G193" s="198"/>
      <c r="H193" s="202">
        <v>40.417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139</v>
      </c>
      <c r="AV193" s="13" t="s">
        <v>139</v>
      </c>
      <c r="AW193" s="13" t="s">
        <v>32</v>
      </c>
      <c r="AX193" s="13" t="s">
        <v>76</v>
      </c>
      <c r="AY193" s="208" t="s">
        <v>131</v>
      </c>
    </row>
    <row r="194" spans="2:51" s="14" customFormat="1" ht="11.25">
      <c r="B194" s="209"/>
      <c r="C194" s="210"/>
      <c r="D194" s="199" t="s">
        <v>148</v>
      </c>
      <c r="E194" s="211" t="s">
        <v>1</v>
      </c>
      <c r="F194" s="212" t="s">
        <v>151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148</v>
      </c>
      <c r="AU194" s="218" t="s">
        <v>139</v>
      </c>
      <c r="AV194" s="14" t="s">
        <v>84</v>
      </c>
      <c r="AW194" s="14" t="s">
        <v>32</v>
      </c>
      <c r="AX194" s="14" t="s">
        <v>76</v>
      </c>
      <c r="AY194" s="218" t="s">
        <v>131</v>
      </c>
    </row>
    <row r="195" spans="2:51" s="13" customFormat="1" ht="11.25">
      <c r="B195" s="197"/>
      <c r="C195" s="198"/>
      <c r="D195" s="199" t="s">
        <v>148</v>
      </c>
      <c r="E195" s="200" t="s">
        <v>1</v>
      </c>
      <c r="F195" s="201" t="s">
        <v>152</v>
      </c>
      <c r="G195" s="198"/>
      <c r="H195" s="202">
        <v>-1.576</v>
      </c>
      <c r="I195" s="203"/>
      <c r="J195" s="198"/>
      <c r="K195" s="198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148</v>
      </c>
      <c r="AU195" s="208" t="s">
        <v>139</v>
      </c>
      <c r="AV195" s="13" t="s">
        <v>139</v>
      </c>
      <c r="AW195" s="13" t="s">
        <v>32</v>
      </c>
      <c r="AX195" s="13" t="s">
        <v>76</v>
      </c>
      <c r="AY195" s="208" t="s">
        <v>131</v>
      </c>
    </row>
    <row r="196" spans="2:51" s="13" customFormat="1" ht="11.25">
      <c r="B196" s="197"/>
      <c r="C196" s="198"/>
      <c r="D196" s="199" t="s">
        <v>148</v>
      </c>
      <c r="E196" s="200" t="s">
        <v>1</v>
      </c>
      <c r="F196" s="201" t="s">
        <v>176</v>
      </c>
      <c r="G196" s="198"/>
      <c r="H196" s="202">
        <v>-2.124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148</v>
      </c>
      <c r="AU196" s="208" t="s">
        <v>139</v>
      </c>
      <c r="AV196" s="13" t="s">
        <v>139</v>
      </c>
      <c r="AW196" s="13" t="s">
        <v>32</v>
      </c>
      <c r="AX196" s="13" t="s">
        <v>76</v>
      </c>
      <c r="AY196" s="208" t="s">
        <v>131</v>
      </c>
    </row>
    <row r="197" spans="2:51" s="13" customFormat="1" ht="11.25">
      <c r="B197" s="197"/>
      <c r="C197" s="198"/>
      <c r="D197" s="199" t="s">
        <v>148</v>
      </c>
      <c r="E197" s="200" t="s">
        <v>1</v>
      </c>
      <c r="F197" s="201" t="s">
        <v>177</v>
      </c>
      <c r="G197" s="198"/>
      <c r="H197" s="202">
        <v>-1.938</v>
      </c>
      <c r="I197" s="203"/>
      <c r="J197" s="198"/>
      <c r="K197" s="198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148</v>
      </c>
      <c r="AU197" s="208" t="s">
        <v>139</v>
      </c>
      <c r="AV197" s="13" t="s">
        <v>139</v>
      </c>
      <c r="AW197" s="13" t="s">
        <v>32</v>
      </c>
      <c r="AX197" s="13" t="s">
        <v>76</v>
      </c>
      <c r="AY197" s="208" t="s">
        <v>131</v>
      </c>
    </row>
    <row r="198" spans="2:51" s="14" customFormat="1" ht="11.25">
      <c r="B198" s="209"/>
      <c r="C198" s="210"/>
      <c r="D198" s="199" t="s">
        <v>148</v>
      </c>
      <c r="E198" s="211" t="s">
        <v>1</v>
      </c>
      <c r="F198" s="212" t="s">
        <v>178</v>
      </c>
      <c r="G198" s="210"/>
      <c r="H198" s="211" t="s">
        <v>1</v>
      </c>
      <c r="I198" s="213"/>
      <c r="J198" s="210"/>
      <c r="K198" s="210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148</v>
      </c>
      <c r="AU198" s="218" t="s">
        <v>139</v>
      </c>
      <c r="AV198" s="14" t="s">
        <v>84</v>
      </c>
      <c r="AW198" s="14" t="s">
        <v>32</v>
      </c>
      <c r="AX198" s="14" t="s">
        <v>76</v>
      </c>
      <c r="AY198" s="218" t="s">
        <v>131</v>
      </c>
    </row>
    <row r="199" spans="2:51" s="13" customFormat="1" ht="11.25">
      <c r="B199" s="197"/>
      <c r="C199" s="198"/>
      <c r="D199" s="199" t="s">
        <v>148</v>
      </c>
      <c r="E199" s="200" t="s">
        <v>1</v>
      </c>
      <c r="F199" s="201" t="s">
        <v>179</v>
      </c>
      <c r="G199" s="198"/>
      <c r="H199" s="202">
        <v>0.735</v>
      </c>
      <c r="I199" s="203"/>
      <c r="J199" s="198"/>
      <c r="K199" s="198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148</v>
      </c>
      <c r="AU199" s="208" t="s">
        <v>139</v>
      </c>
      <c r="AV199" s="13" t="s">
        <v>139</v>
      </c>
      <c r="AW199" s="13" t="s">
        <v>32</v>
      </c>
      <c r="AX199" s="13" t="s">
        <v>76</v>
      </c>
      <c r="AY199" s="208" t="s">
        <v>131</v>
      </c>
    </row>
    <row r="200" spans="2:51" s="15" customFormat="1" ht="11.25">
      <c r="B200" s="219"/>
      <c r="C200" s="220"/>
      <c r="D200" s="199" t="s">
        <v>148</v>
      </c>
      <c r="E200" s="221" t="s">
        <v>1</v>
      </c>
      <c r="F200" s="222" t="s">
        <v>201</v>
      </c>
      <c r="G200" s="220"/>
      <c r="H200" s="223">
        <v>49.17699999999999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148</v>
      </c>
      <c r="AU200" s="229" t="s">
        <v>139</v>
      </c>
      <c r="AV200" s="15" t="s">
        <v>138</v>
      </c>
      <c r="AW200" s="15" t="s">
        <v>32</v>
      </c>
      <c r="AX200" s="15" t="s">
        <v>84</v>
      </c>
      <c r="AY200" s="229" t="s">
        <v>131</v>
      </c>
    </row>
    <row r="201" spans="1:65" s="2" customFormat="1" ht="24.2" customHeight="1">
      <c r="A201" s="34"/>
      <c r="B201" s="35"/>
      <c r="C201" s="183" t="s">
        <v>202</v>
      </c>
      <c r="D201" s="183" t="s">
        <v>134</v>
      </c>
      <c r="E201" s="184" t="s">
        <v>203</v>
      </c>
      <c r="F201" s="185" t="s">
        <v>204</v>
      </c>
      <c r="G201" s="186" t="s">
        <v>146</v>
      </c>
      <c r="H201" s="187">
        <v>25.3</v>
      </c>
      <c r="I201" s="188"/>
      <c r="J201" s="189">
        <f>ROUND(I201*H201,2)</f>
        <v>0</v>
      </c>
      <c r="K201" s="190"/>
      <c r="L201" s="39"/>
      <c r="M201" s="191" t="s">
        <v>1</v>
      </c>
      <c r="N201" s="192" t="s">
        <v>42</v>
      </c>
      <c r="O201" s="71"/>
      <c r="P201" s="193">
        <f>O201*H201</f>
        <v>0</v>
      </c>
      <c r="Q201" s="193">
        <v>0.021</v>
      </c>
      <c r="R201" s="193">
        <f>Q201*H201</f>
        <v>0.5313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138</v>
      </c>
      <c r="AT201" s="195" t="s">
        <v>134</v>
      </c>
      <c r="AU201" s="195" t="s">
        <v>139</v>
      </c>
      <c r="AY201" s="17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139</v>
      </c>
      <c r="BK201" s="196">
        <f>ROUND(I201*H201,2)</f>
        <v>0</v>
      </c>
      <c r="BL201" s="17" t="s">
        <v>138</v>
      </c>
      <c r="BM201" s="195" t="s">
        <v>205</v>
      </c>
    </row>
    <row r="202" spans="2:51" s="14" customFormat="1" ht="11.25">
      <c r="B202" s="209"/>
      <c r="C202" s="210"/>
      <c r="D202" s="199" t="s">
        <v>148</v>
      </c>
      <c r="E202" s="211" t="s">
        <v>1</v>
      </c>
      <c r="F202" s="212" t="s">
        <v>206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148</v>
      </c>
      <c r="AU202" s="218" t="s">
        <v>139</v>
      </c>
      <c r="AV202" s="14" t="s">
        <v>84</v>
      </c>
      <c r="AW202" s="14" t="s">
        <v>32</v>
      </c>
      <c r="AX202" s="14" t="s">
        <v>76</v>
      </c>
      <c r="AY202" s="218" t="s">
        <v>131</v>
      </c>
    </row>
    <row r="203" spans="2:51" s="13" customFormat="1" ht="11.25">
      <c r="B203" s="197"/>
      <c r="C203" s="198"/>
      <c r="D203" s="199" t="s">
        <v>148</v>
      </c>
      <c r="E203" s="200" t="s">
        <v>1</v>
      </c>
      <c r="F203" s="201" t="s">
        <v>207</v>
      </c>
      <c r="G203" s="198"/>
      <c r="H203" s="202">
        <v>15.353</v>
      </c>
      <c r="I203" s="203"/>
      <c r="J203" s="198"/>
      <c r="K203" s="198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148</v>
      </c>
      <c r="AU203" s="208" t="s">
        <v>139</v>
      </c>
      <c r="AV203" s="13" t="s">
        <v>139</v>
      </c>
      <c r="AW203" s="13" t="s">
        <v>32</v>
      </c>
      <c r="AX203" s="13" t="s">
        <v>76</v>
      </c>
      <c r="AY203" s="208" t="s">
        <v>131</v>
      </c>
    </row>
    <row r="204" spans="2:51" s="13" customFormat="1" ht="11.25">
      <c r="B204" s="197"/>
      <c r="C204" s="198"/>
      <c r="D204" s="199" t="s">
        <v>148</v>
      </c>
      <c r="E204" s="200" t="s">
        <v>1</v>
      </c>
      <c r="F204" s="201" t="s">
        <v>208</v>
      </c>
      <c r="G204" s="198"/>
      <c r="H204" s="202">
        <v>10.413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148</v>
      </c>
      <c r="AU204" s="208" t="s">
        <v>139</v>
      </c>
      <c r="AV204" s="13" t="s">
        <v>139</v>
      </c>
      <c r="AW204" s="13" t="s">
        <v>32</v>
      </c>
      <c r="AX204" s="13" t="s">
        <v>76</v>
      </c>
      <c r="AY204" s="208" t="s">
        <v>131</v>
      </c>
    </row>
    <row r="205" spans="2:51" s="14" customFormat="1" ht="11.25">
      <c r="B205" s="209"/>
      <c r="C205" s="210"/>
      <c r="D205" s="199" t="s">
        <v>148</v>
      </c>
      <c r="E205" s="211" t="s">
        <v>1</v>
      </c>
      <c r="F205" s="212" t="s">
        <v>209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148</v>
      </c>
      <c r="AU205" s="218" t="s">
        <v>139</v>
      </c>
      <c r="AV205" s="14" t="s">
        <v>84</v>
      </c>
      <c r="AW205" s="14" t="s">
        <v>32</v>
      </c>
      <c r="AX205" s="14" t="s">
        <v>76</v>
      </c>
      <c r="AY205" s="218" t="s">
        <v>131</v>
      </c>
    </row>
    <row r="206" spans="2:51" s="13" customFormat="1" ht="11.25">
      <c r="B206" s="197"/>
      <c r="C206" s="198"/>
      <c r="D206" s="199" t="s">
        <v>148</v>
      </c>
      <c r="E206" s="200" t="s">
        <v>1</v>
      </c>
      <c r="F206" s="201" t="s">
        <v>210</v>
      </c>
      <c r="G206" s="198"/>
      <c r="H206" s="202">
        <v>1.44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139</v>
      </c>
      <c r="AV206" s="13" t="s">
        <v>139</v>
      </c>
      <c r="AW206" s="13" t="s">
        <v>32</v>
      </c>
      <c r="AX206" s="13" t="s">
        <v>76</v>
      </c>
      <c r="AY206" s="208" t="s">
        <v>131</v>
      </c>
    </row>
    <row r="207" spans="2:51" s="14" customFormat="1" ht="11.25">
      <c r="B207" s="209"/>
      <c r="C207" s="210"/>
      <c r="D207" s="199" t="s">
        <v>148</v>
      </c>
      <c r="E207" s="211" t="s">
        <v>1</v>
      </c>
      <c r="F207" s="212" t="s">
        <v>151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148</v>
      </c>
      <c r="AU207" s="218" t="s">
        <v>139</v>
      </c>
      <c r="AV207" s="14" t="s">
        <v>84</v>
      </c>
      <c r="AW207" s="14" t="s">
        <v>32</v>
      </c>
      <c r="AX207" s="14" t="s">
        <v>76</v>
      </c>
      <c r="AY207" s="218" t="s">
        <v>131</v>
      </c>
    </row>
    <row r="208" spans="2:51" s="13" customFormat="1" ht="11.25">
      <c r="B208" s="197"/>
      <c r="C208" s="198"/>
      <c r="D208" s="199" t="s">
        <v>148</v>
      </c>
      <c r="E208" s="200" t="s">
        <v>1</v>
      </c>
      <c r="F208" s="201" t="s">
        <v>152</v>
      </c>
      <c r="G208" s="198"/>
      <c r="H208" s="202">
        <v>-1.576</v>
      </c>
      <c r="I208" s="203"/>
      <c r="J208" s="198"/>
      <c r="K208" s="198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148</v>
      </c>
      <c r="AU208" s="208" t="s">
        <v>139</v>
      </c>
      <c r="AV208" s="13" t="s">
        <v>139</v>
      </c>
      <c r="AW208" s="13" t="s">
        <v>32</v>
      </c>
      <c r="AX208" s="13" t="s">
        <v>76</v>
      </c>
      <c r="AY208" s="208" t="s">
        <v>131</v>
      </c>
    </row>
    <row r="209" spans="2:51" s="13" customFormat="1" ht="11.25">
      <c r="B209" s="197"/>
      <c r="C209" s="198"/>
      <c r="D209" s="199" t="s">
        <v>148</v>
      </c>
      <c r="E209" s="200" t="s">
        <v>1</v>
      </c>
      <c r="F209" s="201" t="s">
        <v>153</v>
      </c>
      <c r="G209" s="198"/>
      <c r="H209" s="202">
        <v>-0.33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148</v>
      </c>
      <c r="AU209" s="208" t="s">
        <v>139</v>
      </c>
      <c r="AV209" s="13" t="s">
        <v>139</v>
      </c>
      <c r="AW209" s="13" t="s">
        <v>32</v>
      </c>
      <c r="AX209" s="13" t="s">
        <v>76</v>
      </c>
      <c r="AY209" s="208" t="s">
        <v>131</v>
      </c>
    </row>
    <row r="210" spans="2:51" s="15" customFormat="1" ht="11.25">
      <c r="B210" s="219"/>
      <c r="C210" s="220"/>
      <c r="D210" s="199" t="s">
        <v>148</v>
      </c>
      <c r="E210" s="221" t="s">
        <v>1</v>
      </c>
      <c r="F210" s="222" t="s">
        <v>154</v>
      </c>
      <c r="G210" s="220"/>
      <c r="H210" s="223">
        <v>25.3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148</v>
      </c>
      <c r="AU210" s="229" t="s">
        <v>139</v>
      </c>
      <c r="AV210" s="15" t="s">
        <v>138</v>
      </c>
      <c r="AW210" s="15" t="s">
        <v>32</v>
      </c>
      <c r="AX210" s="15" t="s">
        <v>84</v>
      </c>
      <c r="AY210" s="229" t="s">
        <v>131</v>
      </c>
    </row>
    <row r="211" spans="2:63" s="12" customFormat="1" ht="22.9" customHeight="1">
      <c r="B211" s="167"/>
      <c r="C211" s="168"/>
      <c r="D211" s="169" t="s">
        <v>75</v>
      </c>
      <c r="E211" s="181" t="s">
        <v>197</v>
      </c>
      <c r="F211" s="181" t="s">
        <v>211</v>
      </c>
      <c r="G211" s="168"/>
      <c r="H211" s="168"/>
      <c r="I211" s="171"/>
      <c r="J211" s="182">
        <f>BK211</f>
        <v>0</v>
      </c>
      <c r="K211" s="168"/>
      <c r="L211" s="173"/>
      <c r="M211" s="174"/>
      <c r="N211" s="175"/>
      <c r="O211" s="175"/>
      <c r="P211" s="176">
        <f>SUM(P212:P216)</f>
        <v>0</v>
      </c>
      <c r="Q211" s="175"/>
      <c r="R211" s="176">
        <f>SUM(R212:R216)</f>
        <v>0.0052036</v>
      </c>
      <c r="S211" s="175"/>
      <c r="T211" s="177">
        <f>SUM(T212:T216)</f>
        <v>0</v>
      </c>
      <c r="AR211" s="178" t="s">
        <v>84</v>
      </c>
      <c r="AT211" s="179" t="s">
        <v>75</v>
      </c>
      <c r="AU211" s="179" t="s">
        <v>84</v>
      </c>
      <c r="AY211" s="178" t="s">
        <v>131</v>
      </c>
      <c r="BK211" s="180">
        <f>SUM(BK212:BK216)</f>
        <v>0</v>
      </c>
    </row>
    <row r="212" spans="1:65" s="2" customFormat="1" ht="33" customHeight="1">
      <c r="A212" s="34"/>
      <c r="B212" s="35"/>
      <c r="C212" s="183" t="s">
        <v>212</v>
      </c>
      <c r="D212" s="183" t="s">
        <v>134</v>
      </c>
      <c r="E212" s="184" t="s">
        <v>213</v>
      </c>
      <c r="F212" s="185" t="s">
        <v>214</v>
      </c>
      <c r="G212" s="186" t="s">
        <v>146</v>
      </c>
      <c r="H212" s="187">
        <v>30.2</v>
      </c>
      <c r="I212" s="188"/>
      <c r="J212" s="189">
        <f>ROUND(I212*H212,2)</f>
        <v>0</v>
      </c>
      <c r="K212" s="190"/>
      <c r="L212" s="39"/>
      <c r="M212" s="191" t="s">
        <v>1</v>
      </c>
      <c r="N212" s="192" t="s">
        <v>42</v>
      </c>
      <c r="O212" s="71"/>
      <c r="P212" s="193">
        <f>O212*H212</f>
        <v>0</v>
      </c>
      <c r="Q212" s="193">
        <v>0.00013</v>
      </c>
      <c r="R212" s="193">
        <f>Q212*H212</f>
        <v>0.003926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138</v>
      </c>
      <c r="AT212" s="195" t="s">
        <v>134</v>
      </c>
      <c r="AU212" s="195" t="s">
        <v>139</v>
      </c>
      <c r="AY212" s="17" t="s">
        <v>131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139</v>
      </c>
      <c r="BK212" s="196">
        <f>ROUND(I212*H212,2)</f>
        <v>0</v>
      </c>
      <c r="BL212" s="17" t="s">
        <v>138</v>
      </c>
      <c r="BM212" s="195" t="s">
        <v>215</v>
      </c>
    </row>
    <row r="213" spans="2:51" s="14" customFormat="1" ht="11.25">
      <c r="B213" s="209"/>
      <c r="C213" s="210"/>
      <c r="D213" s="199" t="s">
        <v>148</v>
      </c>
      <c r="E213" s="211" t="s">
        <v>1</v>
      </c>
      <c r="F213" s="212" t="s">
        <v>216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148</v>
      </c>
      <c r="AU213" s="218" t="s">
        <v>139</v>
      </c>
      <c r="AV213" s="14" t="s">
        <v>84</v>
      </c>
      <c r="AW213" s="14" t="s">
        <v>32</v>
      </c>
      <c r="AX213" s="14" t="s">
        <v>76</v>
      </c>
      <c r="AY213" s="218" t="s">
        <v>131</v>
      </c>
    </row>
    <row r="214" spans="2:51" s="13" customFormat="1" ht="11.25">
      <c r="B214" s="197"/>
      <c r="C214" s="198"/>
      <c r="D214" s="199" t="s">
        <v>148</v>
      </c>
      <c r="E214" s="200" t="s">
        <v>1</v>
      </c>
      <c r="F214" s="201" t="s">
        <v>217</v>
      </c>
      <c r="G214" s="198"/>
      <c r="H214" s="202">
        <v>30.2</v>
      </c>
      <c r="I214" s="203"/>
      <c r="J214" s="198"/>
      <c r="K214" s="198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148</v>
      </c>
      <c r="AU214" s="208" t="s">
        <v>139</v>
      </c>
      <c r="AV214" s="13" t="s">
        <v>139</v>
      </c>
      <c r="AW214" s="13" t="s">
        <v>32</v>
      </c>
      <c r="AX214" s="13" t="s">
        <v>84</v>
      </c>
      <c r="AY214" s="208" t="s">
        <v>131</v>
      </c>
    </row>
    <row r="215" spans="1:65" s="2" customFormat="1" ht="24.2" customHeight="1">
      <c r="A215" s="34"/>
      <c r="B215" s="35"/>
      <c r="C215" s="183" t="s">
        <v>218</v>
      </c>
      <c r="D215" s="183" t="s">
        <v>134</v>
      </c>
      <c r="E215" s="184" t="s">
        <v>219</v>
      </c>
      <c r="F215" s="185" t="s">
        <v>220</v>
      </c>
      <c r="G215" s="186" t="s">
        <v>146</v>
      </c>
      <c r="H215" s="187">
        <v>31.94</v>
      </c>
      <c r="I215" s="188"/>
      <c r="J215" s="189">
        <f>ROUND(I215*H215,2)</f>
        <v>0</v>
      </c>
      <c r="K215" s="190"/>
      <c r="L215" s="39"/>
      <c r="M215" s="191" t="s">
        <v>1</v>
      </c>
      <c r="N215" s="192" t="s">
        <v>42</v>
      </c>
      <c r="O215" s="71"/>
      <c r="P215" s="193">
        <f>O215*H215</f>
        <v>0</v>
      </c>
      <c r="Q215" s="193">
        <v>4E-05</v>
      </c>
      <c r="R215" s="193">
        <f>Q215*H215</f>
        <v>0.0012776000000000003</v>
      </c>
      <c r="S215" s="193">
        <v>0</v>
      </c>
      <c r="T215" s="194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138</v>
      </c>
      <c r="AT215" s="195" t="s">
        <v>134</v>
      </c>
      <c r="AU215" s="195" t="s">
        <v>139</v>
      </c>
      <c r="AY215" s="17" t="s">
        <v>131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17" t="s">
        <v>139</v>
      </c>
      <c r="BK215" s="196">
        <f>ROUND(I215*H215,2)</f>
        <v>0</v>
      </c>
      <c r="BL215" s="17" t="s">
        <v>138</v>
      </c>
      <c r="BM215" s="195" t="s">
        <v>221</v>
      </c>
    </row>
    <row r="216" spans="2:51" s="13" customFormat="1" ht="11.25">
      <c r="B216" s="197"/>
      <c r="C216" s="198"/>
      <c r="D216" s="199" t="s">
        <v>148</v>
      </c>
      <c r="E216" s="200" t="s">
        <v>1</v>
      </c>
      <c r="F216" s="201" t="s">
        <v>222</v>
      </c>
      <c r="G216" s="198"/>
      <c r="H216" s="202">
        <v>31.94</v>
      </c>
      <c r="I216" s="203"/>
      <c r="J216" s="198"/>
      <c r="K216" s="198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148</v>
      </c>
      <c r="AU216" s="208" t="s">
        <v>139</v>
      </c>
      <c r="AV216" s="13" t="s">
        <v>139</v>
      </c>
      <c r="AW216" s="13" t="s">
        <v>32</v>
      </c>
      <c r="AX216" s="13" t="s">
        <v>84</v>
      </c>
      <c r="AY216" s="208" t="s">
        <v>131</v>
      </c>
    </row>
    <row r="217" spans="2:63" s="12" customFormat="1" ht="22.9" customHeight="1">
      <c r="B217" s="167"/>
      <c r="C217" s="168"/>
      <c r="D217" s="169" t="s">
        <v>75</v>
      </c>
      <c r="E217" s="181" t="s">
        <v>223</v>
      </c>
      <c r="F217" s="181" t="s">
        <v>224</v>
      </c>
      <c r="G217" s="168"/>
      <c r="H217" s="168"/>
      <c r="I217" s="171"/>
      <c r="J217" s="182">
        <f>BK217</f>
        <v>0</v>
      </c>
      <c r="K217" s="168"/>
      <c r="L217" s="173"/>
      <c r="M217" s="174"/>
      <c r="N217" s="175"/>
      <c r="O217" s="175"/>
      <c r="P217" s="176">
        <f>SUM(P218:P266)</f>
        <v>0</v>
      </c>
      <c r="Q217" s="175"/>
      <c r="R217" s="176">
        <f>SUM(R218:R266)</f>
        <v>0</v>
      </c>
      <c r="S217" s="175"/>
      <c r="T217" s="177">
        <f>SUM(T218:T266)</f>
        <v>4.394841</v>
      </c>
      <c r="AR217" s="178" t="s">
        <v>84</v>
      </c>
      <c r="AT217" s="179" t="s">
        <v>75</v>
      </c>
      <c r="AU217" s="179" t="s">
        <v>84</v>
      </c>
      <c r="AY217" s="178" t="s">
        <v>131</v>
      </c>
      <c r="BK217" s="180">
        <f>SUM(BK218:BK266)</f>
        <v>0</v>
      </c>
    </row>
    <row r="218" spans="1:65" s="2" customFormat="1" ht="21.75" customHeight="1">
      <c r="A218" s="34"/>
      <c r="B218" s="35"/>
      <c r="C218" s="183" t="s">
        <v>225</v>
      </c>
      <c r="D218" s="183" t="s">
        <v>134</v>
      </c>
      <c r="E218" s="184" t="s">
        <v>226</v>
      </c>
      <c r="F218" s="185" t="s">
        <v>227</v>
      </c>
      <c r="G218" s="186" t="s">
        <v>146</v>
      </c>
      <c r="H218" s="187">
        <v>26.515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42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0.1</v>
      </c>
      <c r="T218" s="194">
        <f>S218*H218</f>
        <v>2.6515000000000004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138</v>
      </c>
      <c r="AT218" s="195" t="s">
        <v>134</v>
      </c>
      <c r="AU218" s="195" t="s">
        <v>139</v>
      </c>
      <c r="AY218" s="17" t="s">
        <v>131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139</v>
      </c>
      <c r="BK218" s="196">
        <f>ROUND(I218*H218,2)</f>
        <v>0</v>
      </c>
      <c r="BL218" s="17" t="s">
        <v>138</v>
      </c>
      <c r="BM218" s="195" t="s">
        <v>228</v>
      </c>
    </row>
    <row r="219" spans="2:51" s="13" customFormat="1" ht="11.25">
      <c r="B219" s="197"/>
      <c r="C219" s="198"/>
      <c r="D219" s="199" t="s">
        <v>148</v>
      </c>
      <c r="E219" s="200" t="s">
        <v>1</v>
      </c>
      <c r="F219" s="201" t="s">
        <v>229</v>
      </c>
      <c r="G219" s="198"/>
      <c r="H219" s="202">
        <v>25.025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148</v>
      </c>
      <c r="AU219" s="208" t="s">
        <v>139</v>
      </c>
      <c r="AV219" s="13" t="s">
        <v>139</v>
      </c>
      <c r="AW219" s="13" t="s">
        <v>32</v>
      </c>
      <c r="AX219" s="13" t="s">
        <v>76</v>
      </c>
      <c r="AY219" s="208" t="s">
        <v>131</v>
      </c>
    </row>
    <row r="220" spans="2:51" s="13" customFormat="1" ht="11.25">
      <c r="B220" s="197"/>
      <c r="C220" s="198"/>
      <c r="D220" s="199" t="s">
        <v>148</v>
      </c>
      <c r="E220" s="200" t="s">
        <v>1</v>
      </c>
      <c r="F220" s="201" t="s">
        <v>230</v>
      </c>
      <c r="G220" s="198"/>
      <c r="H220" s="202">
        <v>6.63</v>
      </c>
      <c r="I220" s="203"/>
      <c r="J220" s="198"/>
      <c r="K220" s="198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148</v>
      </c>
      <c r="AU220" s="208" t="s">
        <v>139</v>
      </c>
      <c r="AV220" s="13" t="s">
        <v>139</v>
      </c>
      <c r="AW220" s="13" t="s">
        <v>32</v>
      </c>
      <c r="AX220" s="13" t="s">
        <v>76</v>
      </c>
      <c r="AY220" s="208" t="s">
        <v>131</v>
      </c>
    </row>
    <row r="221" spans="2:51" s="14" customFormat="1" ht="11.25">
      <c r="B221" s="209"/>
      <c r="C221" s="210"/>
      <c r="D221" s="199" t="s">
        <v>148</v>
      </c>
      <c r="E221" s="211" t="s">
        <v>1</v>
      </c>
      <c r="F221" s="212" t="s">
        <v>151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148</v>
      </c>
      <c r="AU221" s="218" t="s">
        <v>139</v>
      </c>
      <c r="AV221" s="14" t="s">
        <v>84</v>
      </c>
      <c r="AW221" s="14" t="s">
        <v>32</v>
      </c>
      <c r="AX221" s="14" t="s">
        <v>76</v>
      </c>
      <c r="AY221" s="218" t="s">
        <v>131</v>
      </c>
    </row>
    <row r="222" spans="2:51" s="13" customFormat="1" ht="11.25">
      <c r="B222" s="197"/>
      <c r="C222" s="198"/>
      <c r="D222" s="199" t="s">
        <v>148</v>
      </c>
      <c r="E222" s="200" t="s">
        <v>1</v>
      </c>
      <c r="F222" s="201" t="s">
        <v>231</v>
      </c>
      <c r="G222" s="198"/>
      <c r="H222" s="202">
        <v>-2.364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148</v>
      </c>
      <c r="AU222" s="208" t="s">
        <v>139</v>
      </c>
      <c r="AV222" s="13" t="s">
        <v>139</v>
      </c>
      <c r="AW222" s="13" t="s">
        <v>32</v>
      </c>
      <c r="AX222" s="13" t="s">
        <v>76</v>
      </c>
      <c r="AY222" s="208" t="s">
        <v>131</v>
      </c>
    </row>
    <row r="223" spans="2:51" s="13" customFormat="1" ht="11.25">
      <c r="B223" s="197"/>
      <c r="C223" s="198"/>
      <c r="D223" s="199" t="s">
        <v>148</v>
      </c>
      <c r="E223" s="200" t="s">
        <v>1</v>
      </c>
      <c r="F223" s="201" t="s">
        <v>232</v>
      </c>
      <c r="G223" s="198"/>
      <c r="H223" s="202">
        <v>-1.2</v>
      </c>
      <c r="I223" s="203"/>
      <c r="J223" s="198"/>
      <c r="K223" s="198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148</v>
      </c>
      <c r="AU223" s="208" t="s">
        <v>139</v>
      </c>
      <c r="AV223" s="13" t="s">
        <v>139</v>
      </c>
      <c r="AW223" s="13" t="s">
        <v>32</v>
      </c>
      <c r="AX223" s="13" t="s">
        <v>76</v>
      </c>
      <c r="AY223" s="208" t="s">
        <v>131</v>
      </c>
    </row>
    <row r="224" spans="2:51" s="13" customFormat="1" ht="11.25">
      <c r="B224" s="197"/>
      <c r="C224" s="198"/>
      <c r="D224" s="199" t="s">
        <v>148</v>
      </c>
      <c r="E224" s="200" t="s">
        <v>1</v>
      </c>
      <c r="F224" s="201" t="s">
        <v>152</v>
      </c>
      <c r="G224" s="198"/>
      <c r="H224" s="202">
        <v>-1.576</v>
      </c>
      <c r="I224" s="203"/>
      <c r="J224" s="198"/>
      <c r="K224" s="198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148</v>
      </c>
      <c r="AU224" s="208" t="s">
        <v>139</v>
      </c>
      <c r="AV224" s="13" t="s">
        <v>139</v>
      </c>
      <c r="AW224" s="13" t="s">
        <v>32</v>
      </c>
      <c r="AX224" s="13" t="s">
        <v>76</v>
      </c>
      <c r="AY224" s="208" t="s">
        <v>131</v>
      </c>
    </row>
    <row r="225" spans="2:51" s="15" customFormat="1" ht="11.25">
      <c r="B225" s="219"/>
      <c r="C225" s="220"/>
      <c r="D225" s="199" t="s">
        <v>148</v>
      </c>
      <c r="E225" s="221" t="s">
        <v>1</v>
      </c>
      <c r="F225" s="222" t="s">
        <v>154</v>
      </c>
      <c r="G225" s="220"/>
      <c r="H225" s="223">
        <v>26.514999999999997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148</v>
      </c>
      <c r="AU225" s="229" t="s">
        <v>139</v>
      </c>
      <c r="AV225" s="15" t="s">
        <v>138</v>
      </c>
      <c r="AW225" s="15" t="s">
        <v>32</v>
      </c>
      <c r="AX225" s="15" t="s">
        <v>84</v>
      </c>
      <c r="AY225" s="229" t="s">
        <v>131</v>
      </c>
    </row>
    <row r="226" spans="1:65" s="2" customFormat="1" ht="21.75" customHeight="1">
      <c r="A226" s="34"/>
      <c r="B226" s="35"/>
      <c r="C226" s="183" t="s">
        <v>233</v>
      </c>
      <c r="D226" s="183" t="s">
        <v>134</v>
      </c>
      <c r="E226" s="184" t="s">
        <v>234</v>
      </c>
      <c r="F226" s="185" t="s">
        <v>235</v>
      </c>
      <c r="G226" s="186" t="s">
        <v>146</v>
      </c>
      <c r="H226" s="187">
        <v>1.56</v>
      </c>
      <c r="I226" s="188"/>
      <c r="J226" s="189">
        <f>ROUND(I226*H226,2)</f>
        <v>0</v>
      </c>
      <c r="K226" s="190"/>
      <c r="L226" s="39"/>
      <c r="M226" s="191" t="s">
        <v>1</v>
      </c>
      <c r="N226" s="192" t="s">
        <v>42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0.131</v>
      </c>
      <c r="T226" s="194">
        <f>S226*H226</f>
        <v>0.20436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138</v>
      </c>
      <c r="AT226" s="195" t="s">
        <v>134</v>
      </c>
      <c r="AU226" s="195" t="s">
        <v>139</v>
      </c>
      <c r="AY226" s="17" t="s">
        <v>131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139</v>
      </c>
      <c r="BK226" s="196">
        <f>ROUND(I226*H226,2)</f>
        <v>0</v>
      </c>
      <c r="BL226" s="17" t="s">
        <v>138</v>
      </c>
      <c r="BM226" s="195" t="s">
        <v>236</v>
      </c>
    </row>
    <row r="227" spans="2:51" s="13" customFormat="1" ht="11.25">
      <c r="B227" s="197"/>
      <c r="C227" s="198"/>
      <c r="D227" s="199" t="s">
        <v>148</v>
      </c>
      <c r="E227" s="200" t="s">
        <v>1</v>
      </c>
      <c r="F227" s="201" t="s">
        <v>237</v>
      </c>
      <c r="G227" s="198"/>
      <c r="H227" s="202">
        <v>1.56</v>
      </c>
      <c r="I227" s="203"/>
      <c r="J227" s="198"/>
      <c r="K227" s="198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148</v>
      </c>
      <c r="AU227" s="208" t="s">
        <v>139</v>
      </c>
      <c r="AV227" s="13" t="s">
        <v>139</v>
      </c>
      <c r="AW227" s="13" t="s">
        <v>32</v>
      </c>
      <c r="AX227" s="13" t="s">
        <v>84</v>
      </c>
      <c r="AY227" s="208" t="s">
        <v>131</v>
      </c>
    </row>
    <row r="228" spans="1:65" s="2" customFormat="1" ht="24.2" customHeight="1">
      <c r="A228" s="34"/>
      <c r="B228" s="35"/>
      <c r="C228" s="183" t="s">
        <v>8</v>
      </c>
      <c r="D228" s="183" t="s">
        <v>134</v>
      </c>
      <c r="E228" s="184" t="s">
        <v>238</v>
      </c>
      <c r="F228" s="185" t="s">
        <v>239</v>
      </c>
      <c r="G228" s="186" t="s">
        <v>146</v>
      </c>
      <c r="H228" s="187">
        <v>0.26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42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0.183</v>
      </c>
      <c r="T228" s="194">
        <f>S228*H228</f>
        <v>0.04758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138</v>
      </c>
      <c r="AT228" s="195" t="s">
        <v>134</v>
      </c>
      <c r="AU228" s="195" t="s">
        <v>139</v>
      </c>
      <c r="AY228" s="17" t="s">
        <v>131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139</v>
      </c>
      <c r="BK228" s="196">
        <f>ROUND(I228*H228,2)</f>
        <v>0</v>
      </c>
      <c r="BL228" s="17" t="s">
        <v>138</v>
      </c>
      <c r="BM228" s="195" t="s">
        <v>240</v>
      </c>
    </row>
    <row r="229" spans="2:51" s="14" customFormat="1" ht="11.25">
      <c r="B229" s="209"/>
      <c r="C229" s="210"/>
      <c r="D229" s="199" t="s">
        <v>148</v>
      </c>
      <c r="E229" s="211" t="s">
        <v>1</v>
      </c>
      <c r="F229" s="212" t="s">
        <v>241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148</v>
      </c>
      <c r="AU229" s="218" t="s">
        <v>139</v>
      </c>
      <c r="AV229" s="14" t="s">
        <v>84</v>
      </c>
      <c r="AW229" s="14" t="s">
        <v>32</v>
      </c>
      <c r="AX229" s="14" t="s">
        <v>76</v>
      </c>
      <c r="AY229" s="218" t="s">
        <v>131</v>
      </c>
    </row>
    <row r="230" spans="2:51" s="13" customFormat="1" ht="11.25">
      <c r="B230" s="197"/>
      <c r="C230" s="198"/>
      <c r="D230" s="199" t="s">
        <v>148</v>
      </c>
      <c r="E230" s="200" t="s">
        <v>1</v>
      </c>
      <c r="F230" s="201" t="s">
        <v>242</v>
      </c>
      <c r="G230" s="198"/>
      <c r="H230" s="202">
        <v>0.26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139</v>
      </c>
      <c r="AV230" s="13" t="s">
        <v>139</v>
      </c>
      <c r="AW230" s="13" t="s">
        <v>32</v>
      </c>
      <c r="AX230" s="13" t="s">
        <v>84</v>
      </c>
      <c r="AY230" s="208" t="s">
        <v>131</v>
      </c>
    </row>
    <row r="231" spans="1:65" s="2" customFormat="1" ht="21.75" customHeight="1">
      <c r="A231" s="34"/>
      <c r="B231" s="35"/>
      <c r="C231" s="183" t="s">
        <v>243</v>
      </c>
      <c r="D231" s="183" t="s">
        <v>134</v>
      </c>
      <c r="E231" s="184" t="s">
        <v>244</v>
      </c>
      <c r="F231" s="185" t="s">
        <v>245</v>
      </c>
      <c r="G231" s="186" t="s">
        <v>146</v>
      </c>
      <c r="H231" s="187">
        <v>3.94</v>
      </c>
      <c r="I231" s="188"/>
      <c r="J231" s="189">
        <f>ROUND(I231*H231,2)</f>
        <v>0</v>
      </c>
      <c r="K231" s="190"/>
      <c r="L231" s="39"/>
      <c r="M231" s="191" t="s">
        <v>1</v>
      </c>
      <c r="N231" s="192" t="s">
        <v>42</v>
      </c>
      <c r="O231" s="71"/>
      <c r="P231" s="193">
        <f>O231*H231</f>
        <v>0</v>
      </c>
      <c r="Q231" s="193">
        <v>0</v>
      </c>
      <c r="R231" s="193">
        <f>Q231*H231</f>
        <v>0</v>
      </c>
      <c r="S231" s="193">
        <v>0.076</v>
      </c>
      <c r="T231" s="194">
        <f>S231*H231</f>
        <v>0.29944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5" t="s">
        <v>138</v>
      </c>
      <c r="AT231" s="195" t="s">
        <v>134</v>
      </c>
      <c r="AU231" s="195" t="s">
        <v>139</v>
      </c>
      <c r="AY231" s="17" t="s">
        <v>131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7" t="s">
        <v>139</v>
      </c>
      <c r="BK231" s="196">
        <f>ROUND(I231*H231,2)</f>
        <v>0</v>
      </c>
      <c r="BL231" s="17" t="s">
        <v>138</v>
      </c>
      <c r="BM231" s="195" t="s">
        <v>246</v>
      </c>
    </row>
    <row r="232" spans="2:51" s="13" customFormat="1" ht="11.25">
      <c r="B232" s="197"/>
      <c r="C232" s="198"/>
      <c r="D232" s="199" t="s">
        <v>148</v>
      </c>
      <c r="E232" s="200" t="s">
        <v>1</v>
      </c>
      <c r="F232" s="201" t="s">
        <v>247</v>
      </c>
      <c r="G232" s="198"/>
      <c r="H232" s="202">
        <v>2.364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148</v>
      </c>
      <c r="AU232" s="208" t="s">
        <v>139</v>
      </c>
      <c r="AV232" s="13" t="s">
        <v>139</v>
      </c>
      <c r="AW232" s="13" t="s">
        <v>32</v>
      </c>
      <c r="AX232" s="13" t="s">
        <v>76</v>
      </c>
      <c r="AY232" s="208" t="s">
        <v>131</v>
      </c>
    </row>
    <row r="233" spans="2:51" s="13" customFormat="1" ht="11.25">
      <c r="B233" s="197"/>
      <c r="C233" s="198"/>
      <c r="D233" s="199" t="s">
        <v>148</v>
      </c>
      <c r="E233" s="200" t="s">
        <v>1</v>
      </c>
      <c r="F233" s="201" t="s">
        <v>248</v>
      </c>
      <c r="G233" s="198"/>
      <c r="H233" s="202">
        <v>1.576</v>
      </c>
      <c r="I233" s="203"/>
      <c r="J233" s="198"/>
      <c r="K233" s="198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148</v>
      </c>
      <c r="AU233" s="208" t="s">
        <v>139</v>
      </c>
      <c r="AV233" s="13" t="s">
        <v>139</v>
      </c>
      <c r="AW233" s="13" t="s">
        <v>32</v>
      </c>
      <c r="AX233" s="13" t="s">
        <v>76</v>
      </c>
      <c r="AY233" s="208" t="s">
        <v>131</v>
      </c>
    </row>
    <row r="234" spans="2:51" s="15" customFormat="1" ht="11.25">
      <c r="B234" s="219"/>
      <c r="C234" s="220"/>
      <c r="D234" s="199" t="s">
        <v>148</v>
      </c>
      <c r="E234" s="221" t="s">
        <v>1</v>
      </c>
      <c r="F234" s="222" t="s">
        <v>154</v>
      </c>
      <c r="G234" s="220"/>
      <c r="H234" s="223">
        <v>3.94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148</v>
      </c>
      <c r="AU234" s="229" t="s">
        <v>139</v>
      </c>
      <c r="AV234" s="15" t="s">
        <v>138</v>
      </c>
      <c r="AW234" s="15" t="s">
        <v>32</v>
      </c>
      <c r="AX234" s="15" t="s">
        <v>84</v>
      </c>
      <c r="AY234" s="229" t="s">
        <v>131</v>
      </c>
    </row>
    <row r="235" spans="1:65" s="2" customFormat="1" ht="37.9" customHeight="1">
      <c r="A235" s="34"/>
      <c r="B235" s="35"/>
      <c r="C235" s="183" t="s">
        <v>249</v>
      </c>
      <c r="D235" s="183" t="s">
        <v>134</v>
      </c>
      <c r="E235" s="184" t="s">
        <v>250</v>
      </c>
      <c r="F235" s="185" t="s">
        <v>251</v>
      </c>
      <c r="G235" s="186" t="s">
        <v>146</v>
      </c>
      <c r="H235" s="187">
        <v>48.442</v>
      </c>
      <c r="I235" s="188"/>
      <c r="J235" s="189">
        <f>ROUND(I235*H235,2)</f>
        <v>0</v>
      </c>
      <c r="K235" s="190"/>
      <c r="L235" s="39"/>
      <c r="M235" s="191" t="s">
        <v>1</v>
      </c>
      <c r="N235" s="192" t="s">
        <v>42</v>
      </c>
      <c r="O235" s="71"/>
      <c r="P235" s="193">
        <f>O235*H235</f>
        <v>0</v>
      </c>
      <c r="Q235" s="193">
        <v>0</v>
      </c>
      <c r="R235" s="193">
        <f>Q235*H235</f>
        <v>0</v>
      </c>
      <c r="S235" s="193">
        <v>0.01</v>
      </c>
      <c r="T235" s="194">
        <f>S235*H235</f>
        <v>0.48442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138</v>
      </c>
      <c r="AT235" s="195" t="s">
        <v>134</v>
      </c>
      <c r="AU235" s="195" t="s">
        <v>139</v>
      </c>
      <c r="AY235" s="17" t="s">
        <v>131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139</v>
      </c>
      <c r="BK235" s="196">
        <f>ROUND(I235*H235,2)</f>
        <v>0</v>
      </c>
      <c r="BL235" s="17" t="s">
        <v>138</v>
      </c>
      <c r="BM235" s="195" t="s">
        <v>252</v>
      </c>
    </row>
    <row r="236" spans="2:51" s="13" customFormat="1" ht="11.25">
      <c r="B236" s="197"/>
      <c r="C236" s="198"/>
      <c r="D236" s="199" t="s">
        <v>148</v>
      </c>
      <c r="E236" s="200" t="s">
        <v>1</v>
      </c>
      <c r="F236" s="201" t="s">
        <v>184</v>
      </c>
      <c r="G236" s="198"/>
      <c r="H236" s="202">
        <v>13.663</v>
      </c>
      <c r="I236" s="203"/>
      <c r="J236" s="198"/>
      <c r="K236" s="198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148</v>
      </c>
      <c r="AU236" s="208" t="s">
        <v>139</v>
      </c>
      <c r="AV236" s="13" t="s">
        <v>139</v>
      </c>
      <c r="AW236" s="13" t="s">
        <v>32</v>
      </c>
      <c r="AX236" s="13" t="s">
        <v>76</v>
      </c>
      <c r="AY236" s="208" t="s">
        <v>131</v>
      </c>
    </row>
    <row r="237" spans="2:51" s="13" customFormat="1" ht="11.25">
      <c r="B237" s="197"/>
      <c r="C237" s="198"/>
      <c r="D237" s="199" t="s">
        <v>148</v>
      </c>
      <c r="E237" s="200" t="s">
        <v>1</v>
      </c>
      <c r="F237" s="201" t="s">
        <v>185</v>
      </c>
      <c r="G237" s="198"/>
      <c r="H237" s="202">
        <v>40.417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148</v>
      </c>
      <c r="AU237" s="208" t="s">
        <v>139</v>
      </c>
      <c r="AV237" s="13" t="s">
        <v>139</v>
      </c>
      <c r="AW237" s="13" t="s">
        <v>32</v>
      </c>
      <c r="AX237" s="13" t="s">
        <v>76</v>
      </c>
      <c r="AY237" s="208" t="s">
        <v>131</v>
      </c>
    </row>
    <row r="238" spans="2:51" s="14" customFormat="1" ht="11.25">
      <c r="B238" s="209"/>
      <c r="C238" s="210"/>
      <c r="D238" s="199" t="s">
        <v>148</v>
      </c>
      <c r="E238" s="211" t="s">
        <v>1</v>
      </c>
      <c r="F238" s="212" t="s">
        <v>151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148</v>
      </c>
      <c r="AU238" s="218" t="s">
        <v>139</v>
      </c>
      <c r="AV238" s="14" t="s">
        <v>84</v>
      </c>
      <c r="AW238" s="14" t="s">
        <v>32</v>
      </c>
      <c r="AX238" s="14" t="s">
        <v>76</v>
      </c>
      <c r="AY238" s="218" t="s">
        <v>131</v>
      </c>
    </row>
    <row r="239" spans="2:51" s="13" customFormat="1" ht="11.25">
      <c r="B239" s="197"/>
      <c r="C239" s="198"/>
      <c r="D239" s="199" t="s">
        <v>148</v>
      </c>
      <c r="E239" s="200" t="s">
        <v>1</v>
      </c>
      <c r="F239" s="201" t="s">
        <v>152</v>
      </c>
      <c r="G239" s="198"/>
      <c r="H239" s="202">
        <v>-1.576</v>
      </c>
      <c r="I239" s="203"/>
      <c r="J239" s="198"/>
      <c r="K239" s="198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148</v>
      </c>
      <c r="AU239" s="208" t="s">
        <v>139</v>
      </c>
      <c r="AV239" s="13" t="s">
        <v>139</v>
      </c>
      <c r="AW239" s="13" t="s">
        <v>32</v>
      </c>
      <c r="AX239" s="13" t="s">
        <v>76</v>
      </c>
      <c r="AY239" s="208" t="s">
        <v>131</v>
      </c>
    </row>
    <row r="240" spans="2:51" s="13" customFormat="1" ht="11.25">
      <c r="B240" s="197"/>
      <c r="C240" s="198"/>
      <c r="D240" s="199" t="s">
        <v>148</v>
      </c>
      <c r="E240" s="200" t="s">
        <v>1</v>
      </c>
      <c r="F240" s="201" t="s">
        <v>176</v>
      </c>
      <c r="G240" s="198"/>
      <c r="H240" s="202">
        <v>-2.124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148</v>
      </c>
      <c r="AU240" s="208" t="s">
        <v>139</v>
      </c>
      <c r="AV240" s="13" t="s">
        <v>139</v>
      </c>
      <c r="AW240" s="13" t="s">
        <v>32</v>
      </c>
      <c r="AX240" s="13" t="s">
        <v>76</v>
      </c>
      <c r="AY240" s="208" t="s">
        <v>131</v>
      </c>
    </row>
    <row r="241" spans="2:51" s="13" customFormat="1" ht="11.25">
      <c r="B241" s="197"/>
      <c r="C241" s="198"/>
      <c r="D241" s="199" t="s">
        <v>148</v>
      </c>
      <c r="E241" s="200" t="s">
        <v>1</v>
      </c>
      <c r="F241" s="201" t="s">
        <v>177</v>
      </c>
      <c r="G241" s="198"/>
      <c r="H241" s="202">
        <v>-1.938</v>
      </c>
      <c r="I241" s="203"/>
      <c r="J241" s="198"/>
      <c r="K241" s="198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148</v>
      </c>
      <c r="AU241" s="208" t="s">
        <v>139</v>
      </c>
      <c r="AV241" s="13" t="s">
        <v>139</v>
      </c>
      <c r="AW241" s="13" t="s">
        <v>32</v>
      </c>
      <c r="AX241" s="13" t="s">
        <v>76</v>
      </c>
      <c r="AY241" s="208" t="s">
        <v>131</v>
      </c>
    </row>
    <row r="242" spans="2:51" s="15" customFormat="1" ht="11.25">
      <c r="B242" s="219"/>
      <c r="C242" s="220"/>
      <c r="D242" s="199" t="s">
        <v>148</v>
      </c>
      <c r="E242" s="221" t="s">
        <v>1</v>
      </c>
      <c r="F242" s="222" t="s">
        <v>154</v>
      </c>
      <c r="G242" s="220"/>
      <c r="H242" s="223">
        <v>48.44199999999999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148</v>
      </c>
      <c r="AU242" s="229" t="s">
        <v>139</v>
      </c>
      <c r="AV242" s="15" t="s">
        <v>138</v>
      </c>
      <c r="AW242" s="15" t="s">
        <v>32</v>
      </c>
      <c r="AX242" s="15" t="s">
        <v>84</v>
      </c>
      <c r="AY242" s="229" t="s">
        <v>131</v>
      </c>
    </row>
    <row r="243" spans="1:65" s="2" customFormat="1" ht="24.2" customHeight="1">
      <c r="A243" s="34"/>
      <c r="B243" s="35"/>
      <c r="C243" s="183" t="s">
        <v>253</v>
      </c>
      <c r="D243" s="183" t="s">
        <v>134</v>
      </c>
      <c r="E243" s="184" t="s">
        <v>254</v>
      </c>
      <c r="F243" s="185" t="s">
        <v>255</v>
      </c>
      <c r="G243" s="186" t="s">
        <v>146</v>
      </c>
      <c r="H243" s="187">
        <v>1.77</v>
      </c>
      <c r="I243" s="188"/>
      <c r="J243" s="189">
        <f>ROUND(I243*H243,2)</f>
        <v>0</v>
      </c>
      <c r="K243" s="190"/>
      <c r="L243" s="39"/>
      <c r="M243" s="191" t="s">
        <v>1</v>
      </c>
      <c r="N243" s="192" t="s">
        <v>42</v>
      </c>
      <c r="O243" s="71"/>
      <c r="P243" s="193">
        <f>O243*H243</f>
        <v>0</v>
      </c>
      <c r="Q243" s="193">
        <v>0</v>
      </c>
      <c r="R243" s="193">
        <f>Q243*H243</f>
        <v>0</v>
      </c>
      <c r="S243" s="193">
        <v>0.068</v>
      </c>
      <c r="T243" s="194">
        <f>S243*H243</f>
        <v>0.12036000000000001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138</v>
      </c>
      <c r="AT243" s="195" t="s">
        <v>134</v>
      </c>
      <c r="AU243" s="195" t="s">
        <v>139</v>
      </c>
      <c r="AY243" s="17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139</v>
      </c>
      <c r="BK243" s="196">
        <f>ROUND(I243*H243,2)</f>
        <v>0</v>
      </c>
      <c r="BL243" s="17" t="s">
        <v>138</v>
      </c>
      <c r="BM243" s="195" t="s">
        <v>256</v>
      </c>
    </row>
    <row r="244" spans="2:51" s="13" customFormat="1" ht="11.25">
      <c r="B244" s="197"/>
      <c r="C244" s="198"/>
      <c r="D244" s="199" t="s">
        <v>148</v>
      </c>
      <c r="E244" s="200" t="s">
        <v>1</v>
      </c>
      <c r="F244" s="201" t="s">
        <v>257</v>
      </c>
      <c r="G244" s="198"/>
      <c r="H244" s="202">
        <v>1.77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148</v>
      </c>
      <c r="AU244" s="208" t="s">
        <v>139</v>
      </c>
      <c r="AV244" s="13" t="s">
        <v>139</v>
      </c>
      <c r="AW244" s="13" t="s">
        <v>32</v>
      </c>
      <c r="AX244" s="13" t="s">
        <v>84</v>
      </c>
      <c r="AY244" s="208" t="s">
        <v>131</v>
      </c>
    </row>
    <row r="245" spans="1:65" s="2" customFormat="1" ht="16.5" customHeight="1">
      <c r="A245" s="34"/>
      <c r="B245" s="35"/>
      <c r="C245" s="183" t="s">
        <v>258</v>
      </c>
      <c r="D245" s="183" t="s">
        <v>134</v>
      </c>
      <c r="E245" s="184" t="s">
        <v>259</v>
      </c>
      <c r="F245" s="185" t="s">
        <v>260</v>
      </c>
      <c r="G245" s="186" t="s">
        <v>137</v>
      </c>
      <c r="H245" s="187">
        <v>3</v>
      </c>
      <c r="I245" s="188"/>
      <c r="J245" s="189">
        <f aca="true" t="shared" si="0" ref="J245:J252">ROUND(I245*H245,2)</f>
        <v>0</v>
      </c>
      <c r="K245" s="190"/>
      <c r="L245" s="39"/>
      <c r="M245" s="191" t="s">
        <v>1</v>
      </c>
      <c r="N245" s="192" t="s">
        <v>42</v>
      </c>
      <c r="O245" s="71"/>
      <c r="P245" s="193">
        <f aca="true" t="shared" si="1" ref="P245:P252">O245*H245</f>
        <v>0</v>
      </c>
      <c r="Q245" s="193">
        <v>0</v>
      </c>
      <c r="R245" s="193">
        <f aca="true" t="shared" si="2" ref="R245:R252">Q245*H245</f>
        <v>0</v>
      </c>
      <c r="S245" s="193">
        <v>0.0031</v>
      </c>
      <c r="T245" s="194">
        <f aca="true" t="shared" si="3" ref="T245:T252">S245*H245</f>
        <v>0.0093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138</v>
      </c>
      <c r="AT245" s="195" t="s">
        <v>134</v>
      </c>
      <c r="AU245" s="195" t="s">
        <v>139</v>
      </c>
      <c r="AY245" s="17" t="s">
        <v>131</v>
      </c>
      <c r="BE245" s="196">
        <f aca="true" t="shared" si="4" ref="BE245:BE252">IF(N245="základní",J245,0)</f>
        <v>0</v>
      </c>
      <c r="BF245" s="196">
        <f aca="true" t="shared" si="5" ref="BF245:BF252">IF(N245="snížená",J245,0)</f>
        <v>0</v>
      </c>
      <c r="BG245" s="196">
        <f aca="true" t="shared" si="6" ref="BG245:BG252">IF(N245="zákl. přenesená",J245,0)</f>
        <v>0</v>
      </c>
      <c r="BH245" s="196">
        <f aca="true" t="shared" si="7" ref="BH245:BH252">IF(N245="sníž. přenesená",J245,0)</f>
        <v>0</v>
      </c>
      <c r="BI245" s="196">
        <f aca="true" t="shared" si="8" ref="BI245:BI252">IF(N245="nulová",J245,0)</f>
        <v>0</v>
      </c>
      <c r="BJ245" s="17" t="s">
        <v>139</v>
      </c>
      <c r="BK245" s="196">
        <f aca="true" t="shared" si="9" ref="BK245:BK252">ROUND(I245*H245,2)</f>
        <v>0</v>
      </c>
      <c r="BL245" s="17" t="s">
        <v>138</v>
      </c>
      <c r="BM245" s="195" t="s">
        <v>261</v>
      </c>
    </row>
    <row r="246" spans="1:65" s="2" customFormat="1" ht="16.5" customHeight="1">
      <c r="A246" s="34"/>
      <c r="B246" s="35"/>
      <c r="C246" s="183" t="s">
        <v>262</v>
      </c>
      <c r="D246" s="183" t="s">
        <v>134</v>
      </c>
      <c r="E246" s="184" t="s">
        <v>263</v>
      </c>
      <c r="F246" s="185" t="s">
        <v>264</v>
      </c>
      <c r="G246" s="186" t="s">
        <v>265</v>
      </c>
      <c r="H246" s="187">
        <v>1</v>
      </c>
      <c r="I246" s="188"/>
      <c r="J246" s="189">
        <f t="shared" si="0"/>
        <v>0</v>
      </c>
      <c r="K246" s="190"/>
      <c r="L246" s="39"/>
      <c r="M246" s="191" t="s">
        <v>1</v>
      </c>
      <c r="N246" s="192" t="s">
        <v>42</v>
      </c>
      <c r="O246" s="71"/>
      <c r="P246" s="193">
        <f t="shared" si="1"/>
        <v>0</v>
      </c>
      <c r="Q246" s="193">
        <v>0</v>
      </c>
      <c r="R246" s="193">
        <f t="shared" si="2"/>
        <v>0</v>
      </c>
      <c r="S246" s="193">
        <v>0.01933</v>
      </c>
      <c r="T246" s="194">
        <f t="shared" si="3"/>
        <v>0.01933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138</v>
      </c>
      <c r="AT246" s="195" t="s">
        <v>134</v>
      </c>
      <c r="AU246" s="195" t="s">
        <v>139</v>
      </c>
      <c r="AY246" s="17" t="s">
        <v>131</v>
      </c>
      <c r="BE246" s="196">
        <f t="shared" si="4"/>
        <v>0</v>
      </c>
      <c r="BF246" s="196">
        <f t="shared" si="5"/>
        <v>0</v>
      </c>
      <c r="BG246" s="196">
        <f t="shared" si="6"/>
        <v>0</v>
      </c>
      <c r="BH246" s="196">
        <f t="shared" si="7"/>
        <v>0</v>
      </c>
      <c r="BI246" s="196">
        <f t="shared" si="8"/>
        <v>0</v>
      </c>
      <c r="BJ246" s="17" t="s">
        <v>139</v>
      </c>
      <c r="BK246" s="196">
        <f t="shared" si="9"/>
        <v>0</v>
      </c>
      <c r="BL246" s="17" t="s">
        <v>138</v>
      </c>
      <c r="BM246" s="195" t="s">
        <v>266</v>
      </c>
    </row>
    <row r="247" spans="1:65" s="2" customFormat="1" ht="16.5" customHeight="1">
      <c r="A247" s="34"/>
      <c r="B247" s="35"/>
      <c r="C247" s="183" t="s">
        <v>7</v>
      </c>
      <c r="D247" s="183" t="s">
        <v>134</v>
      </c>
      <c r="E247" s="184" t="s">
        <v>267</v>
      </c>
      <c r="F247" s="185" t="s">
        <v>268</v>
      </c>
      <c r="G247" s="186" t="s">
        <v>265</v>
      </c>
      <c r="H247" s="187">
        <v>1</v>
      </c>
      <c r="I247" s="188"/>
      <c r="J247" s="189">
        <f t="shared" si="0"/>
        <v>0</v>
      </c>
      <c r="K247" s="190"/>
      <c r="L247" s="39"/>
      <c r="M247" s="191" t="s">
        <v>1</v>
      </c>
      <c r="N247" s="192" t="s">
        <v>42</v>
      </c>
      <c r="O247" s="71"/>
      <c r="P247" s="193">
        <f t="shared" si="1"/>
        <v>0</v>
      </c>
      <c r="Q247" s="193">
        <v>0</v>
      </c>
      <c r="R247" s="193">
        <f t="shared" si="2"/>
        <v>0</v>
      </c>
      <c r="S247" s="193">
        <v>0.01946</v>
      </c>
      <c r="T247" s="194">
        <f t="shared" si="3"/>
        <v>0.01946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5" t="s">
        <v>138</v>
      </c>
      <c r="AT247" s="195" t="s">
        <v>134</v>
      </c>
      <c r="AU247" s="195" t="s">
        <v>139</v>
      </c>
      <c r="AY247" s="17" t="s">
        <v>131</v>
      </c>
      <c r="BE247" s="196">
        <f t="shared" si="4"/>
        <v>0</v>
      </c>
      <c r="BF247" s="196">
        <f t="shared" si="5"/>
        <v>0</v>
      </c>
      <c r="BG247" s="196">
        <f t="shared" si="6"/>
        <v>0</v>
      </c>
      <c r="BH247" s="196">
        <f t="shared" si="7"/>
        <v>0</v>
      </c>
      <c r="BI247" s="196">
        <f t="shared" si="8"/>
        <v>0</v>
      </c>
      <c r="BJ247" s="17" t="s">
        <v>139</v>
      </c>
      <c r="BK247" s="196">
        <f t="shared" si="9"/>
        <v>0</v>
      </c>
      <c r="BL247" s="17" t="s">
        <v>138</v>
      </c>
      <c r="BM247" s="195" t="s">
        <v>269</v>
      </c>
    </row>
    <row r="248" spans="1:65" s="2" customFormat="1" ht="16.5" customHeight="1">
      <c r="A248" s="34"/>
      <c r="B248" s="35"/>
      <c r="C248" s="183" t="s">
        <v>270</v>
      </c>
      <c r="D248" s="183" t="s">
        <v>134</v>
      </c>
      <c r="E248" s="184" t="s">
        <v>271</v>
      </c>
      <c r="F248" s="185" t="s">
        <v>272</v>
      </c>
      <c r="G248" s="186" t="s">
        <v>265</v>
      </c>
      <c r="H248" s="187">
        <v>1</v>
      </c>
      <c r="I248" s="188"/>
      <c r="J248" s="189">
        <f t="shared" si="0"/>
        <v>0</v>
      </c>
      <c r="K248" s="190"/>
      <c r="L248" s="39"/>
      <c r="M248" s="191" t="s">
        <v>1</v>
      </c>
      <c r="N248" s="192" t="s">
        <v>42</v>
      </c>
      <c r="O248" s="71"/>
      <c r="P248" s="193">
        <f t="shared" si="1"/>
        <v>0</v>
      </c>
      <c r="Q248" s="193">
        <v>0</v>
      </c>
      <c r="R248" s="193">
        <f t="shared" si="2"/>
        <v>0</v>
      </c>
      <c r="S248" s="193">
        <v>0.0329</v>
      </c>
      <c r="T248" s="194">
        <f t="shared" si="3"/>
        <v>0.0329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138</v>
      </c>
      <c r="AT248" s="195" t="s">
        <v>134</v>
      </c>
      <c r="AU248" s="195" t="s">
        <v>139</v>
      </c>
      <c r="AY248" s="17" t="s">
        <v>131</v>
      </c>
      <c r="BE248" s="196">
        <f t="shared" si="4"/>
        <v>0</v>
      </c>
      <c r="BF248" s="196">
        <f t="shared" si="5"/>
        <v>0</v>
      </c>
      <c r="BG248" s="196">
        <f t="shared" si="6"/>
        <v>0</v>
      </c>
      <c r="BH248" s="196">
        <f t="shared" si="7"/>
        <v>0</v>
      </c>
      <c r="BI248" s="196">
        <f t="shared" si="8"/>
        <v>0</v>
      </c>
      <c r="BJ248" s="17" t="s">
        <v>139</v>
      </c>
      <c r="BK248" s="196">
        <f t="shared" si="9"/>
        <v>0</v>
      </c>
      <c r="BL248" s="17" t="s">
        <v>138</v>
      </c>
      <c r="BM248" s="195" t="s">
        <v>273</v>
      </c>
    </row>
    <row r="249" spans="1:65" s="2" customFormat="1" ht="24.2" customHeight="1">
      <c r="A249" s="34"/>
      <c r="B249" s="35"/>
      <c r="C249" s="183" t="s">
        <v>274</v>
      </c>
      <c r="D249" s="183" t="s">
        <v>134</v>
      </c>
      <c r="E249" s="184" t="s">
        <v>275</v>
      </c>
      <c r="F249" s="185" t="s">
        <v>276</v>
      </c>
      <c r="G249" s="186" t="s">
        <v>265</v>
      </c>
      <c r="H249" s="187">
        <v>1</v>
      </c>
      <c r="I249" s="188"/>
      <c r="J249" s="189">
        <f t="shared" si="0"/>
        <v>0</v>
      </c>
      <c r="K249" s="190"/>
      <c r="L249" s="39"/>
      <c r="M249" s="191" t="s">
        <v>1</v>
      </c>
      <c r="N249" s="192" t="s">
        <v>42</v>
      </c>
      <c r="O249" s="71"/>
      <c r="P249" s="193">
        <f t="shared" si="1"/>
        <v>0</v>
      </c>
      <c r="Q249" s="193">
        <v>0</v>
      </c>
      <c r="R249" s="193">
        <f t="shared" si="2"/>
        <v>0</v>
      </c>
      <c r="S249" s="193">
        <v>0.0092</v>
      </c>
      <c r="T249" s="194">
        <f t="shared" si="3"/>
        <v>0.0092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138</v>
      </c>
      <c r="AT249" s="195" t="s">
        <v>134</v>
      </c>
      <c r="AU249" s="195" t="s">
        <v>139</v>
      </c>
      <c r="AY249" s="17" t="s">
        <v>131</v>
      </c>
      <c r="BE249" s="196">
        <f t="shared" si="4"/>
        <v>0</v>
      </c>
      <c r="BF249" s="196">
        <f t="shared" si="5"/>
        <v>0</v>
      </c>
      <c r="BG249" s="196">
        <f t="shared" si="6"/>
        <v>0</v>
      </c>
      <c r="BH249" s="196">
        <f t="shared" si="7"/>
        <v>0</v>
      </c>
      <c r="BI249" s="196">
        <f t="shared" si="8"/>
        <v>0</v>
      </c>
      <c r="BJ249" s="17" t="s">
        <v>139</v>
      </c>
      <c r="BK249" s="196">
        <f t="shared" si="9"/>
        <v>0</v>
      </c>
      <c r="BL249" s="17" t="s">
        <v>138</v>
      </c>
      <c r="BM249" s="195" t="s">
        <v>277</v>
      </c>
    </row>
    <row r="250" spans="1:65" s="2" customFormat="1" ht="16.5" customHeight="1">
      <c r="A250" s="34"/>
      <c r="B250" s="35"/>
      <c r="C250" s="183" t="s">
        <v>278</v>
      </c>
      <c r="D250" s="183" t="s">
        <v>134</v>
      </c>
      <c r="E250" s="184" t="s">
        <v>279</v>
      </c>
      <c r="F250" s="185" t="s">
        <v>280</v>
      </c>
      <c r="G250" s="186" t="s">
        <v>265</v>
      </c>
      <c r="H250" s="187">
        <v>1</v>
      </c>
      <c r="I250" s="188"/>
      <c r="J250" s="189">
        <f t="shared" si="0"/>
        <v>0</v>
      </c>
      <c r="K250" s="190"/>
      <c r="L250" s="39"/>
      <c r="M250" s="191" t="s">
        <v>1</v>
      </c>
      <c r="N250" s="192" t="s">
        <v>42</v>
      </c>
      <c r="O250" s="71"/>
      <c r="P250" s="193">
        <f t="shared" si="1"/>
        <v>0</v>
      </c>
      <c r="Q250" s="193">
        <v>0</v>
      </c>
      <c r="R250" s="193">
        <f t="shared" si="2"/>
        <v>0</v>
      </c>
      <c r="S250" s="193">
        <v>0.00156</v>
      </c>
      <c r="T250" s="194">
        <f t="shared" si="3"/>
        <v>0.00156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138</v>
      </c>
      <c r="AT250" s="195" t="s">
        <v>134</v>
      </c>
      <c r="AU250" s="195" t="s">
        <v>139</v>
      </c>
      <c r="AY250" s="17" t="s">
        <v>131</v>
      </c>
      <c r="BE250" s="196">
        <f t="shared" si="4"/>
        <v>0</v>
      </c>
      <c r="BF250" s="196">
        <f t="shared" si="5"/>
        <v>0</v>
      </c>
      <c r="BG250" s="196">
        <f t="shared" si="6"/>
        <v>0</v>
      </c>
      <c r="BH250" s="196">
        <f t="shared" si="7"/>
        <v>0</v>
      </c>
      <c r="BI250" s="196">
        <f t="shared" si="8"/>
        <v>0</v>
      </c>
      <c r="BJ250" s="17" t="s">
        <v>139</v>
      </c>
      <c r="BK250" s="196">
        <f t="shared" si="9"/>
        <v>0</v>
      </c>
      <c r="BL250" s="17" t="s">
        <v>138</v>
      </c>
      <c r="BM250" s="195" t="s">
        <v>281</v>
      </c>
    </row>
    <row r="251" spans="1:65" s="2" customFormat="1" ht="16.5" customHeight="1">
      <c r="A251" s="34"/>
      <c r="B251" s="35"/>
      <c r="C251" s="183" t="s">
        <v>282</v>
      </c>
      <c r="D251" s="183" t="s">
        <v>134</v>
      </c>
      <c r="E251" s="184" t="s">
        <v>283</v>
      </c>
      <c r="F251" s="185" t="s">
        <v>284</v>
      </c>
      <c r="G251" s="186" t="s">
        <v>265</v>
      </c>
      <c r="H251" s="187">
        <v>2</v>
      </c>
      <c r="I251" s="188"/>
      <c r="J251" s="189">
        <f t="shared" si="0"/>
        <v>0</v>
      </c>
      <c r="K251" s="190"/>
      <c r="L251" s="39"/>
      <c r="M251" s="191" t="s">
        <v>1</v>
      </c>
      <c r="N251" s="192" t="s">
        <v>42</v>
      </c>
      <c r="O251" s="71"/>
      <c r="P251" s="193">
        <f t="shared" si="1"/>
        <v>0</v>
      </c>
      <c r="Q251" s="193">
        <v>0</v>
      </c>
      <c r="R251" s="193">
        <f t="shared" si="2"/>
        <v>0</v>
      </c>
      <c r="S251" s="193">
        <v>0.00086</v>
      </c>
      <c r="T251" s="194">
        <f t="shared" si="3"/>
        <v>0.00172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138</v>
      </c>
      <c r="AT251" s="195" t="s">
        <v>134</v>
      </c>
      <c r="AU251" s="195" t="s">
        <v>139</v>
      </c>
      <c r="AY251" s="17" t="s">
        <v>131</v>
      </c>
      <c r="BE251" s="196">
        <f t="shared" si="4"/>
        <v>0</v>
      </c>
      <c r="BF251" s="196">
        <f t="shared" si="5"/>
        <v>0</v>
      </c>
      <c r="BG251" s="196">
        <f t="shared" si="6"/>
        <v>0</v>
      </c>
      <c r="BH251" s="196">
        <f t="shared" si="7"/>
        <v>0</v>
      </c>
      <c r="BI251" s="196">
        <f t="shared" si="8"/>
        <v>0</v>
      </c>
      <c r="BJ251" s="17" t="s">
        <v>139</v>
      </c>
      <c r="BK251" s="196">
        <f t="shared" si="9"/>
        <v>0</v>
      </c>
      <c r="BL251" s="17" t="s">
        <v>138</v>
      </c>
      <c r="BM251" s="195" t="s">
        <v>285</v>
      </c>
    </row>
    <row r="252" spans="1:65" s="2" customFormat="1" ht="24.2" customHeight="1">
      <c r="A252" s="34"/>
      <c r="B252" s="35"/>
      <c r="C252" s="183" t="s">
        <v>286</v>
      </c>
      <c r="D252" s="183" t="s">
        <v>134</v>
      </c>
      <c r="E252" s="184" t="s">
        <v>287</v>
      </c>
      <c r="F252" s="185" t="s">
        <v>288</v>
      </c>
      <c r="G252" s="186" t="s">
        <v>146</v>
      </c>
      <c r="H252" s="187">
        <v>3.528</v>
      </c>
      <c r="I252" s="188"/>
      <c r="J252" s="189">
        <f t="shared" si="0"/>
        <v>0</v>
      </c>
      <c r="K252" s="190"/>
      <c r="L252" s="39"/>
      <c r="M252" s="191" t="s">
        <v>1</v>
      </c>
      <c r="N252" s="192" t="s">
        <v>42</v>
      </c>
      <c r="O252" s="71"/>
      <c r="P252" s="193">
        <f t="shared" si="1"/>
        <v>0</v>
      </c>
      <c r="Q252" s="193">
        <v>0</v>
      </c>
      <c r="R252" s="193">
        <f t="shared" si="2"/>
        <v>0</v>
      </c>
      <c r="S252" s="193">
        <v>0.01725</v>
      </c>
      <c r="T252" s="194">
        <f t="shared" si="3"/>
        <v>0.060858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138</v>
      </c>
      <c r="AT252" s="195" t="s">
        <v>134</v>
      </c>
      <c r="AU252" s="195" t="s">
        <v>139</v>
      </c>
      <c r="AY252" s="17" t="s">
        <v>131</v>
      </c>
      <c r="BE252" s="196">
        <f t="shared" si="4"/>
        <v>0</v>
      </c>
      <c r="BF252" s="196">
        <f t="shared" si="5"/>
        <v>0</v>
      </c>
      <c r="BG252" s="196">
        <f t="shared" si="6"/>
        <v>0</v>
      </c>
      <c r="BH252" s="196">
        <f t="shared" si="7"/>
        <v>0</v>
      </c>
      <c r="BI252" s="196">
        <f t="shared" si="8"/>
        <v>0</v>
      </c>
      <c r="BJ252" s="17" t="s">
        <v>139</v>
      </c>
      <c r="BK252" s="196">
        <f t="shared" si="9"/>
        <v>0</v>
      </c>
      <c r="BL252" s="17" t="s">
        <v>138</v>
      </c>
      <c r="BM252" s="195" t="s">
        <v>289</v>
      </c>
    </row>
    <row r="253" spans="2:51" s="13" customFormat="1" ht="11.25">
      <c r="B253" s="197"/>
      <c r="C253" s="198"/>
      <c r="D253" s="199" t="s">
        <v>148</v>
      </c>
      <c r="E253" s="200" t="s">
        <v>1</v>
      </c>
      <c r="F253" s="201" t="s">
        <v>290</v>
      </c>
      <c r="G253" s="198"/>
      <c r="H253" s="202">
        <v>3.528</v>
      </c>
      <c r="I253" s="203"/>
      <c r="J253" s="198"/>
      <c r="K253" s="198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148</v>
      </c>
      <c r="AU253" s="208" t="s">
        <v>139</v>
      </c>
      <c r="AV253" s="13" t="s">
        <v>139</v>
      </c>
      <c r="AW253" s="13" t="s">
        <v>32</v>
      </c>
      <c r="AX253" s="13" t="s">
        <v>84</v>
      </c>
      <c r="AY253" s="208" t="s">
        <v>131</v>
      </c>
    </row>
    <row r="254" spans="1:65" s="2" customFormat="1" ht="24.2" customHeight="1">
      <c r="A254" s="34"/>
      <c r="B254" s="35"/>
      <c r="C254" s="183" t="s">
        <v>291</v>
      </c>
      <c r="D254" s="183" t="s">
        <v>134</v>
      </c>
      <c r="E254" s="184" t="s">
        <v>292</v>
      </c>
      <c r="F254" s="185" t="s">
        <v>293</v>
      </c>
      <c r="G254" s="186" t="s">
        <v>137</v>
      </c>
      <c r="H254" s="187">
        <v>1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42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0.131</v>
      </c>
      <c r="T254" s="194">
        <f>S254*H254</f>
        <v>0.131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138</v>
      </c>
      <c r="AT254" s="195" t="s">
        <v>134</v>
      </c>
      <c r="AU254" s="195" t="s">
        <v>139</v>
      </c>
      <c r="AY254" s="17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139</v>
      </c>
      <c r="BK254" s="196">
        <f>ROUND(I254*H254,2)</f>
        <v>0</v>
      </c>
      <c r="BL254" s="17" t="s">
        <v>138</v>
      </c>
      <c r="BM254" s="195" t="s">
        <v>294</v>
      </c>
    </row>
    <row r="255" spans="1:65" s="2" customFormat="1" ht="24.2" customHeight="1">
      <c r="A255" s="34"/>
      <c r="B255" s="35"/>
      <c r="C255" s="183" t="s">
        <v>295</v>
      </c>
      <c r="D255" s="183" t="s">
        <v>134</v>
      </c>
      <c r="E255" s="184" t="s">
        <v>296</v>
      </c>
      <c r="F255" s="185" t="s">
        <v>297</v>
      </c>
      <c r="G255" s="186" t="s">
        <v>137</v>
      </c>
      <c r="H255" s="187">
        <v>1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42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0.0881</v>
      </c>
      <c r="T255" s="194">
        <f>S255*H255</f>
        <v>0.0881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138</v>
      </c>
      <c r="AT255" s="195" t="s">
        <v>134</v>
      </c>
      <c r="AU255" s="195" t="s">
        <v>139</v>
      </c>
      <c r="AY255" s="17" t="s">
        <v>131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139</v>
      </c>
      <c r="BK255" s="196">
        <f>ROUND(I255*H255,2)</f>
        <v>0</v>
      </c>
      <c r="BL255" s="17" t="s">
        <v>138</v>
      </c>
      <c r="BM255" s="195" t="s">
        <v>298</v>
      </c>
    </row>
    <row r="256" spans="1:65" s="2" customFormat="1" ht="24.2" customHeight="1">
      <c r="A256" s="34"/>
      <c r="B256" s="35"/>
      <c r="C256" s="183" t="s">
        <v>299</v>
      </c>
      <c r="D256" s="183" t="s">
        <v>134</v>
      </c>
      <c r="E256" s="184" t="s">
        <v>300</v>
      </c>
      <c r="F256" s="185" t="s">
        <v>301</v>
      </c>
      <c r="G256" s="186" t="s">
        <v>137</v>
      </c>
      <c r="H256" s="187">
        <v>1</v>
      </c>
      <c r="I256" s="188"/>
      <c r="J256" s="189">
        <f>ROUND(I256*H256,2)</f>
        <v>0</v>
      </c>
      <c r="K256" s="190"/>
      <c r="L256" s="39"/>
      <c r="M256" s="191" t="s">
        <v>1</v>
      </c>
      <c r="N256" s="192" t="s">
        <v>42</v>
      </c>
      <c r="O256" s="71"/>
      <c r="P256" s="193">
        <f>O256*H256</f>
        <v>0</v>
      </c>
      <c r="Q256" s="193">
        <v>0</v>
      </c>
      <c r="R256" s="193">
        <f>Q256*H256</f>
        <v>0</v>
      </c>
      <c r="S256" s="193">
        <v>0.1104</v>
      </c>
      <c r="T256" s="194">
        <f>S256*H256</f>
        <v>0.1104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138</v>
      </c>
      <c r="AT256" s="195" t="s">
        <v>134</v>
      </c>
      <c r="AU256" s="195" t="s">
        <v>139</v>
      </c>
      <c r="AY256" s="17" t="s">
        <v>131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139</v>
      </c>
      <c r="BK256" s="196">
        <f>ROUND(I256*H256,2)</f>
        <v>0</v>
      </c>
      <c r="BL256" s="17" t="s">
        <v>138</v>
      </c>
      <c r="BM256" s="195" t="s">
        <v>302</v>
      </c>
    </row>
    <row r="257" spans="1:65" s="2" customFormat="1" ht="24.2" customHeight="1">
      <c r="A257" s="34"/>
      <c r="B257" s="35"/>
      <c r="C257" s="183" t="s">
        <v>303</v>
      </c>
      <c r="D257" s="183" t="s">
        <v>134</v>
      </c>
      <c r="E257" s="184" t="s">
        <v>304</v>
      </c>
      <c r="F257" s="185" t="s">
        <v>305</v>
      </c>
      <c r="G257" s="186" t="s">
        <v>146</v>
      </c>
      <c r="H257" s="187">
        <v>31.94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42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0.003</v>
      </c>
      <c r="T257" s="194">
        <f>S257*H257</f>
        <v>0.09582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138</v>
      </c>
      <c r="AT257" s="195" t="s">
        <v>134</v>
      </c>
      <c r="AU257" s="195" t="s">
        <v>139</v>
      </c>
      <c r="AY257" s="17" t="s">
        <v>131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139</v>
      </c>
      <c r="BK257" s="196">
        <f>ROUND(I257*H257,2)</f>
        <v>0</v>
      </c>
      <c r="BL257" s="17" t="s">
        <v>138</v>
      </c>
      <c r="BM257" s="195" t="s">
        <v>306</v>
      </c>
    </row>
    <row r="258" spans="2:51" s="13" customFormat="1" ht="11.25">
      <c r="B258" s="197"/>
      <c r="C258" s="198"/>
      <c r="D258" s="199" t="s">
        <v>148</v>
      </c>
      <c r="E258" s="200" t="s">
        <v>1</v>
      </c>
      <c r="F258" s="201" t="s">
        <v>307</v>
      </c>
      <c r="G258" s="198"/>
      <c r="H258" s="202">
        <v>31.94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139</v>
      </c>
      <c r="AV258" s="13" t="s">
        <v>139</v>
      </c>
      <c r="AW258" s="13" t="s">
        <v>32</v>
      </c>
      <c r="AX258" s="13" t="s">
        <v>84</v>
      </c>
      <c r="AY258" s="208" t="s">
        <v>131</v>
      </c>
    </row>
    <row r="259" spans="1:65" s="2" customFormat="1" ht="21.75" customHeight="1">
      <c r="A259" s="34"/>
      <c r="B259" s="35"/>
      <c r="C259" s="183" t="s">
        <v>308</v>
      </c>
      <c r="D259" s="183" t="s">
        <v>134</v>
      </c>
      <c r="E259" s="184" t="s">
        <v>309</v>
      </c>
      <c r="F259" s="185" t="s">
        <v>310</v>
      </c>
      <c r="G259" s="186" t="s">
        <v>163</v>
      </c>
      <c r="H259" s="187">
        <v>25.11</v>
      </c>
      <c r="I259" s="188"/>
      <c r="J259" s="189">
        <f>ROUND(I259*H259,2)</f>
        <v>0</v>
      </c>
      <c r="K259" s="190"/>
      <c r="L259" s="39"/>
      <c r="M259" s="191" t="s">
        <v>1</v>
      </c>
      <c r="N259" s="192" t="s">
        <v>42</v>
      </c>
      <c r="O259" s="71"/>
      <c r="P259" s="193">
        <f>O259*H259</f>
        <v>0</v>
      </c>
      <c r="Q259" s="193">
        <v>0</v>
      </c>
      <c r="R259" s="193">
        <f>Q259*H259</f>
        <v>0</v>
      </c>
      <c r="S259" s="193">
        <v>0.0003</v>
      </c>
      <c r="T259" s="194">
        <f>S259*H259</f>
        <v>0.007532999999999999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5" t="s">
        <v>138</v>
      </c>
      <c r="AT259" s="195" t="s">
        <v>134</v>
      </c>
      <c r="AU259" s="195" t="s">
        <v>139</v>
      </c>
      <c r="AY259" s="17" t="s">
        <v>131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7" t="s">
        <v>139</v>
      </c>
      <c r="BK259" s="196">
        <f>ROUND(I259*H259,2)</f>
        <v>0</v>
      </c>
      <c r="BL259" s="17" t="s">
        <v>138</v>
      </c>
      <c r="BM259" s="195" t="s">
        <v>311</v>
      </c>
    </row>
    <row r="260" spans="2:51" s="13" customFormat="1" ht="11.25">
      <c r="B260" s="197"/>
      <c r="C260" s="198"/>
      <c r="D260" s="199" t="s">
        <v>148</v>
      </c>
      <c r="E260" s="200" t="s">
        <v>1</v>
      </c>
      <c r="F260" s="201" t="s">
        <v>312</v>
      </c>
      <c r="G260" s="198"/>
      <c r="H260" s="202">
        <v>25.11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148</v>
      </c>
      <c r="AU260" s="208" t="s">
        <v>139</v>
      </c>
      <c r="AV260" s="13" t="s">
        <v>139</v>
      </c>
      <c r="AW260" s="13" t="s">
        <v>32</v>
      </c>
      <c r="AX260" s="13" t="s">
        <v>84</v>
      </c>
      <c r="AY260" s="208" t="s">
        <v>131</v>
      </c>
    </row>
    <row r="261" spans="1:65" s="2" customFormat="1" ht="16.5" customHeight="1">
      <c r="A261" s="34"/>
      <c r="B261" s="35"/>
      <c r="C261" s="183" t="s">
        <v>313</v>
      </c>
      <c r="D261" s="183" t="s">
        <v>134</v>
      </c>
      <c r="E261" s="184" t="s">
        <v>314</v>
      </c>
      <c r="F261" s="185" t="s">
        <v>315</v>
      </c>
      <c r="G261" s="186" t="s">
        <v>146</v>
      </c>
      <c r="H261" s="187">
        <v>31.94</v>
      </c>
      <c r="I261" s="188"/>
      <c r="J261" s="189">
        <f>ROUND(I261*H261,2)</f>
        <v>0</v>
      </c>
      <c r="K261" s="190"/>
      <c r="L261" s="39"/>
      <c r="M261" s="191" t="s">
        <v>1</v>
      </c>
      <c r="N261" s="192" t="s">
        <v>42</v>
      </c>
      <c r="O261" s="71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5" t="s">
        <v>138</v>
      </c>
      <c r="AT261" s="195" t="s">
        <v>134</v>
      </c>
      <c r="AU261" s="195" t="s">
        <v>139</v>
      </c>
      <c r="AY261" s="17" t="s">
        <v>131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7" t="s">
        <v>139</v>
      </c>
      <c r="BK261" s="196">
        <f>ROUND(I261*H261,2)</f>
        <v>0</v>
      </c>
      <c r="BL261" s="17" t="s">
        <v>138</v>
      </c>
      <c r="BM261" s="195" t="s">
        <v>316</v>
      </c>
    </row>
    <row r="262" spans="2:51" s="13" customFormat="1" ht="11.25">
      <c r="B262" s="197"/>
      <c r="C262" s="198"/>
      <c r="D262" s="199" t="s">
        <v>148</v>
      </c>
      <c r="E262" s="200" t="s">
        <v>1</v>
      </c>
      <c r="F262" s="201" t="s">
        <v>222</v>
      </c>
      <c r="G262" s="198"/>
      <c r="H262" s="202">
        <v>31.94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148</v>
      </c>
      <c r="AU262" s="208" t="s">
        <v>139</v>
      </c>
      <c r="AV262" s="13" t="s">
        <v>139</v>
      </c>
      <c r="AW262" s="13" t="s">
        <v>32</v>
      </c>
      <c r="AX262" s="13" t="s">
        <v>84</v>
      </c>
      <c r="AY262" s="208" t="s">
        <v>131</v>
      </c>
    </row>
    <row r="263" spans="1:65" s="2" customFormat="1" ht="24.2" customHeight="1">
      <c r="A263" s="34"/>
      <c r="B263" s="35"/>
      <c r="C263" s="183" t="s">
        <v>317</v>
      </c>
      <c r="D263" s="183" t="s">
        <v>134</v>
      </c>
      <c r="E263" s="184" t="s">
        <v>318</v>
      </c>
      <c r="F263" s="185" t="s">
        <v>319</v>
      </c>
      <c r="G263" s="186" t="s">
        <v>320</v>
      </c>
      <c r="H263" s="187">
        <v>4.415</v>
      </c>
      <c r="I263" s="188"/>
      <c r="J263" s="189">
        <f>ROUND(I263*H263,2)</f>
        <v>0</v>
      </c>
      <c r="K263" s="190"/>
      <c r="L263" s="39"/>
      <c r="M263" s="191" t="s">
        <v>1</v>
      </c>
      <c r="N263" s="192" t="s">
        <v>42</v>
      </c>
      <c r="O263" s="71"/>
      <c r="P263" s="193">
        <f>O263*H263</f>
        <v>0</v>
      </c>
      <c r="Q263" s="193">
        <v>0</v>
      </c>
      <c r="R263" s="193">
        <f>Q263*H263</f>
        <v>0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138</v>
      </c>
      <c r="AT263" s="195" t="s">
        <v>134</v>
      </c>
      <c r="AU263" s="195" t="s">
        <v>139</v>
      </c>
      <c r="AY263" s="17" t="s">
        <v>131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139</v>
      </c>
      <c r="BK263" s="196">
        <f>ROUND(I263*H263,2)</f>
        <v>0</v>
      </c>
      <c r="BL263" s="17" t="s">
        <v>138</v>
      </c>
      <c r="BM263" s="195" t="s">
        <v>321</v>
      </c>
    </row>
    <row r="264" spans="1:65" s="2" customFormat="1" ht="24.2" customHeight="1">
      <c r="A264" s="34"/>
      <c r="B264" s="35"/>
      <c r="C264" s="183" t="s">
        <v>322</v>
      </c>
      <c r="D264" s="183" t="s">
        <v>134</v>
      </c>
      <c r="E264" s="184" t="s">
        <v>323</v>
      </c>
      <c r="F264" s="185" t="s">
        <v>324</v>
      </c>
      <c r="G264" s="186" t="s">
        <v>320</v>
      </c>
      <c r="H264" s="187">
        <v>4.415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42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138</v>
      </c>
      <c r="AT264" s="195" t="s">
        <v>134</v>
      </c>
      <c r="AU264" s="195" t="s">
        <v>139</v>
      </c>
      <c r="AY264" s="17" t="s">
        <v>131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139</v>
      </c>
      <c r="BK264" s="196">
        <f>ROUND(I264*H264,2)</f>
        <v>0</v>
      </c>
      <c r="BL264" s="17" t="s">
        <v>138</v>
      </c>
      <c r="BM264" s="195" t="s">
        <v>325</v>
      </c>
    </row>
    <row r="265" spans="1:65" s="2" customFormat="1" ht="24.2" customHeight="1">
      <c r="A265" s="34"/>
      <c r="B265" s="35"/>
      <c r="C265" s="183" t="s">
        <v>326</v>
      </c>
      <c r="D265" s="183" t="s">
        <v>134</v>
      </c>
      <c r="E265" s="184" t="s">
        <v>327</v>
      </c>
      <c r="F265" s="185" t="s">
        <v>328</v>
      </c>
      <c r="G265" s="186" t="s">
        <v>320</v>
      </c>
      <c r="H265" s="187">
        <v>4.415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42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138</v>
      </c>
      <c r="AT265" s="195" t="s">
        <v>134</v>
      </c>
      <c r="AU265" s="195" t="s">
        <v>139</v>
      </c>
      <c r="AY265" s="17" t="s">
        <v>131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139</v>
      </c>
      <c r="BK265" s="196">
        <f>ROUND(I265*H265,2)</f>
        <v>0</v>
      </c>
      <c r="BL265" s="17" t="s">
        <v>138</v>
      </c>
      <c r="BM265" s="195" t="s">
        <v>329</v>
      </c>
    </row>
    <row r="266" spans="1:65" s="2" customFormat="1" ht="33" customHeight="1">
      <c r="A266" s="34"/>
      <c r="B266" s="35"/>
      <c r="C266" s="183" t="s">
        <v>330</v>
      </c>
      <c r="D266" s="183" t="s">
        <v>134</v>
      </c>
      <c r="E266" s="184" t="s">
        <v>331</v>
      </c>
      <c r="F266" s="185" t="s">
        <v>332</v>
      </c>
      <c r="G266" s="186" t="s">
        <v>320</v>
      </c>
      <c r="H266" s="187">
        <v>4.415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42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138</v>
      </c>
      <c r="AT266" s="195" t="s">
        <v>134</v>
      </c>
      <c r="AU266" s="195" t="s">
        <v>139</v>
      </c>
      <c r="AY266" s="17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139</v>
      </c>
      <c r="BK266" s="196">
        <f>ROUND(I266*H266,2)</f>
        <v>0</v>
      </c>
      <c r="BL266" s="17" t="s">
        <v>138</v>
      </c>
      <c r="BM266" s="195" t="s">
        <v>333</v>
      </c>
    </row>
    <row r="267" spans="2:63" s="12" customFormat="1" ht="22.9" customHeight="1">
      <c r="B267" s="167"/>
      <c r="C267" s="168"/>
      <c r="D267" s="169" t="s">
        <v>75</v>
      </c>
      <c r="E267" s="181" t="s">
        <v>334</v>
      </c>
      <c r="F267" s="181" t="s">
        <v>335</v>
      </c>
      <c r="G267" s="168"/>
      <c r="H267" s="168"/>
      <c r="I267" s="171"/>
      <c r="J267" s="182">
        <f>BK267</f>
        <v>0</v>
      </c>
      <c r="K267" s="168"/>
      <c r="L267" s="173"/>
      <c r="M267" s="174"/>
      <c r="N267" s="175"/>
      <c r="O267" s="175"/>
      <c r="P267" s="176">
        <f>P268</f>
        <v>0</v>
      </c>
      <c r="Q267" s="175"/>
      <c r="R267" s="176">
        <f>R268</f>
        <v>0</v>
      </c>
      <c r="S267" s="175"/>
      <c r="T267" s="177">
        <f>T268</f>
        <v>0</v>
      </c>
      <c r="AR267" s="178" t="s">
        <v>84</v>
      </c>
      <c r="AT267" s="179" t="s">
        <v>75</v>
      </c>
      <c r="AU267" s="179" t="s">
        <v>84</v>
      </c>
      <c r="AY267" s="178" t="s">
        <v>131</v>
      </c>
      <c r="BK267" s="180">
        <f>BK268</f>
        <v>0</v>
      </c>
    </row>
    <row r="268" spans="1:65" s="2" customFormat="1" ht="16.5" customHeight="1">
      <c r="A268" s="34"/>
      <c r="B268" s="35"/>
      <c r="C268" s="183" t="s">
        <v>336</v>
      </c>
      <c r="D268" s="183" t="s">
        <v>134</v>
      </c>
      <c r="E268" s="184" t="s">
        <v>337</v>
      </c>
      <c r="F268" s="185" t="s">
        <v>338</v>
      </c>
      <c r="G268" s="186" t="s">
        <v>320</v>
      </c>
      <c r="H268" s="187">
        <v>4.678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42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138</v>
      </c>
      <c r="AT268" s="195" t="s">
        <v>134</v>
      </c>
      <c r="AU268" s="195" t="s">
        <v>139</v>
      </c>
      <c r="AY268" s="17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139</v>
      </c>
      <c r="BK268" s="196">
        <f>ROUND(I268*H268,2)</f>
        <v>0</v>
      </c>
      <c r="BL268" s="17" t="s">
        <v>138</v>
      </c>
      <c r="BM268" s="195" t="s">
        <v>339</v>
      </c>
    </row>
    <row r="269" spans="2:63" s="12" customFormat="1" ht="25.9" customHeight="1">
      <c r="B269" s="167"/>
      <c r="C269" s="168"/>
      <c r="D269" s="169" t="s">
        <v>75</v>
      </c>
      <c r="E269" s="170" t="s">
        <v>340</v>
      </c>
      <c r="F269" s="170" t="s">
        <v>341</v>
      </c>
      <c r="G269" s="168"/>
      <c r="H269" s="168"/>
      <c r="I269" s="171"/>
      <c r="J269" s="172">
        <f>BK269</f>
        <v>0</v>
      </c>
      <c r="K269" s="168"/>
      <c r="L269" s="173"/>
      <c r="M269" s="174"/>
      <c r="N269" s="175"/>
      <c r="O269" s="175"/>
      <c r="P269" s="176">
        <f>P270+P272+P286+P295+P304+P318+P340+P374+P376</f>
        <v>0</v>
      </c>
      <c r="Q269" s="175"/>
      <c r="R269" s="176">
        <f>R270+R272+R286+R295+R304+R318+R340+R374+R376</f>
        <v>1.6086319500000001</v>
      </c>
      <c r="S269" s="175"/>
      <c r="T269" s="177">
        <f>T270+T272+T286+T295+T304+T318+T340+T374+T376</f>
        <v>0.020238660000000002</v>
      </c>
      <c r="AR269" s="178" t="s">
        <v>139</v>
      </c>
      <c r="AT269" s="179" t="s">
        <v>75</v>
      </c>
      <c r="AU269" s="179" t="s">
        <v>76</v>
      </c>
      <c r="AY269" s="178" t="s">
        <v>131</v>
      </c>
      <c r="BK269" s="180">
        <f>BK270+BK272+BK286+BK295+BK304+BK318+BK340+BK374+BK376</f>
        <v>0</v>
      </c>
    </row>
    <row r="270" spans="2:63" s="12" customFormat="1" ht="22.9" customHeight="1">
      <c r="B270" s="167"/>
      <c r="C270" s="168"/>
      <c r="D270" s="169" t="s">
        <v>75</v>
      </c>
      <c r="E270" s="181" t="s">
        <v>342</v>
      </c>
      <c r="F270" s="181" t="s">
        <v>343</v>
      </c>
      <c r="G270" s="168"/>
      <c r="H270" s="168"/>
      <c r="I270" s="171"/>
      <c r="J270" s="182">
        <f>BK270</f>
        <v>0</v>
      </c>
      <c r="K270" s="168"/>
      <c r="L270" s="173"/>
      <c r="M270" s="174"/>
      <c r="N270" s="175"/>
      <c r="O270" s="175"/>
      <c r="P270" s="176">
        <f>P271</f>
        <v>0</v>
      </c>
      <c r="Q270" s="175"/>
      <c r="R270" s="176">
        <f>R271</f>
        <v>0</v>
      </c>
      <c r="S270" s="175"/>
      <c r="T270" s="177">
        <f>T271</f>
        <v>0</v>
      </c>
      <c r="AR270" s="178" t="s">
        <v>139</v>
      </c>
      <c r="AT270" s="179" t="s">
        <v>75</v>
      </c>
      <c r="AU270" s="179" t="s">
        <v>84</v>
      </c>
      <c r="AY270" s="178" t="s">
        <v>131</v>
      </c>
      <c r="BK270" s="180">
        <f>BK271</f>
        <v>0</v>
      </c>
    </row>
    <row r="271" spans="1:65" s="2" customFormat="1" ht="16.5" customHeight="1">
      <c r="A271" s="34"/>
      <c r="B271" s="35"/>
      <c r="C271" s="183" t="s">
        <v>344</v>
      </c>
      <c r="D271" s="183" t="s">
        <v>134</v>
      </c>
      <c r="E271" s="184" t="s">
        <v>345</v>
      </c>
      <c r="F271" s="185" t="s">
        <v>346</v>
      </c>
      <c r="G271" s="186" t="s">
        <v>347</v>
      </c>
      <c r="H271" s="187">
        <v>1</v>
      </c>
      <c r="I271" s="188"/>
      <c r="J271" s="189">
        <f>ROUND(I271*H271,2)</f>
        <v>0</v>
      </c>
      <c r="K271" s="190"/>
      <c r="L271" s="39"/>
      <c r="M271" s="191" t="s">
        <v>1</v>
      </c>
      <c r="N271" s="192" t="s">
        <v>42</v>
      </c>
      <c r="O271" s="71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243</v>
      </c>
      <c r="AT271" s="195" t="s">
        <v>134</v>
      </c>
      <c r="AU271" s="195" t="s">
        <v>139</v>
      </c>
      <c r="AY271" s="17" t="s">
        <v>131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7" t="s">
        <v>139</v>
      </c>
      <c r="BK271" s="196">
        <f>ROUND(I271*H271,2)</f>
        <v>0</v>
      </c>
      <c r="BL271" s="17" t="s">
        <v>243</v>
      </c>
      <c r="BM271" s="195" t="s">
        <v>348</v>
      </c>
    </row>
    <row r="272" spans="2:63" s="12" customFormat="1" ht="22.9" customHeight="1">
      <c r="B272" s="167"/>
      <c r="C272" s="168"/>
      <c r="D272" s="169" t="s">
        <v>75</v>
      </c>
      <c r="E272" s="181" t="s">
        <v>349</v>
      </c>
      <c r="F272" s="181" t="s">
        <v>350</v>
      </c>
      <c r="G272" s="168"/>
      <c r="H272" s="168"/>
      <c r="I272" s="171"/>
      <c r="J272" s="182">
        <f>BK272</f>
        <v>0</v>
      </c>
      <c r="K272" s="168"/>
      <c r="L272" s="173"/>
      <c r="M272" s="174"/>
      <c r="N272" s="175"/>
      <c r="O272" s="175"/>
      <c r="P272" s="176">
        <f>SUM(P273:P285)</f>
        <v>0</v>
      </c>
      <c r="Q272" s="175"/>
      <c r="R272" s="176">
        <f>SUM(R273:R285)</f>
        <v>0.10823</v>
      </c>
      <c r="S272" s="175"/>
      <c r="T272" s="177">
        <f>SUM(T273:T285)</f>
        <v>0</v>
      </c>
      <c r="AR272" s="178" t="s">
        <v>139</v>
      </c>
      <c r="AT272" s="179" t="s">
        <v>75</v>
      </c>
      <c r="AU272" s="179" t="s">
        <v>84</v>
      </c>
      <c r="AY272" s="178" t="s">
        <v>131</v>
      </c>
      <c r="BK272" s="180">
        <f>SUM(BK273:BK285)</f>
        <v>0</v>
      </c>
    </row>
    <row r="273" spans="1:65" s="2" customFormat="1" ht="24.2" customHeight="1">
      <c r="A273" s="34"/>
      <c r="B273" s="35"/>
      <c r="C273" s="183" t="s">
        <v>351</v>
      </c>
      <c r="D273" s="183" t="s">
        <v>134</v>
      </c>
      <c r="E273" s="184" t="s">
        <v>352</v>
      </c>
      <c r="F273" s="185" t="s">
        <v>353</v>
      </c>
      <c r="G273" s="186" t="s">
        <v>265</v>
      </c>
      <c r="H273" s="187">
        <v>1</v>
      </c>
      <c r="I273" s="188"/>
      <c r="J273" s="189">
        <f aca="true" t="shared" si="10" ref="J273:J285">ROUND(I273*H273,2)</f>
        <v>0</v>
      </c>
      <c r="K273" s="190"/>
      <c r="L273" s="39"/>
      <c r="M273" s="191" t="s">
        <v>1</v>
      </c>
      <c r="N273" s="192" t="s">
        <v>42</v>
      </c>
      <c r="O273" s="71"/>
      <c r="P273" s="193">
        <f aca="true" t="shared" si="11" ref="P273:P285">O273*H273</f>
        <v>0</v>
      </c>
      <c r="Q273" s="193">
        <v>0.01692</v>
      </c>
      <c r="R273" s="193">
        <f aca="true" t="shared" si="12" ref="R273:R285">Q273*H273</f>
        <v>0.01692</v>
      </c>
      <c r="S273" s="193">
        <v>0</v>
      </c>
      <c r="T273" s="194">
        <f aca="true" t="shared" si="13" ref="T273:T285"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243</v>
      </c>
      <c r="AT273" s="195" t="s">
        <v>134</v>
      </c>
      <c r="AU273" s="195" t="s">
        <v>139</v>
      </c>
      <c r="AY273" s="17" t="s">
        <v>131</v>
      </c>
      <c r="BE273" s="196">
        <f aca="true" t="shared" si="14" ref="BE273:BE285">IF(N273="základní",J273,0)</f>
        <v>0</v>
      </c>
      <c r="BF273" s="196">
        <f aca="true" t="shared" si="15" ref="BF273:BF285">IF(N273="snížená",J273,0)</f>
        <v>0</v>
      </c>
      <c r="BG273" s="196">
        <f aca="true" t="shared" si="16" ref="BG273:BG285">IF(N273="zákl. přenesená",J273,0)</f>
        <v>0</v>
      </c>
      <c r="BH273" s="196">
        <f aca="true" t="shared" si="17" ref="BH273:BH285">IF(N273="sníž. přenesená",J273,0)</f>
        <v>0</v>
      </c>
      <c r="BI273" s="196">
        <f aca="true" t="shared" si="18" ref="BI273:BI285">IF(N273="nulová",J273,0)</f>
        <v>0</v>
      </c>
      <c r="BJ273" s="17" t="s">
        <v>139</v>
      </c>
      <c r="BK273" s="196">
        <f aca="true" t="shared" si="19" ref="BK273:BK285">ROUND(I273*H273,2)</f>
        <v>0</v>
      </c>
      <c r="BL273" s="17" t="s">
        <v>243</v>
      </c>
      <c r="BM273" s="195" t="s">
        <v>354</v>
      </c>
    </row>
    <row r="274" spans="1:65" s="2" customFormat="1" ht="24.2" customHeight="1">
      <c r="A274" s="34"/>
      <c r="B274" s="35"/>
      <c r="C274" s="183" t="s">
        <v>355</v>
      </c>
      <c r="D274" s="183" t="s">
        <v>134</v>
      </c>
      <c r="E274" s="184" t="s">
        <v>356</v>
      </c>
      <c r="F274" s="185" t="s">
        <v>357</v>
      </c>
      <c r="G274" s="186" t="s">
        <v>265</v>
      </c>
      <c r="H274" s="187">
        <v>1</v>
      </c>
      <c r="I274" s="188"/>
      <c r="J274" s="189">
        <f t="shared" si="10"/>
        <v>0</v>
      </c>
      <c r="K274" s="190"/>
      <c r="L274" s="39"/>
      <c r="M274" s="191" t="s">
        <v>1</v>
      </c>
      <c r="N274" s="192" t="s">
        <v>42</v>
      </c>
      <c r="O274" s="71"/>
      <c r="P274" s="193">
        <f t="shared" si="11"/>
        <v>0</v>
      </c>
      <c r="Q274" s="193">
        <v>0.02775</v>
      </c>
      <c r="R274" s="193">
        <f t="shared" si="12"/>
        <v>0.02775</v>
      </c>
      <c r="S274" s="193">
        <v>0</v>
      </c>
      <c r="T274" s="194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243</v>
      </c>
      <c r="AT274" s="195" t="s">
        <v>134</v>
      </c>
      <c r="AU274" s="195" t="s">
        <v>139</v>
      </c>
      <c r="AY274" s="17" t="s">
        <v>131</v>
      </c>
      <c r="BE274" s="196">
        <f t="shared" si="14"/>
        <v>0</v>
      </c>
      <c r="BF274" s="196">
        <f t="shared" si="15"/>
        <v>0</v>
      </c>
      <c r="BG274" s="196">
        <f t="shared" si="16"/>
        <v>0</v>
      </c>
      <c r="BH274" s="196">
        <f t="shared" si="17"/>
        <v>0</v>
      </c>
      <c r="BI274" s="196">
        <f t="shared" si="18"/>
        <v>0</v>
      </c>
      <c r="BJ274" s="17" t="s">
        <v>139</v>
      </c>
      <c r="BK274" s="196">
        <f t="shared" si="19"/>
        <v>0</v>
      </c>
      <c r="BL274" s="17" t="s">
        <v>243</v>
      </c>
      <c r="BM274" s="195" t="s">
        <v>358</v>
      </c>
    </row>
    <row r="275" spans="1:65" s="2" customFormat="1" ht="24.2" customHeight="1">
      <c r="A275" s="34"/>
      <c r="B275" s="35"/>
      <c r="C275" s="183" t="s">
        <v>359</v>
      </c>
      <c r="D275" s="183" t="s">
        <v>134</v>
      </c>
      <c r="E275" s="184" t="s">
        <v>360</v>
      </c>
      <c r="F275" s="185" t="s">
        <v>361</v>
      </c>
      <c r="G275" s="186" t="s">
        <v>265</v>
      </c>
      <c r="H275" s="187">
        <v>1</v>
      </c>
      <c r="I275" s="188"/>
      <c r="J275" s="189">
        <f t="shared" si="10"/>
        <v>0</v>
      </c>
      <c r="K275" s="190"/>
      <c r="L275" s="39"/>
      <c r="M275" s="191" t="s">
        <v>1</v>
      </c>
      <c r="N275" s="192" t="s">
        <v>42</v>
      </c>
      <c r="O275" s="71"/>
      <c r="P275" s="193">
        <f t="shared" si="11"/>
        <v>0</v>
      </c>
      <c r="Q275" s="193">
        <v>0.03486</v>
      </c>
      <c r="R275" s="193">
        <f t="shared" si="12"/>
        <v>0.03486</v>
      </c>
      <c r="S275" s="193">
        <v>0</v>
      </c>
      <c r="T275" s="194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243</v>
      </c>
      <c r="AT275" s="195" t="s">
        <v>134</v>
      </c>
      <c r="AU275" s="195" t="s">
        <v>139</v>
      </c>
      <c r="AY275" s="17" t="s">
        <v>131</v>
      </c>
      <c r="BE275" s="196">
        <f t="shared" si="14"/>
        <v>0</v>
      </c>
      <c r="BF275" s="196">
        <f t="shared" si="15"/>
        <v>0</v>
      </c>
      <c r="BG275" s="196">
        <f t="shared" si="16"/>
        <v>0</v>
      </c>
      <c r="BH275" s="196">
        <f t="shared" si="17"/>
        <v>0</v>
      </c>
      <c r="BI275" s="196">
        <f t="shared" si="18"/>
        <v>0</v>
      </c>
      <c r="BJ275" s="17" t="s">
        <v>139</v>
      </c>
      <c r="BK275" s="196">
        <f t="shared" si="19"/>
        <v>0</v>
      </c>
      <c r="BL275" s="17" t="s">
        <v>243</v>
      </c>
      <c r="BM275" s="195" t="s">
        <v>362</v>
      </c>
    </row>
    <row r="276" spans="1:65" s="2" customFormat="1" ht="33" customHeight="1">
      <c r="A276" s="34"/>
      <c r="B276" s="35"/>
      <c r="C276" s="183" t="s">
        <v>363</v>
      </c>
      <c r="D276" s="183" t="s">
        <v>134</v>
      </c>
      <c r="E276" s="184" t="s">
        <v>364</v>
      </c>
      <c r="F276" s="185" t="s">
        <v>365</v>
      </c>
      <c r="G276" s="186" t="s">
        <v>265</v>
      </c>
      <c r="H276" s="187">
        <v>1</v>
      </c>
      <c r="I276" s="188"/>
      <c r="J276" s="189">
        <f t="shared" si="10"/>
        <v>0</v>
      </c>
      <c r="K276" s="190"/>
      <c r="L276" s="39"/>
      <c r="M276" s="191" t="s">
        <v>1</v>
      </c>
      <c r="N276" s="192" t="s">
        <v>42</v>
      </c>
      <c r="O276" s="71"/>
      <c r="P276" s="193">
        <f t="shared" si="11"/>
        <v>0</v>
      </c>
      <c r="Q276" s="193">
        <v>0.01937</v>
      </c>
      <c r="R276" s="193">
        <f t="shared" si="12"/>
        <v>0.01937</v>
      </c>
      <c r="S276" s="193">
        <v>0</v>
      </c>
      <c r="T276" s="194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243</v>
      </c>
      <c r="AT276" s="195" t="s">
        <v>134</v>
      </c>
      <c r="AU276" s="195" t="s">
        <v>139</v>
      </c>
      <c r="AY276" s="17" t="s">
        <v>131</v>
      </c>
      <c r="BE276" s="196">
        <f t="shared" si="14"/>
        <v>0</v>
      </c>
      <c r="BF276" s="196">
        <f t="shared" si="15"/>
        <v>0</v>
      </c>
      <c r="BG276" s="196">
        <f t="shared" si="16"/>
        <v>0</v>
      </c>
      <c r="BH276" s="196">
        <f t="shared" si="17"/>
        <v>0</v>
      </c>
      <c r="BI276" s="196">
        <f t="shared" si="18"/>
        <v>0</v>
      </c>
      <c r="BJ276" s="17" t="s">
        <v>139</v>
      </c>
      <c r="BK276" s="196">
        <f t="shared" si="19"/>
        <v>0</v>
      </c>
      <c r="BL276" s="17" t="s">
        <v>243</v>
      </c>
      <c r="BM276" s="195" t="s">
        <v>366</v>
      </c>
    </row>
    <row r="277" spans="1:65" s="2" customFormat="1" ht="24.2" customHeight="1">
      <c r="A277" s="34"/>
      <c r="B277" s="35"/>
      <c r="C277" s="183" t="s">
        <v>367</v>
      </c>
      <c r="D277" s="183" t="s">
        <v>134</v>
      </c>
      <c r="E277" s="184" t="s">
        <v>368</v>
      </c>
      <c r="F277" s="185" t="s">
        <v>369</v>
      </c>
      <c r="G277" s="186" t="s">
        <v>265</v>
      </c>
      <c r="H277" s="187">
        <v>1</v>
      </c>
      <c r="I277" s="188"/>
      <c r="J277" s="189">
        <f t="shared" si="10"/>
        <v>0</v>
      </c>
      <c r="K277" s="190"/>
      <c r="L277" s="39"/>
      <c r="M277" s="191" t="s">
        <v>1</v>
      </c>
      <c r="N277" s="192" t="s">
        <v>42</v>
      </c>
      <c r="O277" s="71"/>
      <c r="P277" s="193">
        <f t="shared" si="11"/>
        <v>0</v>
      </c>
      <c r="Q277" s="193">
        <v>0.0011</v>
      </c>
      <c r="R277" s="193">
        <f t="shared" si="12"/>
        <v>0.0011</v>
      </c>
      <c r="S277" s="193">
        <v>0</v>
      </c>
      <c r="T277" s="194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243</v>
      </c>
      <c r="AT277" s="195" t="s">
        <v>134</v>
      </c>
      <c r="AU277" s="195" t="s">
        <v>139</v>
      </c>
      <c r="AY277" s="17" t="s">
        <v>131</v>
      </c>
      <c r="BE277" s="196">
        <f t="shared" si="14"/>
        <v>0</v>
      </c>
      <c r="BF277" s="196">
        <f t="shared" si="15"/>
        <v>0</v>
      </c>
      <c r="BG277" s="196">
        <f t="shared" si="16"/>
        <v>0</v>
      </c>
      <c r="BH277" s="196">
        <f t="shared" si="17"/>
        <v>0</v>
      </c>
      <c r="BI277" s="196">
        <f t="shared" si="18"/>
        <v>0</v>
      </c>
      <c r="BJ277" s="17" t="s">
        <v>139</v>
      </c>
      <c r="BK277" s="196">
        <f t="shared" si="19"/>
        <v>0</v>
      </c>
      <c r="BL277" s="17" t="s">
        <v>243</v>
      </c>
      <c r="BM277" s="195" t="s">
        <v>370</v>
      </c>
    </row>
    <row r="278" spans="1:65" s="2" customFormat="1" ht="24.2" customHeight="1">
      <c r="A278" s="34"/>
      <c r="B278" s="35"/>
      <c r="C278" s="183" t="s">
        <v>371</v>
      </c>
      <c r="D278" s="183" t="s">
        <v>134</v>
      </c>
      <c r="E278" s="184" t="s">
        <v>372</v>
      </c>
      <c r="F278" s="185" t="s">
        <v>373</v>
      </c>
      <c r="G278" s="186" t="s">
        <v>265</v>
      </c>
      <c r="H278" s="187">
        <v>1</v>
      </c>
      <c r="I278" s="188"/>
      <c r="J278" s="189">
        <f t="shared" si="10"/>
        <v>0</v>
      </c>
      <c r="K278" s="190"/>
      <c r="L278" s="39"/>
      <c r="M278" s="191" t="s">
        <v>1</v>
      </c>
      <c r="N278" s="192" t="s">
        <v>42</v>
      </c>
      <c r="O278" s="71"/>
      <c r="P278" s="193">
        <f t="shared" si="11"/>
        <v>0</v>
      </c>
      <c r="Q278" s="193">
        <v>0.0018</v>
      </c>
      <c r="R278" s="193">
        <f t="shared" si="12"/>
        <v>0.0018</v>
      </c>
      <c r="S278" s="193">
        <v>0</v>
      </c>
      <c r="T278" s="194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5" t="s">
        <v>243</v>
      </c>
      <c r="AT278" s="195" t="s">
        <v>134</v>
      </c>
      <c r="AU278" s="195" t="s">
        <v>139</v>
      </c>
      <c r="AY278" s="17" t="s">
        <v>131</v>
      </c>
      <c r="BE278" s="196">
        <f t="shared" si="14"/>
        <v>0</v>
      </c>
      <c r="BF278" s="196">
        <f t="shared" si="15"/>
        <v>0</v>
      </c>
      <c r="BG278" s="196">
        <f t="shared" si="16"/>
        <v>0</v>
      </c>
      <c r="BH278" s="196">
        <f t="shared" si="17"/>
        <v>0</v>
      </c>
      <c r="BI278" s="196">
        <f t="shared" si="18"/>
        <v>0</v>
      </c>
      <c r="BJ278" s="17" t="s">
        <v>139</v>
      </c>
      <c r="BK278" s="196">
        <f t="shared" si="19"/>
        <v>0</v>
      </c>
      <c r="BL278" s="17" t="s">
        <v>243</v>
      </c>
      <c r="BM278" s="195" t="s">
        <v>374</v>
      </c>
    </row>
    <row r="279" spans="1:65" s="2" customFormat="1" ht="24.2" customHeight="1">
      <c r="A279" s="34"/>
      <c r="B279" s="35"/>
      <c r="C279" s="183" t="s">
        <v>375</v>
      </c>
      <c r="D279" s="183" t="s">
        <v>134</v>
      </c>
      <c r="E279" s="184" t="s">
        <v>376</v>
      </c>
      <c r="F279" s="185" t="s">
        <v>377</v>
      </c>
      <c r="G279" s="186" t="s">
        <v>265</v>
      </c>
      <c r="H279" s="187">
        <v>1</v>
      </c>
      <c r="I279" s="188"/>
      <c r="J279" s="189">
        <f t="shared" si="10"/>
        <v>0</v>
      </c>
      <c r="K279" s="190"/>
      <c r="L279" s="39"/>
      <c r="M279" s="191" t="s">
        <v>1</v>
      </c>
      <c r="N279" s="192" t="s">
        <v>42</v>
      </c>
      <c r="O279" s="71"/>
      <c r="P279" s="193">
        <f t="shared" si="11"/>
        <v>0</v>
      </c>
      <c r="Q279" s="193">
        <v>0.00284</v>
      </c>
      <c r="R279" s="193">
        <f t="shared" si="12"/>
        <v>0.00284</v>
      </c>
      <c r="S279" s="193">
        <v>0</v>
      </c>
      <c r="T279" s="194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243</v>
      </c>
      <c r="AT279" s="195" t="s">
        <v>134</v>
      </c>
      <c r="AU279" s="195" t="s">
        <v>139</v>
      </c>
      <c r="AY279" s="17" t="s">
        <v>131</v>
      </c>
      <c r="BE279" s="196">
        <f t="shared" si="14"/>
        <v>0</v>
      </c>
      <c r="BF279" s="196">
        <f t="shared" si="15"/>
        <v>0</v>
      </c>
      <c r="BG279" s="196">
        <f t="shared" si="16"/>
        <v>0</v>
      </c>
      <c r="BH279" s="196">
        <f t="shared" si="17"/>
        <v>0</v>
      </c>
      <c r="BI279" s="196">
        <f t="shared" si="18"/>
        <v>0</v>
      </c>
      <c r="BJ279" s="17" t="s">
        <v>139</v>
      </c>
      <c r="BK279" s="196">
        <f t="shared" si="19"/>
        <v>0</v>
      </c>
      <c r="BL279" s="17" t="s">
        <v>243</v>
      </c>
      <c r="BM279" s="195" t="s">
        <v>378</v>
      </c>
    </row>
    <row r="280" spans="1:65" s="2" customFormat="1" ht="24.2" customHeight="1">
      <c r="A280" s="34"/>
      <c r="B280" s="35"/>
      <c r="C280" s="183" t="s">
        <v>379</v>
      </c>
      <c r="D280" s="183" t="s">
        <v>134</v>
      </c>
      <c r="E280" s="184" t="s">
        <v>380</v>
      </c>
      <c r="F280" s="185" t="s">
        <v>381</v>
      </c>
      <c r="G280" s="186" t="s">
        <v>265</v>
      </c>
      <c r="H280" s="187">
        <v>1</v>
      </c>
      <c r="I280" s="188"/>
      <c r="J280" s="189">
        <f t="shared" si="10"/>
        <v>0</v>
      </c>
      <c r="K280" s="190"/>
      <c r="L280" s="39"/>
      <c r="M280" s="191" t="s">
        <v>1</v>
      </c>
      <c r="N280" s="192" t="s">
        <v>42</v>
      </c>
      <c r="O280" s="71"/>
      <c r="P280" s="193">
        <f t="shared" si="11"/>
        <v>0</v>
      </c>
      <c r="Q280" s="193">
        <v>0.00185</v>
      </c>
      <c r="R280" s="193">
        <f t="shared" si="12"/>
        <v>0.00185</v>
      </c>
      <c r="S280" s="193">
        <v>0</v>
      </c>
      <c r="T280" s="194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243</v>
      </c>
      <c r="AT280" s="195" t="s">
        <v>134</v>
      </c>
      <c r="AU280" s="195" t="s">
        <v>139</v>
      </c>
      <c r="AY280" s="17" t="s">
        <v>131</v>
      </c>
      <c r="BE280" s="196">
        <f t="shared" si="14"/>
        <v>0</v>
      </c>
      <c r="BF280" s="196">
        <f t="shared" si="15"/>
        <v>0</v>
      </c>
      <c r="BG280" s="196">
        <f t="shared" si="16"/>
        <v>0</v>
      </c>
      <c r="BH280" s="196">
        <f t="shared" si="17"/>
        <v>0</v>
      </c>
      <c r="BI280" s="196">
        <f t="shared" si="18"/>
        <v>0</v>
      </c>
      <c r="BJ280" s="17" t="s">
        <v>139</v>
      </c>
      <c r="BK280" s="196">
        <f t="shared" si="19"/>
        <v>0</v>
      </c>
      <c r="BL280" s="17" t="s">
        <v>243</v>
      </c>
      <c r="BM280" s="195" t="s">
        <v>382</v>
      </c>
    </row>
    <row r="281" spans="1:65" s="2" customFormat="1" ht="24.2" customHeight="1">
      <c r="A281" s="34"/>
      <c r="B281" s="35"/>
      <c r="C281" s="183" t="s">
        <v>383</v>
      </c>
      <c r="D281" s="183" t="s">
        <v>134</v>
      </c>
      <c r="E281" s="184" t="s">
        <v>384</v>
      </c>
      <c r="F281" s="185" t="s">
        <v>385</v>
      </c>
      <c r="G281" s="186" t="s">
        <v>137</v>
      </c>
      <c r="H281" s="187">
        <v>1</v>
      </c>
      <c r="I281" s="188"/>
      <c r="J281" s="189">
        <f t="shared" si="10"/>
        <v>0</v>
      </c>
      <c r="K281" s="190"/>
      <c r="L281" s="39"/>
      <c r="M281" s="191" t="s">
        <v>1</v>
      </c>
      <c r="N281" s="192" t="s">
        <v>42</v>
      </c>
      <c r="O281" s="71"/>
      <c r="P281" s="193">
        <f t="shared" si="11"/>
        <v>0</v>
      </c>
      <c r="Q281" s="193">
        <v>0.00027</v>
      </c>
      <c r="R281" s="193">
        <f t="shared" si="12"/>
        <v>0.00027</v>
      </c>
      <c r="S281" s="193">
        <v>0</v>
      </c>
      <c r="T281" s="194">
        <f t="shared" si="1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243</v>
      </c>
      <c r="AT281" s="195" t="s">
        <v>134</v>
      </c>
      <c r="AU281" s="195" t="s">
        <v>139</v>
      </c>
      <c r="AY281" s="17" t="s">
        <v>131</v>
      </c>
      <c r="BE281" s="196">
        <f t="shared" si="14"/>
        <v>0</v>
      </c>
      <c r="BF281" s="196">
        <f t="shared" si="15"/>
        <v>0</v>
      </c>
      <c r="BG281" s="196">
        <f t="shared" si="16"/>
        <v>0</v>
      </c>
      <c r="BH281" s="196">
        <f t="shared" si="17"/>
        <v>0</v>
      </c>
      <c r="BI281" s="196">
        <f t="shared" si="18"/>
        <v>0</v>
      </c>
      <c r="BJ281" s="17" t="s">
        <v>139</v>
      </c>
      <c r="BK281" s="196">
        <f t="shared" si="19"/>
        <v>0</v>
      </c>
      <c r="BL281" s="17" t="s">
        <v>243</v>
      </c>
      <c r="BM281" s="195" t="s">
        <v>386</v>
      </c>
    </row>
    <row r="282" spans="1:65" s="2" customFormat="1" ht="33" customHeight="1">
      <c r="A282" s="34"/>
      <c r="B282" s="35"/>
      <c r="C282" s="183" t="s">
        <v>387</v>
      </c>
      <c r="D282" s="183" t="s">
        <v>134</v>
      </c>
      <c r="E282" s="184" t="s">
        <v>388</v>
      </c>
      <c r="F282" s="185" t="s">
        <v>389</v>
      </c>
      <c r="G282" s="186" t="s">
        <v>137</v>
      </c>
      <c r="H282" s="187">
        <v>1</v>
      </c>
      <c r="I282" s="188"/>
      <c r="J282" s="189">
        <f t="shared" si="10"/>
        <v>0</v>
      </c>
      <c r="K282" s="190"/>
      <c r="L282" s="39"/>
      <c r="M282" s="191" t="s">
        <v>1</v>
      </c>
      <c r="N282" s="192" t="s">
        <v>42</v>
      </c>
      <c r="O282" s="71"/>
      <c r="P282" s="193">
        <f t="shared" si="11"/>
        <v>0</v>
      </c>
      <c r="Q282" s="193">
        <v>0.00047</v>
      </c>
      <c r="R282" s="193">
        <f t="shared" si="12"/>
        <v>0.00047</v>
      </c>
      <c r="S282" s="193">
        <v>0</v>
      </c>
      <c r="T282" s="194">
        <f t="shared" si="1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243</v>
      </c>
      <c r="AT282" s="195" t="s">
        <v>134</v>
      </c>
      <c r="AU282" s="195" t="s">
        <v>139</v>
      </c>
      <c r="AY282" s="17" t="s">
        <v>131</v>
      </c>
      <c r="BE282" s="196">
        <f t="shared" si="14"/>
        <v>0</v>
      </c>
      <c r="BF282" s="196">
        <f t="shared" si="15"/>
        <v>0</v>
      </c>
      <c r="BG282" s="196">
        <f t="shared" si="16"/>
        <v>0</v>
      </c>
      <c r="BH282" s="196">
        <f t="shared" si="17"/>
        <v>0</v>
      </c>
      <c r="BI282" s="196">
        <f t="shared" si="18"/>
        <v>0</v>
      </c>
      <c r="BJ282" s="17" t="s">
        <v>139</v>
      </c>
      <c r="BK282" s="196">
        <f t="shared" si="19"/>
        <v>0</v>
      </c>
      <c r="BL282" s="17" t="s">
        <v>243</v>
      </c>
      <c r="BM282" s="195" t="s">
        <v>390</v>
      </c>
    </row>
    <row r="283" spans="1:65" s="2" customFormat="1" ht="16.5" customHeight="1">
      <c r="A283" s="34"/>
      <c r="B283" s="35"/>
      <c r="C283" s="183" t="s">
        <v>391</v>
      </c>
      <c r="D283" s="183" t="s">
        <v>134</v>
      </c>
      <c r="E283" s="184" t="s">
        <v>392</v>
      </c>
      <c r="F283" s="185" t="s">
        <v>393</v>
      </c>
      <c r="G283" s="186" t="s">
        <v>137</v>
      </c>
      <c r="H283" s="187">
        <v>1</v>
      </c>
      <c r="I283" s="188"/>
      <c r="J283" s="189">
        <f t="shared" si="10"/>
        <v>0</v>
      </c>
      <c r="K283" s="190"/>
      <c r="L283" s="39"/>
      <c r="M283" s="191" t="s">
        <v>1</v>
      </c>
      <c r="N283" s="192" t="s">
        <v>42</v>
      </c>
      <c r="O283" s="71"/>
      <c r="P283" s="193">
        <f t="shared" si="11"/>
        <v>0</v>
      </c>
      <c r="Q283" s="193">
        <v>0.001</v>
      </c>
      <c r="R283" s="193">
        <f t="shared" si="12"/>
        <v>0.001</v>
      </c>
      <c r="S283" s="193">
        <v>0</v>
      </c>
      <c r="T283" s="194">
        <f t="shared" si="1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5" t="s">
        <v>243</v>
      </c>
      <c r="AT283" s="195" t="s">
        <v>134</v>
      </c>
      <c r="AU283" s="195" t="s">
        <v>139</v>
      </c>
      <c r="AY283" s="17" t="s">
        <v>131</v>
      </c>
      <c r="BE283" s="196">
        <f t="shared" si="14"/>
        <v>0</v>
      </c>
      <c r="BF283" s="196">
        <f t="shared" si="15"/>
        <v>0</v>
      </c>
      <c r="BG283" s="196">
        <f t="shared" si="16"/>
        <v>0</v>
      </c>
      <c r="BH283" s="196">
        <f t="shared" si="17"/>
        <v>0</v>
      </c>
      <c r="BI283" s="196">
        <f t="shared" si="18"/>
        <v>0</v>
      </c>
      <c r="BJ283" s="17" t="s">
        <v>139</v>
      </c>
      <c r="BK283" s="196">
        <f t="shared" si="19"/>
        <v>0</v>
      </c>
      <c r="BL283" s="17" t="s">
        <v>243</v>
      </c>
      <c r="BM283" s="195" t="s">
        <v>394</v>
      </c>
    </row>
    <row r="284" spans="1:65" s="2" customFormat="1" ht="16.5" customHeight="1">
      <c r="A284" s="34"/>
      <c r="B284" s="35"/>
      <c r="C284" s="183" t="s">
        <v>395</v>
      </c>
      <c r="D284" s="183" t="s">
        <v>134</v>
      </c>
      <c r="E284" s="184" t="s">
        <v>396</v>
      </c>
      <c r="F284" s="185" t="s">
        <v>397</v>
      </c>
      <c r="G284" s="186" t="s">
        <v>347</v>
      </c>
      <c r="H284" s="187">
        <v>1</v>
      </c>
      <c r="I284" s="188"/>
      <c r="J284" s="189">
        <f t="shared" si="10"/>
        <v>0</v>
      </c>
      <c r="K284" s="190"/>
      <c r="L284" s="39"/>
      <c r="M284" s="191" t="s">
        <v>1</v>
      </c>
      <c r="N284" s="192" t="s">
        <v>42</v>
      </c>
      <c r="O284" s="71"/>
      <c r="P284" s="193">
        <f t="shared" si="11"/>
        <v>0</v>
      </c>
      <c r="Q284" s="193">
        <v>0</v>
      </c>
      <c r="R284" s="193">
        <f t="shared" si="12"/>
        <v>0</v>
      </c>
      <c r="S284" s="193">
        <v>0</v>
      </c>
      <c r="T284" s="194">
        <f t="shared" si="1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243</v>
      </c>
      <c r="AT284" s="195" t="s">
        <v>134</v>
      </c>
      <c r="AU284" s="195" t="s">
        <v>139</v>
      </c>
      <c r="AY284" s="17" t="s">
        <v>131</v>
      </c>
      <c r="BE284" s="196">
        <f t="shared" si="14"/>
        <v>0</v>
      </c>
      <c r="BF284" s="196">
        <f t="shared" si="15"/>
        <v>0</v>
      </c>
      <c r="BG284" s="196">
        <f t="shared" si="16"/>
        <v>0</v>
      </c>
      <c r="BH284" s="196">
        <f t="shared" si="17"/>
        <v>0</v>
      </c>
      <c r="BI284" s="196">
        <f t="shared" si="18"/>
        <v>0</v>
      </c>
      <c r="BJ284" s="17" t="s">
        <v>139</v>
      </c>
      <c r="BK284" s="196">
        <f t="shared" si="19"/>
        <v>0</v>
      </c>
      <c r="BL284" s="17" t="s">
        <v>243</v>
      </c>
      <c r="BM284" s="195" t="s">
        <v>398</v>
      </c>
    </row>
    <row r="285" spans="1:65" s="2" customFormat="1" ht="24.2" customHeight="1">
      <c r="A285" s="34"/>
      <c r="B285" s="35"/>
      <c r="C285" s="183" t="s">
        <v>399</v>
      </c>
      <c r="D285" s="183" t="s">
        <v>134</v>
      </c>
      <c r="E285" s="184" t="s">
        <v>400</v>
      </c>
      <c r="F285" s="185" t="s">
        <v>401</v>
      </c>
      <c r="G285" s="186" t="s">
        <v>320</v>
      </c>
      <c r="H285" s="187">
        <v>0.108</v>
      </c>
      <c r="I285" s="188"/>
      <c r="J285" s="189">
        <f t="shared" si="10"/>
        <v>0</v>
      </c>
      <c r="K285" s="190"/>
      <c r="L285" s="39"/>
      <c r="M285" s="191" t="s">
        <v>1</v>
      </c>
      <c r="N285" s="192" t="s">
        <v>42</v>
      </c>
      <c r="O285" s="71"/>
      <c r="P285" s="193">
        <f t="shared" si="11"/>
        <v>0</v>
      </c>
      <c r="Q285" s="193">
        <v>0</v>
      </c>
      <c r="R285" s="193">
        <f t="shared" si="12"/>
        <v>0</v>
      </c>
      <c r="S285" s="193">
        <v>0</v>
      </c>
      <c r="T285" s="194">
        <f t="shared" si="1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243</v>
      </c>
      <c r="AT285" s="195" t="s">
        <v>134</v>
      </c>
      <c r="AU285" s="195" t="s">
        <v>139</v>
      </c>
      <c r="AY285" s="17" t="s">
        <v>131</v>
      </c>
      <c r="BE285" s="196">
        <f t="shared" si="14"/>
        <v>0</v>
      </c>
      <c r="BF285" s="196">
        <f t="shared" si="15"/>
        <v>0</v>
      </c>
      <c r="BG285" s="196">
        <f t="shared" si="16"/>
        <v>0</v>
      </c>
      <c r="BH285" s="196">
        <f t="shared" si="17"/>
        <v>0</v>
      </c>
      <c r="BI285" s="196">
        <f t="shared" si="18"/>
        <v>0</v>
      </c>
      <c r="BJ285" s="17" t="s">
        <v>139</v>
      </c>
      <c r="BK285" s="196">
        <f t="shared" si="19"/>
        <v>0</v>
      </c>
      <c r="BL285" s="17" t="s">
        <v>243</v>
      </c>
      <c r="BM285" s="195" t="s">
        <v>402</v>
      </c>
    </row>
    <row r="286" spans="2:63" s="12" customFormat="1" ht="22.9" customHeight="1">
      <c r="B286" s="167"/>
      <c r="C286" s="168"/>
      <c r="D286" s="169" t="s">
        <v>75</v>
      </c>
      <c r="E286" s="181" t="s">
        <v>403</v>
      </c>
      <c r="F286" s="181" t="s">
        <v>404</v>
      </c>
      <c r="G286" s="168"/>
      <c r="H286" s="168"/>
      <c r="I286" s="171"/>
      <c r="J286" s="182">
        <f>BK286</f>
        <v>0</v>
      </c>
      <c r="K286" s="168"/>
      <c r="L286" s="173"/>
      <c r="M286" s="174"/>
      <c r="N286" s="175"/>
      <c r="O286" s="175"/>
      <c r="P286" s="176">
        <f>SUM(P287:P294)</f>
        <v>0</v>
      </c>
      <c r="Q286" s="175"/>
      <c r="R286" s="176">
        <f>SUM(R287:R294)</f>
        <v>0.37373</v>
      </c>
      <c r="S286" s="175"/>
      <c r="T286" s="177">
        <f>SUM(T287:T294)</f>
        <v>0</v>
      </c>
      <c r="AR286" s="178" t="s">
        <v>139</v>
      </c>
      <c r="AT286" s="179" t="s">
        <v>75</v>
      </c>
      <c r="AU286" s="179" t="s">
        <v>84</v>
      </c>
      <c r="AY286" s="178" t="s">
        <v>131</v>
      </c>
      <c r="BK286" s="180">
        <f>SUM(BK287:BK294)</f>
        <v>0</v>
      </c>
    </row>
    <row r="287" spans="1:65" s="2" customFormat="1" ht="24.2" customHeight="1">
      <c r="A287" s="34"/>
      <c r="B287" s="35"/>
      <c r="C287" s="183" t="s">
        <v>405</v>
      </c>
      <c r="D287" s="183" t="s">
        <v>134</v>
      </c>
      <c r="E287" s="184" t="s">
        <v>406</v>
      </c>
      <c r="F287" s="185" t="s">
        <v>407</v>
      </c>
      <c r="G287" s="186" t="s">
        <v>146</v>
      </c>
      <c r="H287" s="187">
        <v>25.8</v>
      </c>
      <c r="I287" s="188"/>
      <c r="J287" s="189">
        <f>ROUND(I287*H287,2)</f>
        <v>0</v>
      </c>
      <c r="K287" s="190"/>
      <c r="L287" s="39"/>
      <c r="M287" s="191" t="s">
        <v>1</v>
      </c>
      <c r="N287" s="192" t="s">
        <v>42</v>
      </c>
      <c r="O287" s="71"/>
      <c r="P287" s="193">
        <f>O287*H287</f>
        <v>0</v>
      </c>
      <c r="Q287" s="193">
        <v>0.01223</v>
      </c>
      <c r="R287" s="193">
        <f>Q287*H287</f>
        <v>0.315534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243</v>
      </c>
      <c r="AT287" s="195" t="s">
        <v>134</v>
      </c>
      <c r="AU287" s="195" t="s">
        <v>139</v>
      </c>
      <c r="AY287" s="17" t="s">
        <v>131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139</v>
      </c>
      <c r="BK287" s="196">
        <f>ROUND(I287*H287,2)</f>
        <v>0</v>
      </c>
      <c r="BL287" s="17" t="s">
        <v>243</v>
      </c>
      <c r="BM287" s="195" t="s">
        <v>408</v>
      </c>
    </row>
    <row r="288" spans="2:51" s="14" customFormat="1" ht="11.25">
      <c r="B288" s="209"/>
      <c r="C288" s="210"/>
      <c r="D288" s="199" t="s">
        <v>148</v>
      </c>
      <c r="E288" s="211" t="s">
        <v>1</v>
      </c>
      <c r="F288" s="212" t="s">
        <v>409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148</v>
      </c>
      <c r="AU288" s="218" t="s">
        <v>139</v>
      </c>
      <c r="AV288" s="14" t="s">
        <v>84</v>
      </c>
      <c r="AW288" s="14" t="s">
        <v>32</v>
      </c>
      <c r="AX288" s="14" t="s">
        <v>76</v>
      </c>
      <c r="AY288" s="218" t="s">
        <v>131</v>
      </c>
    </row>
    <row r="289" spans="2:51" s="13" customFormat="1" ht="11.25">
      <c r="B289" s="197"/>
      <c r="C289" s="198"/>
      <c r="D289" s="199" t="s">
        <v>148</v>
      </c>
      <c r="E289" s="200" t="s">
        <v>1</v>
      </c>
      <c r="F289" s="201" t="s">
        <v>410</v>
      </c>
      <c r="G289" s="198"/>
      <c r="H289" s="202">
        <v>25.8</v>
      </c>
      <c r="I289" s="203"/>
      <c r="J289" s="198"/>
      <c r="K289" s="198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148</v>
      </c>
      <c r="AU289" s="208" t="s">
        <v>139</v>
      </c>
      <c r="AV289" s="13" t="s">
        <v>139</v>
      </c>
      <c r="AW289" s="13" t="s">
        <v>32</v>
      </c>
      <c r="AX289" s="13" t="s">
        <v>84</v>
      </c>
      <c r="AY289" s="208" t="s">
        <v>131</v>
      </c>
    </row>
    <row r="290" spans="1:65" s="2" customFormat="1" ht="24.2" customHeight="1">
      <c r="A290" s="34"/>
      <c r="B290" s="35"/>
      <c r="C290" s="183" t="s">
        <v>411</v>
      </c>
      <c r="D290" s="183" t="s">
        <v>134</v>
      </c>
      <c r="E290" s="184" t="s">
        <v>412</v>
      </c>
      <c r="F290" s="185" t="s">
        <v>413</v>
      </c>
      <c r="G290" s="186" t="s">
        <v>146</v>
      </c>
      <c r="H290" s="187">
        <v>4.4</v>
      </c>
      <c r="I290" s="188"/>
      <c r="J290" s="189">
        <f>ROUND(I290*H290,2)</f>
        <v>0</v>
      </c>
      <c r="K290" s="190"/>
      <c r="L290" s="39"/>
      <c r="M290" s="191" t="s">
        <v>1</v>
      </c>
      <c r="N290" s="192" t="s">
        <v>42</v>
      </c>
      <c r="O290" s="71"/>
      <c r="P290" s="193">
        <f>O290*H290</f>
        <v>0</v>
      </c>
      <c r="Q290" s="193">
        <v>0.01254</v>
      </c>
      <c r="R290" s="193">
        <f>Q290*H290</f>
        <v>0.05517600000000001</v>
      </c>
      <c r="S290" s="193">
        <v>0</v>
      </c>
      <c r="T290" s="194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5" t="s">
        <v>243</v>
      </c>
      <c r="AT290" s="195" t="s">
        <v>134</v>
      </c>
      <c r="AU290" s="195" t="s">
        <v>139</v>
      </c>
      <c r="AY290" s="17" t="s">
        <v>131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7" t="s">
        <v>139</v>
      </c>
      <c r="BK290" s="196">
        <f>ROUND(I290*H290,2)</f>
        <v>0</v>
      </c>
      <c r="BL290" s="17" t="s">
        <v>243</v>
      </c>
      <c r="BM290" s="195" t="s">
        <v>414</v>
      </c>
    </row>
    <row r="291" spans="2:51" s="13" customFormat="1" ht="11.25">
      <c r="B291" s="197"/>
      <c r="C291" s="198"/>
      <c r="D291" s="199" t="s">
        <v>148</v>
      </c>
      <c r="E291" s="200" t="s">
        <v>1</v>
      </c>
      <c r="F291" s="201" t="s">
        <v>415</v>
      </c>
      <c r="G291" s="198"/>
      <c r="H291" s="202">
        <v>4.4</v>
      </c>
      <c r="I291" s="203"/>
      <c r="J291" s="198"/>
      <c r="K291" s="198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139</v>
      </c>
      <c r="AV291" s="13" t="s">
        <v>139</v>
      </c>
      <c r="AW291" s="13" t="s">
        <v>32</v>
      </c>
      <c r="AX291" s="13" t="s">
        <v>84</v>
      </c>
      <c r="AY291" s="208" t="s">
        <v>131</v>
      </c>
    </row>
    <row r="292" spans="1:65" s="2" customFormat="1" ht="16.5" customHeight="1">
      <c r="A292" s="34"/>
      <c r="B292" s="35"/>
      <c r="C292" s="183" t="s">
        <v>416</v>
      </c>
      <c r="D292" s="183" t="s">
        <v>134</v>
      </c>
      <c r="E292" s="184" t="s">
        <v>417</v>
      </c>
      <c r="F292" s="185" t="s">
        <v>418</v>
      </c>
      <c r="G292" s="186" t="s">
        <v>146</v>
      </c>
      <c r="H292" s="187">
        <v>30.2</v>
      </c>
      <c r="I292" s="188"/>
      <c r="J292" s="189">
        <f>ROUND(I292*H292,2)</f>
        <v>0</v>
      </c>
      <c r="K292" s="190"/>
      <c r="L292" s="39"/>
      <c r="M292" s="191" t="s">
        <v>1</v>
      </c>
      <c r="N292" s="192" t="s">
        <v>42</v>
      </c>
      <c r="O292" s="71"/>
      <c r="P292" s="193">
        <f>O292*H292</f>
        <v>0</v>
      </c>
      <c r="Q292" s="193">
        <v>0.0001</v>
      </c>
      <c r="R292" s="193">
        <f>Q292*H292</f>
        <v>0.00302</v>
      </c>
      <c r="S292" s="193">
        <v>0</v>
      </c>
      <c r="T292" s="194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5" t="s">
        <v>243</v>
      </c>
      <c r="AT292" s="195" t="s">
        <v>134</v>
      </c>
      <c r="AU292" s="195" t="s">
        <v>139</v>
      </c>
      <c r="AY292" s="17" t="s">
        <v>131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7" t="s">
        <v>139</v>
      </c>
      <c r="BK292" s="196">
        <f>ROUND(I292*H292,2)</f>
        <v>0</v>
      </c>
      <c r="BL292" s="17" t="s">
        <v>243</v>
      </c>
      <c r="BM292" s="195" t="s">
        <v>419</v>
      </c>
    </row>
    <row r="293" spans="2:51" s="13" customFormat="1" ht="11.25">
      <c r="B293" s="197"/>
      <c r="C293" s="198"/>
      <c r="D293" s="199" t="s">
        <v>148</v>
      </c>
      <c r="E293" s="200" t="s">
        <v>1</v>
      </c>
      <c r="F293" s="201" t="s">
        <v>420</v>
      </c>
      <c r="G293" s="198"/>
      <c r="H293" s="202">
        <v>30.2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148</v>
      </c>
      <c r="AU293" s="208" t="s">
        <v>139</v>
      </c>
      <c r="AV293" s="13" t="s">
        <v>139</v>
      </c>
      <c r="AW293" s="13" t="s">
        <v>32</v>
      </c>
      <c r="AX293" s="13" t="s">
        <v>84</v>
      </c>
      <c r="AY293" s="208" t="s">
        <v>131</v>
      </c>
    </row>
    <row r="294" spans="1:65" s="2" customFormat="1" ht="24.2" customHeight="1">
      <c r="A294" s="34"/>
      <c r="B294" s="35"/>
      <c r="C294" s="183" t="s">
        <v>421</v>
      </c>
      <c r="D294" s="183" t="s">
        <v>134</v>
      </c>
      <c r="E294" s="184" t="s">
        <v>422</v>
      </c>
      <c r="F294" s="185" t="s">
        <v>423</v>
      </c>
      <c r="G294" s="186" t="s">
        <v>320</v>
      </c>
      <c r="H294" s="187">
        <v>0.374</v>
      </c>
      <c r="I294" s="188"/>
      <c r="J294" s="189">
        <f>ROUND(I294*H294,2)</f>
        <v>0</v>
      </c>
      <c r="K294" s="190"/>
      <c r="L294" s="39"/>
      <c r="M294" s="191" t="s">
        <v>1</v>
      </c>
      <c r="N294" s="192" t="s">
        <v>42</v>
      </c>
      <c r="O294" s="71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5" t="s">
        <v>243</v>
      </c>
      <c r="AT294" s="195" t="s">
        <v>134</v>
      </c>
      <c r="AU294" s="195" t="s">
        <v>139</v>
      </c>
      <c r="AY294" s="17" t="s">
        <v>131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7" t="s">
        <v>139</v>
      </c>
      <c r="BK294" s="196">
        <f>ROUND(I294*H294,2)</f>
        <v>0</v>
      </c>
      <c r="BL294" s="17" t="s">
        <v>243</v>
      </c>
      <c r="BM294" s="195" t="s">
        <v>424</v>
      </c>
    </row>
    <row r="295" spans="2:63" s="12" customFormat="1" ht="22.9" customHeight="1">
      <c r="B295" s="167"/>
      <c r="C295" s="168"/>
      <c r="D295" s="169" t="s">
        <v>75</v>
      </c>
      <c r="E295" s="181" t="s">
        <v>425</v>
      </c>
      <c r="F295" s="181" t="s">
        <v>426</v>
      </c>
      <c r="G295" s="168"/>
      <c r="H295" s="168"/>
      <c r="I295" s="171"/>
      <c r="J295" s="182">
        <f>BK295</f>
        <v>0</v>
      </c>
      <c r="K295" s="168"/>
      <c r="L295" s="173"/>
      <c r="M295" s="174"/>
      <c r="N295" s="175"/>
      <c r="O295" s="175"/>
      <c r="P295" s="176">
        <f>SUM(P296:P303)</f>
        <v>0</v>
      </c>
      <c r="Q295" s="175"/>
      <c r="R295" s="176">
        <f>SUM(R296:R303)</f>
        <v>0.16734000000000002</v>
      </c>
      <c r="S295" s="175"/>
      <c r="T295" s="177">
        <f>SUM(T296:T303)</f>
        <v>0</v>
      </c>
      <c r="AR295" s="178" t="s">
        <v>139</v>
      </c>
      <c r="AT295" s="179" t="s">
        <v>75</v>
      </c>
      <c r="AU295" s="179" t="s">
        <v>84</v>
      </c>
      <c r="AY295" s="178" t="s">
        <v>131</v>
      </c>
      <c r="BK295" s="180">
        <f>SUM(BK296:BK303)</f>
        <v>0</v>
      </c>
    </row>
    <row r="296" spans="1:65" s="2" customFormat="1" ht="24.2" customHeight="1">
      <c r="A296" s="34"/>
      <c r="B296" s="35"/>
      <c r="C296" s="183" t="s">
        <v>427</v>
      </c>
      <c r="D296" s="183" t="s">
        <v>134</v>
      </c>
      <c r="E296" s="184" t="s">
        <v>428</v>
      </c>
      <c r="F296" s="185" t="s">
        <v>429</v>
      </c>
      <c r="G296" s="186" t="s">
        <v>137</v>
      </c>
      <c r="H296" s="187">
        <v>2</v>
      </c>
      <c r="I296" s="188"/>
      <c r="J296" s="189">
        <f aca="true" t="shared" si="20" ref="J296:J303">ROUND(I296*H296,2)</f>
        <v>0</v>
      </c>
      <c r="K296" s="190"/>
      <c r="L296" s="39"/>
      <c r="M296" s="191" t="s">
        <v>1</v>
      </c>
      <c r="N296" s="192" t="s">
        <v>42</v>
      </c>
      <c r="O296" s="71"/>
      <c r="P296" s="193">
        <f aca="true" t="shared" si="21" ref="P296:P303">O296*H296</f>
        <v>0</v>
      </c>
      <c r="Q296" s="193">
        <v>0</v>
      </c>
      <c r="R296" s="193">
        <f aca="true" t="shared" si="22" ref="R296:R303">Q296*H296</f>
        <v>0</v>
      </c>
      <c r="S296" s="193">
        <v>0</v>
      </c>
      <c r="T296" s="194">
        <f aca="true" t="shared" si="23" ref="T296:T303"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243</v>
      </c>
      <c r="AT296" s="195" t="s">
        <v>134</v>
      </c>
      <c r="AU296" s="195" t="s">
        <v>139</v>
      </c>
      <c r="AY296" s="17" t="s">
        <v>131</v>
      </c>
      <c r="BE296" s="196">
        <f aca="true" t="shared" si="24" ref="BE296:BE303">IF(N296="základní",J296,0)</f>
        <v>0</v>
      </c>
      <c r="BF296" s="196">
        <f aca="true" t="shared" si="25" ref="BF296:BF303">IF(N296="snížená",J296,0)</f>
        <v>0</v>
      </c>
      <c r="BG296" s="196">
        <f aca="true" t="shared" si="26" ref="BG296:BG303">IF(N296="zákl. přenesená",J296,0)</f>
        <v>0</v>
      </c>
      <c r="BH296" s="196">
        <f aca="true" t="shared" si="27" ref="BH296:BH303">IF(N296="sníž. přenesená",J296,0)</f>
        <v>0</v>
      </c>
      <c r="BI296" s="196">
        <f aca="true" t="shared" si="28" ref="BI296:BI303">IF(N296="nulová",J296,0)</f>
        <v>0</v>
      </c>
      <c r="BJ296" s="17" t="s">
        <v>139</v>
      </c>
      <c r="BK296" s="196">
        <f aca="true" t="shared" si="29" ref="BK296:BK303">ROUND(I296*H296,2)</f>
        <v>0</v>
      </c>
      <c r="BL296" s="17" t="s">
        <v>243</v>
      </c>
      <c r="BM296" s="195" t="s">
        <v>430</v>
      </c>
    </row>
    <row r="297" spans="1:65" s="2" customFormat="1" ht="21.75" customHeight="1">
      <c r="A297" s="34"/>
      <c r="B297" s="35"/>
      <c r="C297" s="230" t="s">
        <v>431</v>
      </c>
      <c r="D297" s="230" t="s">
        <v>432</v>
      </c>
      <c r="E297" s="231" t="s">
        <v>433</v>
      </c>
      <c r="F297" s="232" t="s">
        <v>434</v>
      </c>
      <c r="G297" s="233" t="s">
        <v>137</v>
      </c>
      <c r="H297" s="234">
        <v>2</v>
      </c>
      <c r="I297" s="235"/>
      <c r="J297" s="236">
        <f t="shared" si="20"/>
        <v>0</v>
      </c>
      <c r="K297" s="237"/>
      <c r="L297" s="238"/>
      <c r="M297" s="239" t="s">
        <v>1</v>
      </c>
      <c r="N297" s="240" t="s">
        <v>42</v>
      </c>
      <c r="O297" s="71"/>
      <c r="P297" s="193">
        <f t="shared" si="21"/>
        <v>0</v>
      </c>
      <c r="Q297" s="193">
        <v>0.016</v>
      </c>
      <c r="R297" s="193">
        <f t="shared" si="22"/>
        <v>0.032</v>
      </c>
      <c r="S297" s="193">
        <v>0</v>
      </c>
      <c r="T297" s="194">
        <f t="shared" si="2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313</v>
      </c>
      <c r="AT297" s="195" t="s">
        <v>432</v>
      </c>
      <c r="AU297" s="195" t="s">
        <v>139</v>
      </c>
      <c r="AY297" s="17" t="s">
        <v>131</v>
      </c>
      <c r="BE297" s="196">
        <f t="shared" si="24"/>
        <v>0</v>
      </c>
      <c r="BF297" s="196">
        <f t="shared" si="25"/>
        <v>0</v>
      </c>
      <c r="BG297" s="196">
        <f t="shared" si="26"/>
        <v>0</v>
      </c>
      <c r="BH297" s="196">
        <f t="shared" si="27"/>
        <v>0</v>
      </c>
      <c r="BI297" s="196">
        <f t="shared" si="28"/>
        <v>0</v>
      </c>
      <c r="BJ297" s="17" t="s">
        <v>139</v>
      </c>
      <c r="BK297" s="196">
        <f t="shared" si="29"/>
        <v>0</v>
      </c>
      <c r="BL297" s="17" t="s">
        <v>243</v>
      </c>
      <c r="BM297" s="195" t="s">
        <v>435</v>
      </c>
    </row>
    <row r="298" spans="1:65" s="2" customFormat="1" ht="21.75" customHeight="1">
      <c r="A298" s="34"/>
      <c r="B298" s="35"/>
      <c r="C298" s="183" t="s">
        <v>436</v>
      </c>
      <c r="D298" s="183" t="s">
        <v>134</v>
      </c>
      <c r="E298" s="184" t="s">
        <v>437</v>
      </c>
      <c r="F298" s="185" t="s">
        <v>438</v>
      </c>
      <c r="G298" s="186" t="s">
        <v>137</v>
      </c>
      <c r="H298" s="187">
        <v>2</v>
      </c>
      <c r="I298" s="188"/>
      <c r="J298" s="189">
        <f t="shared" si="20"/>
        <v>0</v>
      </c>
      <c r="K298" s="190"/>
      <c r="L298" s="39"/>
      <c r="M298" s="191" t="s">
        <v>1</v>
      </c>
      <c r="N298" s="192" t="s">
        <v>42</v>
      </c>
      <c r="O298" s="71"/>
      <c r="P298" s="193">
        <f t="shared" si="21"/>
        <v>0</v>
      </c>
      <c r="Q298" s="193">
        <v>0</v>
      </c>
      <c r="R298" s="193">
        <f t="shared" si="22"/>
        <v>0</v>
      </c>
      <c r="S298" s="193">
        <v>0</v>
      </c>
      <c r="T298" s="194">
        <f t="shared" si="2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243</v>
      </c>
      <c r="AT298" s="195" t="s">
        <v>134</v>
      </c>
      <c r="AU298" s="195" t="s">
        <v>139</v>
      </c>
      <c r="AY298" s="17" t="s">
        <v>131</v>
      </c>
      <c r="BE298" s="196">
        <f t="shared" si="24"/>
        <v>0</v>
      </c>
      <c r="BF298" s="196">
        <f t="shared" si="25"/>
        <v>0</v>
      </c>
      <c r="BG298" s="196">
        <f t="shared" si="26"/>
        <v>0</v>
      </c>
      <c r="BH298" s="196">
        <f t="shared" si="27"/>
        <v>0</v>
      </c>
      <c r="BI298" s="196">
        <f t="shared" si="28"/>
        <v>0</v>
      </c>
      <c r="BJ298" s="17" t="s">
        <v>139</v>
      </c>
      <c r="BK298" s="196">
        <f t="shared" si="29"/>
        <v>0</v>
      </c>
      <c r="BL298" s="17" t="s">
        <v>243</v>
      </c>
      <c r="BM298" s="195" t="s">
        <v>439</v>
      </c>
    </row>
    <row r="299" spans="1:65" s="2" customFormat="1" ht="24.2" customHeight="1">
      <c r="A299" s="34"/>
      <c r="B299" s="35"/>
      <c r="C299" s="230" t="s">
        <v>440</v>
      </c>
      <c r="D299" s="230" t="s">
        <v>432</v>
      </c>
      <c r="E299" s="231" t="s">
        <v>441</v>
      </c>
      <c r="F299" s="232" t="s">
        <v>442</v>
      </c>
      <c r="G299" s="233" t="s">
        <v>137</v>
      </c>
      <c r="H299" s="234">
        <v>2</v>
      </c>
      <c r="I299" s="235"/>
      <c r="J299" s="236">
        <f t="shared" si="20"/>
        <v>0</v>
      </c>
      <c r="K299" s="237"/>
      <c r="L299" s="238"/>
      <c r="M299" s="239" t="s">
        <v>1</v>
      </c>
      <c r="N299" s="240" t="s">
        <v>42</v>
      </c>
      <c r="O299" s="71"/>
      <c r="P299" s="193">
        <f t="shared" si="21"/>
        <v>0</v>
      </c>
      <c r="Q299" s="193">
        <v>0.0012</v>
      </c>
      <c r="R299" s="193">
        <f t="shared" si="22"/>
        <v>0.0024</v>
      </c>
      <c r="S299" s="193">
        <v>0</v>
      </c>
      <c r="T299" s="194">
        <f t="shared" si="23"/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5" t="s">
        <v>313</v>
      </c>
      <c r="AT299" s="195" t="s">
        <v>432</v>
      </c>
      <c r="AU299" s="195" t="s">
        <v>139</v>
      </c>
      <c r="AY299" s="17" t="s">
        <v>131</v>
      </c>
      <c r="BE299" s="196">
        <f t="shared" si="24"/>
        <v>0</v>
      </c>
      <c r="BF299" s="196">
        <f t="shared" si="25"/>
        <v>0</v>
      </c>
      <c r="BG299" s="196">
        <f t="shared" si="26"/>
        <v>0</v>
      </c>
      <c r="BH299" s="196">
        <f t="shared" si="27"/>
        <v>0</v>
      </c>
      <c r="BI299" s="196">
        <f t="shared" si="28"/>
        <v>0</v>
      </c>
      <c r="BJ299" s="17" t="s">
        <v>139</v>
      </c>
      <c r="BK299" s="196">
        <f t="shared" si="29"/>
        <v>0</v>
      </c>
      <c r="BL299" s="17" t="s">
        <v>243</v>
      </c>
      <c r="BM299" s="195" t="s">
        <v>443</v>
      </c>
    </row>
    <row r="300" spans="1:65" s="2" customFormat="1" ht="24.2" customHeight="1">
      <c r="A300" s="34"/>
      <c r="B300" s="35"/>
      <c r="C300" s="183" t="s">
        <v>444</v>
      </c>
      <c r="D300" s="183" t="s">
        <v>134</v>
      </c>
      <c r="E300" s="184" t="s">
        <v>445</v>
      </c>
      <c r="F300" s="185" t="s">
        <v>446</v>
      </c>
      <c r="G300" s="186" t="s">
        <v>137</v>
      </c>
      <c r="H300" s="187">
        <v>2</v>
      </c>
      <c r="I300" s="188"/>
      <c r="J300" s="189">
        <f t="shared" si="20"/>
        <v>0</v>
      </c>
      <c r="K300" s="190"/>
      <c r="L300" s="39"/>
      <c r="M300" s="191" t="s">
        <v>1</v>
      </c>
      <c r="N300" s="192" t="s">
        <v>42</v>
      </c>
      <c r="O300" s="71"/>
      <c r="P300" s="193">
        <f t="shared" si="21"/>
        <v>0</v>
      </c>
      <c r="Q300" s="193">
        <v>0.00047</v>
      </c>
      <c r="R300" s="193">
        <f t="shared" si="22"/>
        <v>0.00094</v>
      </c>
      <c r="S300" s="193">
        <v>0</v>
      </c>
      <c r="T300" s="194">
        <f t="shared" si="23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243</v>
      </c>
      <c r="AT300" s="195" t="s">
        <v>134</v>
      </c>
      <c r="AU300" s="195" t="s">
        <v>139</v>
      </c>
      <c r="AY300" s="17" t="s">
        <v>131</v>
      </c>
      <c r="BE300" s="196">
        <f t="shared" si="24"/>
        <v>0</v>
      </c>
      <c r="BF300" s="196">
        <f t="shared" si="25"/>
        <v>0</v>
      </c>
      <c r="BG300" s="196">
        <f t="shared" si="26"/>
        <v>0</v>
      </c>
      <c r="BH300" s="196">
        <f t="shared" si="27"/>
        <v>0</v>
      </c>
      <c r="BI300" s="196">
        <f t="shared" si="28"/>
        <v>0</v>
      </c>
      <c r="BJ300" s="17" t="s">
        <v>139</v>
      </c>
      <c r="BK300" s="196">
        <f t="shared" si="29"/>
        <v>0</v>
      </c>
      <c r="BL300" s="17" t="s">
        <v>243</v>
      </c>
      <c r="BM300" s="195" t="s">
        <v>447</v>
      </c>
    </row>
    <row r="301" spans="1:65" s="2" customFormat="1" ht="24.2" customHeight="1">
      <c r="A301" s="34"/>
      <c r="B301" s="35"/>
      <c r="C301" s="230" t="s">
        <v>448</v>
      </c>
      <c r="D301" s="230" t="s">
        <v>432</v>
      </c>
      <c r="E301" s="231" t="s">
        <v>449</v>
      </c>
      <c r="F301" s="232" t="s">
        <v>450</v>
      </c>
      <c r="G301" s="233" t="s">
        <v>137</v>
      </c>
      <c r="H301" s="234">
        <v>2</v>
      </c>
      <c r="I301" s="235"/>
      <c r="J301" s="236">
        <f t="shared" si="20"/>
        <v>0</v>
      </c>
      <c r="K301" s="237"/>
      <c r="L301" s="238"/>
      <c r="M301" s="239" t="s">
        <v>1</v>
      </c>
      <c r="N301" s="240" t="s">
        <v>42</v>
      </c>
      <c r="O301" s="71"/>
      <c r="P301" s="193">
        <f t="shared" si="21"/>
        <v>0</v>
      </c>
      <c r="Q301" s="193">
        <v>0.016</v>
      </c>
      <c r="R301" s="193">
        <f t="shared" si="22"/>
        <v>0.032</v>
      </c>
      <c r="S301" s="193">
        <v>0</v>
      </c>
      <c r="T301" s="194">
        <f t="shared" si="23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313</v>
      </c>
      <c r="AT301" s="195" t="s">
        <v>432</v>
      </c>
      <c r="AU301" s="195" t="s">
        <v>139</v>
      </c>
      <c r="AY301" s="17" t="s">
        <v>131</v>
      </c>
      <c r="BE301" s="196">
        <f t="shared" si="24"/>
        <v>0</v>
      </c>
      <c r="BF301" s="196">
        <f t="shared" si="25"/>
        <v>0</v>
      </c>
      <c r="BG301" s="196">
        <f t="shared" si="26"/>
        <v>0</v>
      </c>
      <c r="BH301" s="196">
        <f t="shared" si="27"/>
        <v>0</v>
      </c>
      <c r="BI301" s="196">
        <f t="shared" si="28"/>
        <v>0</v>
      </c>
      <c r="BJ301" s="17" t="s">
        <v>139</v>
      </c>
      <c r="BK301" s="196">
        <f t="shared" si="29"/>
        <v>0</v>
      </c>
      <c r="BL301" s="17" t="s">
        <v>243</v>
      </c>
      <c r="BM301" s="195" t="s">
        <v>451</v>
      </c>
    </row>
    <row r="302" spans="1:65" s="2" customFormat="1" ht="24.2" customHeight="1">
      <c r="A302" s="34"/>
      <c r="B302" s="35"/>
      <c r="C302" s="183" t="s">
        <v>452</v>
      </c>
      <c r="D302" s="183" t="s">
        <v>134</v>
      </c>
      <c r="E302" s="184" t="s">
        <v>453</v>
      </c>
      <c r="F302" s="185" t="s">
        <v>454</v>
      </c>
      <c r="G302" s="186" t="s">
        <v>347</v>
      </c>
      <c r="H302" s="187">
        <v>1</v>
      </c>
      <c r="I302" s="188"/>
      <c r="J302" s="189">
        <f t="shared" si="20"/>
        <v>0</v>
      </c>
      <c r="K302" s="190"/>
      <c r="L302" s="39"/>
      <c r="M302" s="191" t="s">
        <v>1</v>
      </c>
      <c r="N302" s="192" t="s">
        <v>42</v>
      </c>
      <c r="O302" s="71"/>
      <c r="P302" s="193">
        <f t="shared" si="21"/>
        <v>0</v>
      </c>
      <c r="Q302" s="193">
        <v>0.1</v>
      </c>
      <c r="R302" s="193">
        <f t="shared" si="22"/>
        <v>0.1</v>
      </c>
      <c r="S302" s="193">
        <v>0</v>
      </c>
      <c r="T302" s="194">
        <f t="shared" si="23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243</v>
      </c>
      <c r="AT302" s="195" t="s">
        <v>134</v>
      </c>
      <c r="AU302" s="195" t="s">
        <v>139</v>
      </c>
      <c r="AY302" s="17" t="s">
        <v>131</v>
      </c>
      <c r="BE302" s="196">
        <f t="shared" si="24"/>
        <v>0</v>
      </c>
      <c r="BF302" s="196">
        <f t="shared" si="25"/>
        <v>0</v>
      </c>
      <c r="BG302" s="196">
        <f t="shared" si="26"/>
        <v>0</v>
      </c>
      <c r="BH302" s="196">
        <f t="shared" si="27"/>
        <v>0</v>
      </c>
      <c r="BI302" s="196">
        <f t="shared" si="28"/>
        <v>0</v>
      </c>
      <c r="BJ302" s="17" t="s">
        <v>139</v>
      </c>
      <c r="BK302" s="196">
        <f t="shared" si="29"/>
        <v>0</v>
      </c>
      <c r="BL302" s="17" t="s">
        <v>243</v>
      </c>
      <c r="BM302" s="195" t="s">
        <v>455</v>
      </c>
    </row>
    <row r="303" spans="1:65" s="2" customFormat="1" ht="24.2" customHeight="1">
      <c r="A303" s="34"/>
      <c r="B303" s="35"/>
      <c r="C303" s="183" t="s">
        <v>456</v>
      </c>
      <c r="D303" s="183" t="s">
        <v>134</v>
      </c>
      <c r="E303" s="184" t="s">
        <v>457</v>
      </c>
      <c r="F303" s="185" t="s">
        <v>458</v>
      </c>
      <c r="G303" s="186" t="s">
        <v>320</v>
      </c>
      <c r="H303" s="187">
        <v>0.167</v>
      </c>
      <c r="I303" s="188"/>
      <c r="J303" s="189">
        <f t="shared" si="20"/>
        <v>0</v>
      </c>
      <c r="K303" s="190"/>
      <c r="L303" s="39"/>
      <c r="M303" s="191" t="s">
        <v>1</v>
      </c>
      <c r="N303" s="192" t="s">
        <v>42</v>
      </c>
      <c r="O303" s="71"/>
      <c r="P303" s="193">
        <f t="shared" si="21"/>
        <v>0</v>
      </c>
      <c r="Q303" s="193">
        <v>0</v>
      </c>
      <c r="R303" s="193">
        <f t="shared" si="22"/>
        <v>0</v>
      </c>
      <c r="S303" s="193">
        <v>0</v>
      </c>
      <c r="T303" s="194">
        <f t="shared" si="23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243</v>
      </c>
      <c r="AT303" s="195" t="s">
        <v>134</v>
      </c>
      <c r="AU303" s="195" t="s">
        <v>139</v>
      </c>
      <c r="AY303" s="17" t="s">
        <v>131</v>
      </c>
      <c r="BE303" s="196">
        <f t="shared" si="24"/>
        <v>0</v>
      </c>
      <c r="BF303" s="196">
        <f t="shared" si="25"/>
        <v>0</v>
      </c>
      <c r="BG303" s="196">
        <f t="shared" si="26"/>
        <v>0</v>
      </c>
      <c r="BH303" s="196">
        <f t="shared" si="27"/>
        <v>0</v>
      </c>
      <c r="BI303" s="196">
        <f t="shared" si="28"/>
        <v>0</v>
      </c>
      <c r="BJ303" s="17" t="s">
        <v>139</v>
      </c>
      <c r="BK303" s="196">
        <f t="shared" si="29"/>
        <v>0</v>
      </c>
      <c r="BL303" s="17" t="s">
        <v>243</v>
      </c>
      <c r="BM303" s="195" t="s">
        <v>459</v>
      </c>
    </row>
    <row r="304" spans="2:63" s="12" customFormat="1" ht="22.9" customHeight="1">
      <c r="B304" s="167"/>
      <c r="C304" s="168"/>
      <c r="D304" s="169" t="s">
        <v>75</v>
      </c>
      <c r="E304" s="181" t="s">
        <v>460</v>
      </c>
      <c r="F304" s="181" t="s">
        <v>461</v>
      </c>
      <c r="G304" s="168"/>
      <c r="H304" s="168"/>
      <c r="I304" s="171"/>
      <c r="J304" s="182">
        <f>BK304</f>
        <v>0</v>
      </c>
      <c r="K304" s="168"/>
      <c r="L304" s="173"/>
      <c r="M304" s="174"/>
      <c r="N304" s="175"/>
      <c r="O304" s="175"/>
      <c r="P304" s="176">
        <f>SUM(P305:P317)</f>
        <v>0</v>
      </c>
      <c r="Q304" s="175"/>
      <c r="R304" s="176">
        <f>SUM(R305:R317)</f>
        <v>0.139501</v>
      </c>
      <c r="S304" s="175"/>
      <c r="T304" s="177">
        <f>SUM(T305:T317)</f>
        <v>0</v>
      </c>
      <c r="AR304" s="178" t="s">
        <v>139</v>
      </c>
      <c r="AT304" s="179" t="s">
        <v>75</v>
      </c>
      <c r="AU304" s="179" t="s">
        <v>84</v>
      </c>
      <c r="AY304" s="178" t="s">
        <v>131</v>
      </c>
      <c r="BK304" s="180">
        <f>SUM(BK305:BK317)</f>
        <v>0</v>
      </c>
    </row>
    <row r="305" spans="1:65" s="2" customFormat="1" ht="16.5" customHeight="1">
      <c r="A305" s="34"/>
      <c r="B305" s="35"/>
      <c r="C305" s="183" t="s">
        <v>462</v>
      </c>
      <c r="D305" s="183" t="s">
        <v>134</v>
      </c>
      <c r="E305" s="184" t="s">
        <v>463</v>
      </c>
      <c r="F305" s="185" t="s">
        <v>464</v>
      </c>
      <c r="G305" s="186" t="s">
        <v>146</v>
      </c>
      <c r="H305" s="187">
        <v>4.4</v>
      </c>
      <c r="I305" s="188"/>
      <c r="J305" s="189">
        <f>ROUND(I305*H305,2)</f>
        <v>0</v>
      </c>
      <c r="K305" s="190"/>
      <c r="L305" s="39"/>
      <c r="M305" s="191" t="s">
        <v>1</v>
      </c>
      <c r="N305" s="192" t="s">
        <v>42</v>
      </c>
      <c r="O305" s="71"/>
      <c r="P305" s="193">
        <f>O305*H305</f>
        <v>0</v>
      </c>
      <c r="Q305" s="193">
        <v>0.0003</v>
      </c>
      <c r="R305" s="193">
        <f>Q305*H305</f>
        <v>0.00132</v>
      </c>
      <c r="S305" s="193">
        <v>0</v>
      </c>
      <c r="T305" s="194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5" t="s">
        <v>243</v>
      </c>
      <c r="AT305" s="195" t="s">
        <v>134</v>
      </c>
      <c r="AU305" s="195" t="s">
        <v>139</v>
      </c>
      <c r="AY305" s="17" t="s">
        <v>131</v>
      </c>
      <c r="BE305" s="196">
        <f>IF(N305="základní",J305,0)</f>
        <v>0</v>
      </c>
      <c r="BF305" s="196">
        <f>IF(N305="snížená",J305,0)</f>
        <v>0</v>
      </c>
      <c r="BG305" s="196">
        <f>IF(N305="zákl. přenesená",J305,0)</f>
        <v>0</v>
      </c>
      <c r="BH305" s="196">
        <f>IF(N305="sníž. přenesená",J305,0)</f>
        <v>0</v>
      </c>
      <c r="BI305" s="196">
        <f>IF(N305="nulová",J305,0)</f>
        <v>0</v>
      </c>
      <c r="BJ305" s="17" t="s">
        <v>139</v>
      </c>
      <c r="BK305" s="196">
        <f>ROUND(I305*H305,2)</f>
        <v>0</v>
      </c>
      <c r="BL305" s="17" t="s">
        <v>243</v>
      </c>
      <c r="BM305" s="195" t="s">
        <v>465</v>
      </c>
    </row>
    <row r="306" spans="2:51" s="13" customFormat="1" ht="11.25">
      <c r="B306" s="197"/>
      <c r="C306" s="198"/>
      <c r="D306" s="199" t="s">
        <v>148</v>
      </c>
      <c r="E306" s="200" t="s">
        <v>1</v>
      </c>
      <c r="F306" s="201" t="s">
        <v>466</v>
      </c>
      <c r="G306" s="198"/>
      <c r="H306" s="202">
        <v>4.4</v>
      </c>
      <c r="I306" s="203"/>
      <c r="J306" s="198"/>
      <c r="K306" s="198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148</v>
      </c>
      <c r="AU306" s="208" t="s">
        <v>139</v>
      </c>
      <c r="AV306" s="13" t="s">
        <v>139</v>
      </c>
      <c r="AW306" s="13" t="s">
        <v>32</v>
      </c>
      <c r="AX306" s="13" t="s">
        <v>84</v>
      </c>
      <c r="AY306" s="208" t="s">
        <v>131</v>
      </c>
    </row>
    <row r="307" spans="1:65" s="2" customFormat="1" ht="21.75" customHeight="1">
      <c r="A307" s="34"/>
      <c r="B307" s="35"/>
      <c r="C307" s="183" t="s">
        <v>467</v>
      </c>
      <c r="D307" s="183" t="s">
        <v>134</v>
      </c>
      <c r="E307" s="184" t="s">
        <v>468</v>
      </c>
      <c r="F307" s="185" t="s">
        <v>469</v>
      </c>
      <c r="G307" s="186" t="s">
        <v>146</v>
      </c>
      <c r="H307" s="187">
        <v>4.4</v>
      </c>
      <c r="I307" s="188"/>
      <c r="J307" s="189">
        <f>ROUND(I307*H307,2)</f>
        <v>0</v>
      </c>
      <c r="K307" s="190"/>
      <c r="L307" s="39"/>
      <c r="M307" s="191" t="s">
        <v>1</v>
      </c>
      <c r="N307" s="192" t="s">
        <v>42</v>
      </c>
      <c r="O307" s="71"/>
      <c r="P307" s="193">
        <f>O307*H307</f>
        <v>0</v>
      </c>
      <c r="Q307" s="193">
        <v>0.00455</v>
      </c>
      <c r="R307" s="193">
        <f>Q307*H307</f>
        <v>0.020020000000000003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243</v>
      </c>
      <c r="AT307" s="195" t="s">
        <v>134</v>
      </c>
      <c r="AU307" s="195" t="s">
        <v>139</v>
      </c>
      <c r="AY307" s="17" t="s">
        <v>131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139</v>
      </c>
      <c r="BK307" s="196">
        <f>ROUND(I307*H307,2)</f>
        <v>0</v>
      </c>
      <c r="BL307" s="17" t="s">
        <v>243</v>
      </c>
      <c r="BM307" s="195" t="s">
        <v>470</v>
      </c>
    </row>
    <row r="308" spans="2:51" s="13" customFormat="1" ht="11.25">
      <c r="B308" s="197"/>
      <c r="C308" s="198"/>
      <c r="D308" s="199" t="s">
        <v>148</v>
      </c>
      <c r="E308" s="200" t="s">
        <v>1</v>
      </c>
      <c r="F308" s="201" t="s">
        <v>466</v>
      </c>
      <c r="G308" s="198"/>
      <c r="H308" s="202">
        <v>4.4</v>
      </c>
      <c r="I308" s="203"/>
      <c r="J308" s="198"/>
      <c r="K308" s="198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148</v>
      </c>
      <c r="AU308" s="208" t="s">
        <v>139</v>
      </c>
      <c r="AV308" s="13" t="s">
        <v>139</v>
      </c>
      <c r="AW308" s="13" t="s">
        <v>32</v>
      </c>
      <c r="AX308" s="13" t="s">
        <v>84</v>
      </c>
      <c r="AY308" s="208" t="s">
        <v>131</v>
      </c>
    </row>
    <row r="309" spans="1:65" s="2" customFormat="1" ht="24.2" customHeight="1">
      <c r="A309" s="34"/>
      <c r="B309" s="35"/>
      <c r="C309" s="183" t="s">
        <v>471</v>
      </c>
      <c r="D309" s="183" t="s">
        <v>134</v>
      </c>
      <c r="E309" s="184" t="s">
        <v>472</v>
      </c>
      <c r="F309" s="185" t="s">
        <v>473</v>
      </c>
      <c r="G309" s="186" t="s">
        <v>146</v>
      </c>
      <c r="H309" s="187">
        <v>4.4</v>
      </c>
      <c r="I309" s="188"/>
      <c r="J309" s="189">
        <f>ROUND(I309*H309,2)</f>
        <v>0</v>
      </c>
      <c r="K309" s="190"/>
      <c r="L309" s="39"/>
      <c r="M309" s="191" t="s">
        <v>1</v>
      </c>
      <c r="N309" s="192" t="s">
        <v>42</v>
      </c>
      <c r="O309" s="71"/>
      <c r="P309" s="193">
        <f>O309*H309</f>
        <v>0</v>
      </c>
      <c r="Q309" s="193">
        <v>0.0054</v>
      </c>
      <c r="R309" s="193">
        <f>Q309*H309</f>
        <v>0.023760000000000003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243</v>
      </c>
      <c r="AT309" s="195" t="s">
        <v>134</v>
      </c>
      <c r="AU309" s="195" t="s">
        <v>139</v>
      </c>
      <c r="AY309" s="17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139</v>
      </c>
      <c r="BK309" s="196">
        <f>ROUND(I309*H309,2)</f>
        <v>0</v>
      </c>
      <c r="BL309" s="17" t="s">
        <v>243</v>
      </c>
      <c r="BM309" s="195" t="s">
        <v>474</v>
      </c>
    </row>
    <row r="310" spans="2:51" s="13" customFormat="1" ht="11.25">
      <c r="B310" s="197"/>
      <c r="C310" s="198"/>
      <c r="D310" s="199" t="s">
        <v>148</v>
      </c>
      <c r="E310" s="200" t="s">
        <v>1</v>
      </c>
      <c r="F310" s="201" t="s">
        <v>466</v>
      </c>
      <c r="G310" s="198"/>
      <c r="H310" s="202">
        <v>4.4</v>
      </c>
      <c r="I310" s="203"/>
      <c r="J310" s="198"/>
      <c r="K310" s="198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148</v>
      </c>
      <c r="AU310" s="208" t="s">
        <v>139</v>
      </c>
      <c r="AV310" s="13" t="s">
        <v>139</v>
      </c>
      <c r="AW310" s="13" t="s">
        <v>32</v>
      </c>
      <c r="AX310" s="13" t="s">
        <v>84</v>
      </c>
      <c r="AY310" s="208" t="s">
        <v>131</v>
      </c>
    </row>
    <row r="311" spans="1:65" s="2" customFormat="1" ht="24.2" customHeight="1">
      <c r="A311" s="34"/>
      <c r="B311" s="35"/>
      <c r="C311" s="230" t="s">
        <v>475</v>
      </c>
      <c r="D311" s="230" t="s">
        <v>432</v>
      </c>
      <c r="E311" s="231" t="s">
        <v>476</v>
      </c>
      <c r="F311" s="232" t="s">
        <v>477</v>
      </c>
      <c r="G311" s="233" t="s">
        <v>146</v>
      </c>
      <c r="H311" s="234">
        <v>4.84</v>
      </c>
      <c r="I311" s="235"/>
      <c r="J311" s="236">
        <f>ROUND(I311*H311,2)</f>
        <v>0</v>
      </c>
      <c r="K311" s="237"/>
      <c r="L311" s="238"/>
      <c r="M311" s="239" t="s">
        <v>1</v>
      </c>
      <c r="N311" s="240" t="s">
        <v>42</v>
      </c>
      <c r="O311" s="71"/>
      <c r="P311" s="193">
        <f>O311*H311</f>
        <v>0</v>
      </c>
      <c r="Q311" s="193">
        <v>0.0177</v>
      </c>
      <c r="R311" s="193">
        <f>Q311*H311</f>
        <v>0.085668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313</v>
      </c>
      <c r="AT311" s="195" t="s">
        <v>432</v>
      </c>
      <c r="AU311" s="195" t="s">
        <v>139</v>
      </c>
      <c r="AY311" s="17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139</v>
      </c>
      <c r="BK311" s="196">
        <f>ROUND(I311*H311,2)</f>
        <v>0</v>
      </c>
      <c r="BL311" s="17" t="s">
        <v>243</v>
      </c>
      <c r="BM311" s="195" t="s">
        <v>478</v>
      </c>
    </row>
    <row r="312" spans="2:51" s="13" customFormat="1" ht="11.25">
      <c r="B312" s="197"/>
      <c r="C312" s="198"/>
      <c r="D312" s="199" t="s">
        <v>148</v>
      </c>
      <c r="E312" s="198"/>
      <c r="F312" s="201" t="s">
        <v>479</v>
      </c>
      <c r="G312" s="198"/>
      <c r="H312" s="202">
        <v>4.84</v>
      </c>
      <c r="I312" s="203"/>
      <c r="J312" s="198"/>
      <c r="K312" s="198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148</v>
      </c>
      <c r="AU312" s="208" t="s">
        <v>139</v>
      </c>
      <c r="AV312" s="13" t="s">
        <v>139</v>
      </c>
      <c r="AW312" s="13" t="s">
        <v>4</v>
      </c>
      <c r="AX312" s="13" t="s">
        <v>84</v>
      </c>
      <c r="AY312" s="208" t="s">
        <v>131</v>
      </c>
    </row>
    <row r="313" spans="1:65" s="2" customFormat="1" ht="24.2" customHeight="1">
      <c r="A313" s="34"/>
      <c r="B313" s="35"/>
      <c r="C313" s="183" t="s">
        <v>480</v>
      </c>
      <c r="D313" s="183" t="s">
        <v>134</v>
      </c>
      <c r="E313" s="184" t="s">
        <v>481</v>
      </c>
      <c r="F313" s="185" t="s">
        <v>482</v>
      </c>
      <c r="G313" s="186" t="s">
        <v>146</v>
      </c>
      <c r="H313" s="187">
        <v>4.4</v>
      </c>
      <c r="I313" s="188"/>
      <c r="J313" s="189">
        <f>ROUND(I313*H313,2)</f>
        <v>0</v>
      </c>
      <c r="K313" s="190"/>
      <c r="L313" s="39"/>
      <c r="M313" s="191" t="s">
        <v>1</v>
      </c>
      <c r="N313" s="192" t="s">
        <v>42</v>
      </c>
      <c r="O313" s="71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243</v>
      </c>
      <c r="AT313" s="195" t="s">
        <v>134</v>
      </c>
      <c r="AU313" s="195" t="s">
        <v>139</v>
      </c>
      <c r="AY313" s="17" t="s">
        <v>131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7" t="s">
        <v>139</v>
      </c>
      <c r="BK313" s="196">
        <f>ROUND(I313*H313,2)</f>
        <v>0</v>
      </c>
      <c r="BL313" s="17" t="s">
        <v>243</v>
      </c>
      <c r="BM313" s="195" t="s">
        <v>483</v>
      </c>
    </row>
    <row r="314" spans="1:65" s="2" customFormat="1" ht="24.2" customHeight="1">
      <c r="A314" s="34"/>
      <c r="B314" s="35"/>
      <c r="C314" s="183" t="s">
        <v>484</v>
      </c>
      <c r="D314" s="183" t="s">
        <v>134</v>
      </c>
      <c r="E314" s="184" t="s">
        <v>485</v>
      </c>
      <c r="F314" s="185" t="s">
        <v>486</v>
      </c>
      <c r="G314" s="186" t="s">
        <v>146</v>
      </c>
      <c r="H314" s="187">
        <v>5.822</v>
      </c>
      <c r="I314" s="188"/>
      <c r="J314" s="189">
        <f>ROUND(I314*H314,2)</f>
        <v>0</v>
      </c>
      <c r="K314" s="190"/>
      <c r="L314" s="39"/>
      <c r="M314" s="191" t="s">
        <v>1</v>
      </c>
      <c r="N314" s="192" t="s">
        <v>42</v>
      </c>
      <c r="O314" s="71"/>
      <c r="P314" s="193">
        <f>O314*H314</f>
        <v>0</v>
      </c>
      <c r="Q314" s="193">
        <v>0.0015</v>
      </c>
      <c r="R314" s="193">
        <f>Q314*H314</f>
        <v>0.008733</v>
      </c>
      <c r="S314" s="193">
        <v>0</v>
      </c>
      <c r="T314" s="194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243</v>
      </c>
      <c r="AT314" s="195" t="s">
        <v>134</v>
      </c>
      <c r="AU314" s="195" t="s">
        <v>139</v>
      </c>
      <c r="AY314" s="17" t="s">
        <v>131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7" t="s">
        <v>139</v>
      </c>
      <c r="BK314" s="196">
        <f>ROUND(I314*H314,2)</f>
        <v>0</v>
      </c>
      <c r="BL314" s="17" t="s">
        <v>243</v>
      </c>
      <c r="BM314" s="195" t="s">
        <v>487</v>
      </c>
    </row>
    <row r="315" spans="2:51" s="14" customFormat="1" ht="11.25">
      <c r="B315" s="209"/>
      <c r="C315" s="210"/>
      <c r="D315" s="199" t="s">
        <v>148</v>
      </c>
      <c r="E315" s="211" t="s">
        <v>1</v>
      </c>
      <c r="F315" s="212" t="s">
        <v>206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148</v>
      </c>
      <c r="AU315" s="218" t="s">
        <v>139</v>
      </c>
      <c r="AV315" s="14" t="s">
        <v>84</v>
      </c>
      <c r="AW315" s="14" t="s">
        <v>32</v>
      </c>
      <c r="AX315" s="14" t="s">
        <v>76</v>
      </c>
      <c r="AY315" s="218" t="s">
        <v>131</v>
      </c>
    </row>
    <row r="316" spans="2:51" s="13" customFormat="1" ht="11.25">
      <c r="B316" s="197"/>
      <c r="C316" s="198"/>
      <c r="D316" s="199" t="s">
        <v>148</v>
      </c>
      <c r="E316" s="200" t="s">
        <v>1</v>
      </c>
      <c r="F316" s="201" t="s">
        <v>488</v>
      </c>
      <c r="G316" s="198"/>
      <c r="H316" s="202">
        <v>5.822</v>
      </c>
      <c r="I316" s="203"/>
      <c r="J316" s="198"/>
      <c r="K316" s="198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148</v>
      </c>
      <c r="AU316" s="208" t="s">
        <v>139</v>
      </c>
      <c r="AV316" s="13" t="s">
        <v>139</v>
      </c>
      <c r="AW316" s="13" t="s">
        <v>32</v>
      </c>
      <c r="AX316" s="13" t="s">
        <v>84</v>
      </c>
      <c r="AY316" s="208" t="s">
        <v>131</v>
      </c>
    </row>
    <row r="317" spans="1:65" s="2" customFormat="1" ht="24.2" customHeight="1">
      <c r="A317" s="34"/>
      <c r="B317" s="35"/>
      <c r="C317" s="183" t="s">
        <v>489</v>
      </c>
      <c r="D317" s="183" t="s">
        <v>134</v>
      </c>
      <c r="E317" s="184" t="s">
        <v>490</v>
      </c>
      <c r="F317" s="185" t="s">
        <v>491</v>
      </c>
      <c r="G317" s="186" t="s">
        <v>320</v>
      </c>
      <c r="H317" s="187">
        <v>0.14</v>
      </c>
      <c r="I317" s="188"/>
      <c r="J317" s="189">
        <f>ROUND(I317*H317,2)</f>
        <v>0</v>
      </c>
      <c r="K317" s="190"/>
      <c r="L317" s="39"/>
      <c r="M317" s="191" t="s">
        <v>1</v>
      </c>
      <c r="N317" s="192" t="s">
        <v>42</v>
      </c>
      <c r="O317" s="71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243</v>
      </c>
      <c r="AT317" s="195" t="s">
        <v>134</v>
      </c>
      <c r="AU317" s="195" t="s">
        <v>139</v>
      </c>
      <c r="AY317" s="17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7" t="s">
        <v>139</v>
      </c>
      <c r="BK317" s="196">
        <f>ROUND(I317*H317,2)</f>
        <v>0</v>
      </c>
      <c r="BL317" s="17" t="s">
        <v>243</v>
      </c>
      <c r="BM317" s="195" t="s">
        <v>492</v>
      </c>
    </row>
    <row r="318" spans="2:63" s="12" customFormat="1" ht="22.9" customHeight="1">
      <c r="B318" s="167"/>
      <c r="C318" s="168"/>
      <c r="D318" s="169" t="s">
        <v>75</v>
      </c>
      <c r="E318" s="181" t="s">
        <v>493</v>
      </c>
      <c r="F318" s="181" t="s">
        <v>494</v>
      </c>
      <c r="G318" s="168"/>
      <c r="H318" s="168"/>
      <c r="I318" s="171"/>
      <c r="J318" s="182">
        <f>BK318</f>
        <v>0</v>
      </c>
      <c r="K318" s="168"/>
      <c r="L318" s="173"/>
      <c r="M318" s="174"/>
      <c r="N318" s="175"/>
      <c r="O318" s="175"/>
      <c r="P318" s="176">
        <f>SUM(P319:P339)</f>
        <v>0</v>
      </c>
      <c r="Q318" s="175"/>
      <c r="R318" s="176">
        <f>SUM(R319:R339)</f>
        <v>0.21107756</v>
      </c>
      <c r="S318" s="175"/>
      <c r="T318" s="177">
        <f>SUM(T319:T339)</f>
        <v>0</v>
      </c>
      <c r="AR318" s="178" t="s">
        <v>139</v>
      </c>
      <c r="AT318" s="179" t="s">
        <v>75</v>
      </c>
      <c r="AU318" s="179" t="s">
        <v>84</v>
      </c>
      <c r="AY318" s="178" t="s">
        <v>131</v>
      </c>
      <c r="BK318" s="180">
        <f>SUM(BK319:BK339)</f>
        <v>0</v>
      </c>
    </row>
    <row r="319" spans="1:65" s="2" customFormat="1" ht="24.2" customHeight="1">
      <c r="A319" s="34"/>
      <c r="B319" s="35"/>
      <c r="C319" s="183" t="s">
        <v>495</v>
      </c>
      <c r="D319" s="183" t="s">
        <v>134</v>
      </c>
      <c r="E319" s="184" t="s">
        <v>496</v>
      </c>
      <c r="F319" s="185" t="s">
        <v>497</v>
      </c>
      <c r="G319" s="186" t="s">
        <v>146</v>
      </c>
      <c r="H319" s="187">
        <v>25.8</v>
      </c>
      <c r="I319" s="188"/>
      <c r="J319" s="189">
        <f>ROUND(I319*H319,2)</f>
        <v>0</v>
      </c>
      <c r="K319" s="190"/>
      <c r="L319" s="39"/>
      <c r="M319" s="191" t="s">
        <v>1</v>
      </c>
      <c r="N319" s="192" t="s">
        <v>42</v>
      </c>
      <c r="O319" s="71"/>
      <c r="P319" s="193">
        <f>O319*H319</f>
        <v>0</v>
      </c>
      <c r="Q319" s="193">
        <v>0.00455</v>
      </c>
      <c r="R319" s="193">
        <f>Q319*H319</f>
        <v>0.11739000000000001</v>
      </c>
      <c r="S319" s="193">
        <v>0</v>
      </c>
      <c r="T319" s="194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5" t="s">
        <v>243</v>
      </c>
      <c r="AT319" s="195" t="s">
        <v>134</v>
      </c>
      <c r="AU319" s="195" t="s">
        <v>139</v>
      </c>
      <c r="AY319" s="17" t="s">
        <v>131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7" t="s">
        <v>139</v>
      </c>
      <c r="BK319" s="196">
        <f>ROUND(I319*H319,2)</f>
        <v>0</v>
      </c>
      <c r="BL319" s="17" t="s">
        <v>243</v>
      </c>
      <c r="BM319" s="195" t="s">
        <v>498</v>
      </c>
    </row>
    <row r="320" spans="2:51" s="14" customFormat="1" ht="11.25">
      <c r="B320" s="209"/>
      <c r="C320" s="210"/>
      <c r="D320" s="199" t="s">
        <v>148</v>
      </c>
      <c r="E320" s="211" t="s">
        <v>1</v>
      </c>
      <c r="F320" s="212" t="s">
        <v>409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148</v>
      </c>
      <c r="AU320" s="218" t="s">
        <v>139</v>
      </c>
      <c r="AV320" s="14" t="s">
        <v>84</v>
      </c>
      <c r="AW320" s="14" t="s">
        <v>32</v>
      </c>
      <c r="AX320" s="14" t="s">
        <v>76</v>
      </c>
      <c r="AY320" s="218" t="s">
        <v>131</v>
      </c>
    </row>
    <row r="321" spans="2:51" s="13" customFormat="1" ht="11.25">
      <c r="B321" s="197"/>
      <c r="C321" s="198"/>
      <c r="D321" s="199" t="s">
        <v>148</v>
      </c>
      <c r="E321" s="200" t="s">
        <v>1</v>
      </c>
      <c r="F321" s="201" t="s">
        <v>410</v>
      </c>
      <c r="G321" s="198"/>
      <c r="H321" s="202">
        <v>25.8</v>
      </c>
      <c r="I321" s="203"/>
      <c r="J321" s="198"/>
      <c r="K321" s="198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148</v>
      </c>
      <c r="AU321" s="208" t="s">
        <v>139</v>
      </c>
      <c r="AV321" s="13" t="s">
        <v>139</v>
      </c>
      <c r="AW321" s="13" t="s">
        <v>32</v>
      </c>
      <c r="AX321" s="13" t="s">
        <v>84</v>
      </c>
      <c r="AY321" s="208" t="s">
        <v>131</v>
      </c>
    </row>
    <row r="322" spans="1:65" s="2" customFormat="1" ht="16.5" customHeight="1">
      <c r="A322" s="34"/>
      <c r="B322" s="35"/>
      <c r="C322" s="183" t="s">
        <v>499</v>
      </c>
      <c r="D322" s="183" t="s">
        <v>134</v>
      </c>
      <c r="E322" s="184" t="s">
        <v>500</v>
      </c>
      <c r="F322" s="185" t="s">
        <v>501</v>
      </c>
      <c r="G322" s="186" t="s">
        <v>146</v>
      </c>
      <c r="H322" s="187">
        <v>25.8</v>
      </c>
      <c r="I322" s="188"/>
      <c r="J322" s="189">
        <f>ROUND(I322*H322,2)</f>
        <v>0</v>
      </c>
      <c r="K322" s="190"/>
      <c r="L322" s="39"/>
      <c r="M322" s="191" t="s">
        <v>1</v>
      </c>
      <c r="N322" s="192" t="s">
        <v>42</v>
      </c>
      <c r="O322" s="71"/>
      <c r="P322" s="193">
        <f>O322*H322</f>
        <v>0</v>
      </c>
      <c r="Q322" s="193">
        <v>0.0003</v>
      </c>
      <c r="R322" s="193">
        <f>Q322*H322</f>
        <v>0.0077399999999999995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243</v>
      </c>
      <c r="AT322" s="195" t="s">
        <v>134</v>
      </c>
      <c r="AU322" s="195" t="s">
        <v>139</v>
      </c>
      <c r="AY322" s="17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139</v>
      </c>
      <c r="BK322" s="196">
        <f>ROUND(I322*H322,2)</f>
        <v>0</v>
      </c>
      <c r="BL322" s="17" t="s">
        <v>243</v>
      </c>
      <c r="BM322" s="195" t="s">
        <v>502</v>
      </c>
    </row>
    <row r="323" spans="2:51" s="14" customFormat="1" ht="11.25">
      <c r="B323" s="209"/>
      <c r="C323" s="210"/>
      <c r="D323" s="199" t="s">
        <v>148</v>
      </c>
      <c r="E323" s="211" t="s">
        <v>1</v>
      </c>
      <c r="F323" s="212" t="s">
        <v>409</v>
      </c>
      <c r="G323" s="210"/>
      <c r="H323" s="211" t="s">
        <v>1</v>
      </c>
      <c r="I323" s="213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148</v>
      </c>
      <c r="AU323" s="218" t="s">
        <v>139</v>
      </c>
      <c r="AV323" s="14" t="s">
        <v>84</v>
      </c>
      <c r="AW323" s="14" t="s">
        <v>32</v>
      </c>
      <c r="AX323" s="14" t="s">
        <v>76</v>
      </c>
      <c r="AY323" s="218" t="s">
        <v>131</v>
      </c>
    </row>
    <row r="324" spans="2:51" s="13" customFormat="1" ht="11.25">
      <c r="B324" s="197"/>
      <c r="C324" s="198"/>
      <c r="D324" s="199" t="s">
        <v>148</v>
      </c>
      <c r="E324" s="200" t="s">
        <v>1</v>
      </c>
      <c r="F324" s="201" t="s">
        <v>410</v>
      </c>
      <c r="G324" s="198"/>
      <c r="H324" s="202">
        <v>25.8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148</v>
      </c>
      <c r="AU324" s="208" t="s">
        <v>139</v>
      </c>
      <c r="AV324" s="13" t="s">
        <v>139</v>
      </c>
      <c r="AW324" s="13" t="s">
        <v>32</v>
      </c>
      <c r="AX324" s="13" t="s">
        <v>84</v>
      </c>
      <c r="AY324" s="208" t="s">
        <v>131</v>
      </c>
    </row>
    <row r="325" spans="1:65" s="2" customFormat="1" ht="44.25" customHeight="1">
      <c r="A325" s="34"/>
      <c r="B325" s="35"/>
      <c r="C325" s="230" t="s">
        <v>503</v>
      </c>
      <c r="D325" s="230" t="s">
        <v>432</v>
      </c>
      <c r="E325" s="231" t="s">
        <v>504</v>
      </c>
      <c r="F325" s="232" t="s">
        <v>505</v>
      </c>
      <c r="G325" s="233" t="s">
        <v>146</v>
      </c>
      <c r="H325" s="234">
        <v>28.38</v>
      </c>
      <c r="I325" s="235"/>
      <c r="J325" s="236">
        <f>ROUND(I325*H325,2)</f>
        <v>0</v>
      </c>
      <c r="K325" s="237"/>
      <c r="L325" s="238"/>
      <c r="M325" s="239" t="s">
        <v>1</v>
      </c>
      <c r="N325" s="240" t="s">
        <v>42</v>
      </c>
      <c r="O325" s="71"/>
      <c r="P325" s="193">
        <f>O325*H325</f>
        <v>0</v>
      </c>
      <c r="Q325" s="193">
        <v>0.00279</v>
      </c>
      <c r="R325" s="193">
        <f>Q325*H325</f>
        <v>0.07918019999999999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313</v>
      </c>
      <c r="AT325" s="195" t="s">
        <v>432</v>
      </c>
      <c r="AU325" s="195" t="s">
        <v>139</v>
      </c>
      <c r="AY325" s="17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139</v>
      </c>
      <c r="BK325" s="196">
        <f>ROUND(I325*H325,2)</f>
        <v>0</v>
      </c>
      <c r="BL325" s="17" t="s">
        <v>243</v>
      </c>
      <c r="BM325" s="195" t="s">
        <v>506</v>
      </c>
    </row>
    <row r="326" spans="2:51" s="13" customFormat="1" ht="11.25">
      <c r="B326" s="197"/>
      <c r="C326" s="198"/>
      <c r="D326" s="199" t="s">
        <v>148</v>
      </c>
      <c r="E326" s="198"/>
      <c r="F326" s="201" t="s">
        <v>507</v>
      </c>
      <c r="G326" s="198"/>
      <c r="H326" s="202">
        <v>28.38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148</v>
      </c>
      <c r="AU326" s="208" t="s">
        <v>139</v>
      </c>
      <c r="AV326" s="13" t="s">
        <v>139</v>
      </c>
      <c r="AW326" s="13" t="s">
        <v>4</v>
      </c>
      <c r="AX326" s="13" t="s">
        <v>84</v>
      </c>
      <c r="AY326" s="208" t="s">
        <v>131</v>
      </c>
    </row>
    <row r="327" spans="1:65" s="2" customFormat="1" ht="16.5" customHeight="1">
      <c r="A327" s="34"/>
      <c r="B327" s="35"/>
      <c r="C327" s="183" t="s">
        <v>508</v>
      </c>
      <c r="D327" s="183" t="s">
        <v>134</v>
      </c>
      <c r="E327" s="184" t="s">
        <v>509</v>
      </c>
      <c r="F327" s="185" t="s">
        <v>510</v>
      </c>
      <c r="G327" s="186" t="s">
        <v>163</v>
      </c>
      <c r="H327" s="187">
        <v>27.2</v>
      </c>
      <c r="I327" s="188"/>
      <c r="J327" s="189">
        <f>ROUND(I327*H327,2)</f>
        <v>0</v>
      </c>
      <c r="K327" s="190"/>
      <c r="L327" s="39"/>
      <c r="M327" s="191" t="s">
        <v>1</v>
      </c>
      <c r="N327" s="192" t="s">
        <v>42</v>
      </c>
      <c r="O327" s="71"/>
      <c r="P327" s="193">
        <f>O327*H327</f>
        <v>0</v>
      </c>
      <c r="Q327" s="193">
        <v>1E-05</v>
      </c>
      <c r="R327" s="193">
        <f>Q327*H327</f>
        <v>0.000272</v>
      </c>
      <c r="S327" s="193">
        <v>0</v>
      </c>
      <c r="T327" s="194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243</v>
      </c>
      <c r="AT327" s="195" t="s">
        <v>134</v>
      </c>
      <c r="AU327" s="195" t="s">
        <v>139</v>
      </c>
      <c r="AY327" s="17" t="s">
        <v>131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7" t="s">
        <v>139</v>
      </c>
      <c r="BK327" s="196">
        <f>ROUND(I327*H327,2)</f>
        <v>0</v>
      </c>
      <c r="BL327" s="17" t="s">
        <v>243</v>
      </c>
      <c r="BM327" s="195" t="s">
        <v>511</v>
      </c>
    </row>
    <row r="328" spans="2:51" s="14" customFormat="1" ht="11.25">
      <c r="B328" s="209"/>
      <c r="C328" s="210"/>
      <c r="D328" s="199" t="s">
        <v>148</v>
      </c>
      <c r="E328" s="211" t="s">
        <v>1</v>
      </c>
      <c r="F328" s="212" t="s">
        <v>512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148</v>
      </c>
      <c r="AU328" s="218" t="s">
        <v>139</v>
      </c>
      <c r="AV328" s="14" t="s">
        <v>84</v>
      </c>
      <c r="AW328" s="14" t="s">
        <v>32</v>
      </c>
      <c r="AX328" s="14" t="s">
        <v>76</v>
      </c>
      <c r="AY328" s="218" t="s">
        <v>131</v>
      </c>
    </row>
    <row r="329" spans="2:51" s="13" customFormat="1" ht="11.25">
      <c r="B329" s="197"/>
      <c r="C329" s="198"/>
      <c r="D329" s="199" t="s">
        <v>148</v>
      </c>
      <c r="E329" s="200" t="s">
        <v>1</v>
      </c>
      <c r="F329" s="201" t="s">
        <v>513</v>
      </c>
      <c r="G329" s="198"/>
      <c r="H329" s="202">
        <v>8.91</v>
      </c>
      <c r="I329" s="203"/>
      <c r="J329" s="198"/>
      <c r="K329" s="198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148</v>
      </c>
      <c r="AU329" s="208" t="s">
        <v>139</v>
      </c>
      <c r="AV329" s="13" t="s">
        <v>139</v>
      </c>
      <c r="AW329" s="13" t="s">
        <v>32</v>
      </c>
      <c r="AX329" s="13" t="s">
        <v>76</v>
      </c>
      <c r="AY329" s="208" t="s">
        <v>131</v>
      </c>
    </row>
    <row r="330" spans="2:51" s="14" customFormat="1" ht="11.25">
      <c r="B330" s="209"/>
      <c r="C330" s="210"/>
      <c r="D330" s="199" t="s">
        <v>148</v>
      </c>
      <c r="E330" s="211" t="s">
        <v>1</v>
      </c>
      <c r="F330" s="212" t="s">
        <v>209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148</v>
      </c>
      <c r="AU330" s="218" t="s">
        <v>139</v>
      </c>
      <c r="AV330" s="14" t="s">
        <v>84</v>
      </c>
      <c r="AW330" s="14" t="s">
        <v>32</v>
      </c>
      <c r="AX330" s="14" t="s">
        <v>76</v>
      </c>
      <c r="AY330" s="218" t="s">
        <v>131</v>
      </c>
    </row>
    <row r="331" spans="2:51" s="13" customFormat="1" ht="11.25">
      <c r="B331" s="197"/>
      <c r="C331" s="198"/>
      <c r="D331" s="199" t="s">
        <v>148</v>
      </c>
      <c r="E331" s="200" t="s">
        <v>1</v>
      </c>
      <c r="F331" s="201" t="s">
        <v>514</v>
      </c>
      <c r="G331" s="198"/>
      <c r="H331" s="202">
        <v>18.29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148</v>
      </c>
      <c r="AU331" s="208" t="s">
        <v>139</v>
      </c>
      <c r="AV331" s="13" t="s">
        <v>139</v>
      </c>
      <c r="AW331" s="13" t="s">
        <v>32</v>
      </c>
      <c r="AX331" s="13" t="s">
        <v>76</v>
      </c>
      <c r="AY331" s="208" t="s">
        <v>131</v>
      </c>
    </row>
    <row r="332" spans="2:51" s="15" customFormat="1" ht="11.25">
      <c r="B332" s="219"/>
      <c r="C332" s="220"/>
      <c r="D332" s="199" t="s">
        <v>148</v>
      </c>
      <c r="E332" s="221" t="s">
        <v>1</v>
      </c>
      <c r="F332" s="222" t="s">
        <v>154</v>
      </c>
      <c r="G332" s="220"/>
      <c r="H332" s="223">
        <v>27.2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148</v>
      </c>
      <c r="AU332" s="229" t="s">
        <v>139</v>
      </c>
      <c r="AV332" s="15" t="s">
        <v>138</v>
      </c>
      <c r="AW332" s="15" t="s">
        <v>32</v>
      </c>
      <c r="AX332" s="15" t="s">
        <v>84</v>
      </c>
      <c r="AY332" s="229" t="s">
        <v>131</v>
      </c>
    </row>
    <row r="333" spans="1:65" s="2" customFormat="1" ht="16.5" customHeight="1">
      <c r="A333" s="34"/>
      <c r="B333" s="35"/>
      <c r="C333" s="230" t="s">
        <v>515</v>
      </c>
      <c r="D333" s="230" t="s">
        <v>432</v>
      </c>
      <c r="E333" s="231" t="s">
        <v>516</v>
      </c>
      <c r="F333" s="232" t="s">
        <v>517</v>
      </c>
      <c r="G333" s="233" t="s">
        <v>163</v>
      </c>
      <c r="H333" s="234">
        <v>27.744</v>
      </c>
      <c r="I333" s="235"/>
      <c r="J333" s="236">
        <f>ROUND(I333*H333,2)</f>
        <v>0</v>
      </c>
      <c r="K333" s="237"/>
      <c r="L333" s="238"/>
      <c r="M333" s="239" t="s">
        <v>1</v>
      </c>
      <c r="N333" s="240" t="s">
        <v>42</v>
      </c>
      <c r="O333" s="71"/>
      <c r="P333" s="193">
        <f>O333*H333</f>
        <v>0</v>
      </c>
      <c r="Q333" s="193">
        <v>0.00022</v>
      </c>
      <c r="R333" s="193">
        <f>Q333*H333</f>
        <v>0.00610368</v>
      </c>
      <c r="S333" s="193">
        <v>0</v>
      </c>
      <c r="T333" s="194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5" t="s">
        <v>313</v>
      </c>
      <c r="AT333" s="195" t="s">
        <v>432</v>
      </c>
      <c r="AU333" s="195" t="s">
        <v>139</v>
      </c>
      <c r="AY333" s="17" t="s">
        <v>131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7" t="s">
        <v>139</v>
      </c>
      <c r="BK333" s="196">
        <f>ROUND(I333*H333,2)</f>
        <v>0</v>
      </c>
      <c r="BL333" s="17" t="s">
        <v>243</v>
      </c>
      <c r="BM333" s="195" t="s">
        <v>518</v>
      </c>
    </row>
    <row r="334" spans="2:51" s="13" customFormat="1" ht="11.25">
      <c r="B334" s="197"/>
      <c r="C334" s="198"/>
      <c r="D334" s="199" t="s">
        <v>148</v>
      </c>
      <c r="E334" s="198"/>
      <c r="F334" s="201" t="s">
        <v>519</v>
      </c>
      <c r="G334" s="198"/>
      <c r="H334" s="202">
        <v>27.744</v>
      </c>
      <c r="I334" s="203"/>
      <c r="J334" s="198"/>
      <c r="K334" s="198"/>
      <c r="L334" s="204"/>
      <c r="M334" s="205"/>
      <c r="N334" s="206"/>
      <c r="O334" s="206"/>
      <c r="P334" s="206"/>
      <c r="Q334" s="206"/>
      <c r="R334" s="206"/>
      <c r="S334" s="206"/>
      <c r="T334" s="207"/>
      <c r="AT334" s="208" t="s">
        <v>148</v>
      </c>
      <c r="AU334" s="208" t="s">
        <v>139</v>
      </c>
      <c r="AV334" s="13" t="s">
        <v>139</v>
      </c>
      <c r="AW334" s="13" t="s">
        <v>4</v>
      </c>
      <c r="AX334" s="13" t="s">
        <v>84</v>
      </c>
      <c r="AY334" s="208" t="s">
        <v>131</v>
      </c>
    </row>
    <row r="335" spans="1:65" s="2" customFormat="1" ht="16.5" customHeight="1">
      <c r="A335" s="34"/>
      <c r="B335" s="35"/>
      <c r="C335" s="183" t="s">
        <v>520</v>
      </c>
      <c r="D335" s="183" t="s">
        <v>134</v>
      </c>
      <c r="E335" s="184" t="s">
        <v>521</v>
      </c>
      <c r="F335" s="185" t="s">
        <v>522</v>
      </c>
      <c r="G335" s="186" t="s">
        <v>163</v>
      </c>
      <c r="H335" s="187">
        <v>2.4</v>
      </c>
      <c r="I335" s="188"/>
      <c r="J335" s="189">
        <f>ROUND(I335*H335,2)</f>
        <v>0</v>
      </c>
      <c r="K335" s="190"/>
      <c r="L335" s="39"/>
      <c r="M335" s="191" t="s">
        <v>1</v>
      </c>
      <c r="N335" s="192" t="s">
        <v>42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243</v>
      </c>
      <c r="AT335" s="195" t="s">
        <v>134</v>
      </c>
      <c r="AU335" s="195" t="s">
        <v>139</v>
      </c>
      <c r="AY335" s="17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139</v>
      </c>
      <c r="BK335" s="196">
        <f>ROUND(I335*H335,2)</f>
        <v>0</v>
      </c>
      <c r="BL335" s="17" t="s">
        <v>243</v>
      </c>
      <c r="BM335" s="195" t="s">
        <v>523</v>
      </c>
    </row>
    <row r="336" spans="2:51" s="13" customFormat="1" ht="11.25">
      <c r="B336" s="197"/>
      <c r="C336" s="198"/>
      <c r="D336" s="199" t="s">
        <v>148</v>
      </c>
      <c r="E336" s="200" t="s">
        <v>1</v>
      </c>
      <c r="F336" s="201" t="s">
        <v>524</v>
      </c>
      <c r="G336" s="198"/>
      <c r="H336" s="202">
        <v>2.4</v>
      </c>
      <c r="I336" s="203"/>
      <c r="J336" s="198"/>
      <c r="K336" s="198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148</v>
      </c>
      <c r="AU336" s="208" t="s">
        <v>139</v>
      </c>
      <c r="AV336" s="13" t="s">
        <v>139</v>
      </c>
      <c r="AW336" s="13" t="s">
        <v>32</v>
      </c>
      <c r="AX336" s="13" t="s">
        <v>84</v>
      </c>
      <c r="AY336" s="208" t="s">
        <v>131</v>
      </c>
    </row>
    <row r="337" spans="1:65" s="2" customFormat="1" ht="16.5" customHeight="1">
      <c r="A337" s="34"/>
      <c r="B337" s="35"/>
      <c r="C337" s="230" t="s">
        <v>525</v>
      </c>
      <c r="D337" s="230" t="s">
        <v>432</v>
      </c>
      <c r="E337" s="231" t="s">
        <v>526</v>
      </c>
      <c r="F337" s="232" t="s">
        <v>527</v>
      </c>
      <c r="G337" s="233" t="s">
        <v>163</v>
      </c>
      <c r="H337" s="234">
        <v>2.448</v>
      </c>
      <c r="I337" s="235"/>
      <c r="J337" s="236">
        <f>ROUND(I337*H337,2)</f>
        <v>0</v>
      </c>
      <c r="K337" s="237"/>
      <c r="L337" s="238"/>
      <c r="M337" s="239" t="s">
        <v>1</v>
      </c>
      <c r="N337" s="240" t="s">
        <v>42</v>
      </c>
      <c r="O337" s="71"/>
      <c r="P337" s="193">
        <f>O337*H337</f>
        <v>0</v>
      </c>
      <c r="Q337" s="193">
        <v>0.00016</v>
      </c>
      <c r="R337" s="193">
        <f>Q337*H337</f>
        <v>0.00039168000000000004</v>
      </c>
      <c r="S337" s="193">
        <v>0</v>
      </c>
      <c r="T337" s="19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5" t="s">
        <v>313</v>
      </c>
      <c r="AT337" s="195" t="s">
        <v>432</v>
      </c>
      <c r="AU337" s="195" t="s">
        <v>139</v>
      </c>
      <c r="AY337" s="17" t="s">
        <v>131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7" t="s">
        <v>139</v>
      </c>
      <c r="BK337" s="196">
        <f>ROUND(I337*H337,2)</f>
        <v>0</v>
      </c>
      <c r="BL337" s="17" t="s">
        <v>243</v>
      </c>
      <c r="BM337" s="195" t="s">
        <v>528</v>
      </c>
    </row>
    <row r="338" spans="2:51" s="13" customFormat="1" ht="11.25">
      <c r="B338" s="197"/>
      <c r="C338" s="198"/>
      <c r="D338" s="199" t="s">
        <v>148</v>
      </c>
      <c r="E338" s="198"/>
      <c r="F338" s="201" t="s">
        <v>529</v>
      </c>
      <c r="G338" s="198"/>
      <c r="H338" s="202">
        <v>2.448</v>
      </c>
      <c r="I338" s="203"/>
      <c r="J338" s="198"/>
      <c r="K338" s="198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148</v>
      </c>
      <c r="AU338" s="208" t="s">
        <v>139</v>
      </c>
      <c r="AV338" s="13" t="s">
        <v>139</v>
      </c>
      <c r="AW338" s="13" t="s">
        <v>4</v>
      </c>
      <c r="AX338" s="13" t="s">
        <v>84</v>
      </c>
      <c r="AY338" s="208" t="s">
        <v>131</v>
      </c>
    </row>
    <row r="339" spans="1:65" s="2" customFormat="1" ht="24.2" customHeight="1">
      <c r="A339" s="34"/>
      <c r="B339" s="35"/>
      <c r="C339" s="183" t="s">
        <v>530</v>
      </c>
      <c r="D339" s="183" t="s">
        <v>134</v>
      </c>
      <c r="E339" s="184" t="s">
        <v>531</v>
      </c>
      <c r="F339" s="185" t="s">
        <v>532</v>
      </c>
      <c r="G339" s="186" t="s">
        <v>320</v>
      </c>
      <c r="H339" s="187">
        <v>0.211</v>
      </c>
      <c r="I339" s="188"/>
      <c r="J339" s="189">
        <f>ROUND(I339*H339,2)</f>
        <v>0</v>
      </c>
      <c r="K339" s="190"/>
      <c r="L339" s="39"/>
      <c r="M339" s="191" t="s">
        <v>1</v>
      </c>
      <c r="N339" s="192" t="s">
        <v>42</v>
      </c>
      <c r="O339" s="71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243</v>
      </c>
      <c r="AT339" s="195" t="s">
        <v>134</v>
      </c>
      <c r="AU339" s="195" t="s">
        <v>139</v>
      </c>
      <c r="AY339" s="17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139</v>
      </c>
      <c r="BK339" s="196">
        <f>ROUND(I339*H339,2)</f>
        <v>0</v>
      </c>
      <c r="BL339" s="17" t="s">
        <v>243</v>
      </c>
      <c r="BM339" s="195" t="s">
        <v>533</v>
      </c>
    </row>
    <row r="340" spans="2:63" s="12" customFormat="1" ht="22.9" customHeight="1">
      <c r="B340" s="167"/>
      <c r="C340" s="168"/>
      <c r="D340" s="169" t="s">
        <v>75</v>
      </c>
      <c r="E340" s="181" t="s">
        <v>534</v>
      </c>
      <c r="F340" s="181" t="s">
        <v>535</v>
      </c>
      <c r="G340" s="168"/>
      <c r="H340" s="168"/>
      <c r="I340" s="171"/>
      <c r="J340" s="182">
        <f>BK340</f>
        <v>0</v>
      </c>
      <c r="K340" s="168"/>
      <c r="L340" s="173"/>
      <c r="M340" s="174"/>
      <c r="N340" s="175"/>
      <c r="O340" s="175"/>
      <c r="P340" s="176">
        <f>SUM(P341:P373)</f>
        <v>0</v>
      </c>
      <c r="Q340" s="175"/>
      <c r="R340" s="176">
        <f>SUM(R341:R373)</f>
        <v>0.5123819000000001</v>
      </c>
      <c r="S340" s="175"/>
      <c r="T340" s="177">
        <f>SUM(T341:T373)</f>
        <v>0</v>
      </c>
      <c r="AR340" s="178" t="s">
        <v>139</v>
      </c>
      <c r="AT340" s="179" t="s">
        <v>75</v>
      </c>
      <c r="AU340" s="179" t="s">
        <v>84</v>
      </c>
      <c r="AY340" s="178" t="s">
        <v>131</v>
      </c>
      <c r="BK340" s="180">
        <f>SUM(BK341:BK373)</f>
        <v>0</v>
      </c>
    </row>
    <row r="341" spans="1:65" s="2" customFormat="1" ht="16.5" customHeight="1">
      <c r="A341" s="34"/>
      <c r="B341" s="35"/>
      <c r="C341" s="183" t="s">
        <v>536</v>
      </c>
      <c r="D341" s="183" t="s">
        <v>134</v>
      </c>
      <c r="E341" s="184" t="s">
        <v>537</v>
      </c>
      <c r="F341" s="185" t="s">
        <v>538</v>
      </c>
      <c r="G341" s="186" t="s">
        <v>146</v>
      </c>
      <c r="H341" s="187">
        <v>23.813</v>
      </c>
      <c r="I341" s="188"/>
      <c r="J341" s="189">
        <f>ROUND(I341*H341,2)</f>
        <v>0</v>
      </c>
      <c r="K341" s="190"/>
      <c r="L341" s="39"/>
      <c r="M341" s="191" t="s">
        <v>1</v>
      </c>
      <c r="N341" s="192" t="s">
        <v>42</v>
      </c>
      <c r="O341" s="71"/>
      <c r="P341" s="193">
        <f>O341*H341</f>
        <v>0</v>
      </c>
      <c r="Q341" s="193">
        <v>0.0003</v>
      </c>
      <c r="R341" s="193">
        <f>Q341*H341</f>
        <v>0.007143899999999999</v>
      </c>
      <c r="S341" s="193">
        <v>0</v>
      </c>
      <c r="T341" s="194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5" t="s">
        <v>243</v>
      </c>
      <c r="AT341" s="195" t="s">
        <v>134</v>
      </c>
      <c r="AU341" s="195" t="s">
        <v>139</v>
      </c>
      <c r="AY341" s="17" t="s">
        <v>131</v>
      </c>
      <c r="BE341" s="196">
        <f>IF(N341="základní",J341,0)</f>
        <v>0</v>
      </c>
      <c r="BF341" s="196">
        <f>IF(N341="snížená",J341,0)</f>
        <v>0</v>
      </c>
      <c r="BG341" s="196">
        <f>IF(N341="zákl. přenesená",J341,0)</f>
        <v>0</v>
      </c>
      <c r="BH341" s="196">
        <f>IF(N341="sníž. přenesená",J341,0)</f>
        <v>0</v>
      </c>
      <c r="BI341" s="196">
        <f>IF(N341="nulová",J341,0)</f>
        <v>0</v>
      </c>
      <c r="BJ341" s="17" t="s">
        <v>139</v>
      </c>
      <c r="BK341" s="196">
        <f>ROUND(I341*H341,2)</f>
        <v>0</v>
      </c>
      <c r="BL341" s="17" t="s">
        <v>243</v>
      </c>
      <c r="BM341" s="195" t="s">
        <v>539</v>
      </c>
    </row>
    <row r="342" spans="2:51" s="14" customFormat="1" ht="11.25">
      <c r="B342" s="209"/>
      <c r="C342" s="210"/>
      <c r="D342" s="199" t="s">
        <v>148</v>
      </c>
      <c r="E342" s="211" t="s">
        <v>1</v>
      </c>
      <c r="F342" s="212" t="s">
        <v>206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148</v>
      </c>
      <c r="AU342" s="218" t="s">
        <v>139</v>
      </c>
      <c r="AV342" s="14" t="s">
        <v>84</v>
      </c>
      <c r="AW342" s="14" t="s">
        <v>32</v>
      </c>
      <c r="AX342" s="14" t="s">
        <v>76</v>
      </c>
      <c r="AY342" s="218" t="s">
        <v>131</v>
      </c>
    </row>
    <row r="343" spans="2:51" s="13" customFormat="1" ht="11.25">
      <c r="B343" s="197"/>
      <c r="C343" s="198"/>
      <c r="D343" s="199" t="s">
        <v>148</v>
      </c>
      <c r="E343" s="200" t="s">
        <v>1</v>
      </c>
      <c r="F343" s="201" t="s">
        <v>540</v>
      </c>
      <c r="G343" s="198"/>
      <c r="H343" s="202">
        <v>14.467</v>
      </c>
      <c r="I343" s="203"/>
      <c r="J343" s="198"/>
      <c r="K343" s="198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148</v>
      </c>
      <c r="AU343" s="208" t="s">
        <v>139</v>
      </c>
      <c r="AV343" s="13" t="s">
        <v>139</v>
      </c>
      <c r="AW343" s="13" t="s">
        <v>32</v>
      </c>
      <c r="AX343" s="13" t="s">
        <v>76</v>
      </c>
      <c r="AY343" s="208" t="s">
        <v>131</v>
      </c>
    </row>
    <row r="344" spans="2:51" s="13" customFormat="1" ht="11.25">
      <c r="B344" s="197"/>
      <c r="C344" s="198"/>
      <c r="D344" s="199" t="s">
        <v>148</v>
      </c>
      <c r="E344" s="200" t="s">
        <v>1</v>
      </c>
      <c r="F344" s="201" t="s">
        <v>541</v>
      </c>
      <c r="G344" s="198"/>
      <c r="H344" s="202">
        <v>9.812</v>
      </c>
      <c r="I344" s="203"/>
      <c r="J344" s="198"/>
      <c r="K344" s="198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148</v>
      </c>
      <c r="AU344" s="208" t="s">
        <v>139</v>
      </c>
      <c r="AV344" s="13" t="s">
        <v>139</v>
      </c>
      <c r="AW344" s="13" t="s">
        <v>32</v>
      </c>
      <c r="AX344" s="13" t="s">
        <v>76</v>
      </c>
      <c r="AY344" s="208" t="s">
        <v>131</v>
      </c>
    </row>
    <row r="345" spans="2:51" s="14" customFormat="1" ht="11.25">
      <c r="B345" s="209"/>
      <c r="C345" s="210"/>
      <c r="D345" s="199" t="s">
        <v>148</v>
      </c>
      <c r="E345" s="211" t="s">
        <v>1</v>
      </c>
      <c r="F345" s="212" t="s">
        <v>209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148</v>
      </c>
      <c r="AU345" s="218" t="s">
        <v>139</v>
      </c>
      <c r="AV345" s="14" t="s">
        <v>84</v>
      </c>
      <c r="AW345" s="14" t="s">
        <v>32</v>
      </c>
      <c r="AX345" s="14" t="s">
        <v>76</v>
      </c>
      <c r="AY345" s="218" t="s">
        <v>131</v>
      </c>
    </row>
    <row r="346" spans="2:51" s="13" customFormat="1" ht="11.25">
      <c r="B346" s="197"/>
      <c r="C346" s="198"/>
      <c r="D346" s="199" t="s">
        <v>148</v>
      </c>
      <c r="E346" s="200" t="s">
        <v>1</v>
      </c>
      <c r="F346" s="201" t="s">
        <v>210</v>
      </c>
      <c r="G346" s="198"/>
      <c r="H346" s="202">
        <v>1.44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148</v>
      </c>
      <c r="AU346" s="208" t="s">
        <v>139</v>
      </c>
      <c r="AV346" s="13" t="s">
        <v>139</v>
      </c>
      <c r="AW346" s="13" t="s">
        <v>32</v>
      </c>
      <c r="AX346" s="13" t="s">
        <v>76</v>
      </c>
      <c r="AY346" s="208" t="s">
        <v>131</v>
      </c>
    </row>
    <row r="347" spans="2:51" s="14" customFormat="1" ht="11.25">
      <c r="B347" s="209"/>
      <c r="C347" s="210"/>
      <c r="D347" s="199" t="s">
        <v>148</v>
      </c>
      <c r="E347" s="211" t="s">
        <v>1</v>
      </c>
      <c r="F347" s="212" t="s">
        <v>151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148</v>
      </c>
      <c r="AU347" s="218" t="s">
        <v>139</v>
      </c>
      <c r="AV347" s="14" t="s">
        <v>84</v>
      </c>
      <c r="AW347" s="14" t="s">
        <v>32</v>
      </c>
      <c r="AX347" s="14" t="s">
        <v>76</v>
      </c>
      <c r="AY347" s="218" t="s">
        <v>131</v>
      </c>
    </row>
    <row r="348" spans="2:51" s="13" customFormat="1" ht="11.25">
      <c r="B348" s="197"/>
      <c r="C348" s="198"/>
      <c r="D348" s="199" t="s">
        <v>148</v>
      </c>
      <c r="E348" s="200" t="s">
        <v>1</v>
      </c>
      <c r="F348" s="201" t="s">
        <v>152</v>
      </c>
      <c r="G348" s="198"/>
      <c r="H348" s="202">
        <v>-1.576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148</v>
      </c>
      <c r="AU348" s="208" t="s">
        <v>139</v>
      </c>
      <c r="AV348" s="13" t="s">
        <v>139</v>
      </c>
      <c r="AW348" s="13" t="s">
        <v>32</v>
      </c>
      <c r="AX348" s="13" t="s">
        <v>76</v>
      </c>
      <c r="AY348" s="208" t="s">
        <v>131</v>
      </c>
    </row>
    <row r="349" spans="2:51" s="13" customFormat="1" ht="11.25">
      <c r="B349" s="197"/>
      <c r="C349" s="198"/>
      <c r="D349" s="199" t="s">
        <v>148</v>
      </c>
      <c r="E349" s="200" t="s">
        <v>1</v>
      </c>
      <c r="F349" s="201" t="s">
        <v>153</v>
      </c>
      <c r="G349" s="198"/>
      <c r="H349" s="202">
        <v>-0.33</v>
      </c>
      <c r="I349" s="203"/>
      <c r="J349" s="198"/>
      <c r="K349" s="198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148</v>
      </c>
      <c r="AU349" s="208" t="s">
        <v>139</v>
      </c>
      <c r="AV349" s="13" t="s">
        <v>139</v>
      </c>
      <c r="AW349" s="13" t="s">
        <v>32</v>
      </c>
      <c r="AX349" s="13" t="s">
        <v>76</v>
      </c>
      <c r="AY349" s="208" t="s">
        <v>131</v>
      </c>
    </row>
    <row r="350" spans="2:51" s="15" customFormat="1" ht="11.25">
      <c r="B350" s="219"/>
      <c r="C350" s="220"/>
      <c r="D350" s="199" t="s">
        <v>148</v>
      </c>
      <c r="E350" s="221" t="s">
        <v>1</v>
      </c>
      <c r="F350" s="222" t="s">
        <v>154</v>
      </c>
      <c r="G350" s="220"/>
      <c r="H350" s="223">
        <v>23.813000000000002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148</v>
      </c>
      <c r="AU350" s="229" t="s">
        <v>139</v>
      </c>
      <c r="AV350" s="15" t="s">
        <v>138</v>
      </c>
      <c r="AW350" s="15" t="s">
        <v>32</v>
      </c>
      <c r="AX350" s="15" t="s">
        <v>84</v>
      </c>
      <c r="AY350" s="229" t="s">
        <v>131</v>
      </c>
    </row>
    <row r="351" spans="1:65" s="2" customFormat="1" ht="24.2" customHeight="1">
      <c r="A351" s="34"/>
      <c r="B351" s="35"/>
      <c r="C351" s="183" t="s">
        <v>542</v>
      </c>
      <c r="D351" s="183" t="s">
        <v>134</v>
      </c>
      <c r="E351" s="184" t="s">
        <v>543</v>
      </c>
      <c r="F351" s="185" t="s">
        <v>544</v>
      </c>
      <c r="G351" s="186" t="s">
        <v>146</v>
      </c>
      <c r="H351" s="187">
        <v>7.35</v>
      </c>
      <c r="I351" s="188"/>
      <c r="J351" s="189">
        <f>ROUND(I351*H351,2)</f>
        <v>0</v>
      </c>
      <c r="K351" s="190"/>
      <c r="L351" s="39"/>
      <c r="M351" s="191" t="s">
        <v>1</v>
      </c>
      <c r="N351" s="192" t="s">
        <v>42</v>
      </c>
      <c r="O351" s="71"/>
      <c r="P351" s="193">
        <f>O351*H351</f>
        <v>0</v>
      </c>
      <c r="Q351" s="193">
        <v>0.0015</v>
      </c>
      <c r="R351" s="193">
        <f>Q351*H351</f>
        <v>0.011025</v>
      </c>
      <c r="S351" s="193">
        <v>0</v>
      </c>
      <c r="T351" s="19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5" t="s">
        <v>243</v>
      </c>
      <c r="AT351" s="195" t="s">
        <v>134</v>
      </c>
      <c r="AU351" s="195" t="s">
        <v>139</v>
      </c>
      <c r="AY351" s="17" t="s">
        <v>131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7" t="s">
        <v>139</v>
      </c>
      <c r="BK351" s="196">
        <f>ROUND(I351*H351,2)</f>
        <v>0</v>
      </c>
      <c r="BL351" s="17" t="s">
        <v>243</v>
      </c>
      <c r="BM351" s="195" t="s">
        <v>545</v>
      </c>
    </row>
    <row r="352" spans="2:51" s="14" customFormat="1" ht="11.25">
      <c r="B352" s="209"/>
      <c r="C352" s="210"/>
      <c r="D352" s="199" t="s">
        <v>148</v>
      </c>
      <c r="E352" s="211" t="s">
        <v>1</v>
      </c>
      <c r="F352" s="212" t="s">
        <v>206</v>
      </c>
      <c r="G352" s="210"/>
      <c r="H352" s="211" t="s">
        <v>1</v>
      </c>
      <c r="I352" s="213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148</v>
      </c>
      <c r="AU352" s="218" t="s">
        <v>139</v>
      </c>
      <c r="AV352" s="14" t="s">
        <v>84</v>
      </c>
      <c r="AW352" s="14" t="s">
        <v>32</v>
      </c>
      <c r="AX352" s="14" t="s">
        <v>76</v>
      </c>
      <c r="AY352" s="218" t="s">
        <v>131</v>
      </c>
    </row>
    <row r="353" spans="2:51" s="13" customFormat="1" ht="11.25">
      <c r="B353" s="197"/>
      <c r="C353" s="198"/>
      <c r="D353" s="199" t="s">
        <v>148</v>
      </c>
      <c r="E353" s="200" t="s">
        <v>1</v>
      </c>
      <c r="F353" s="201" t="s">
        <v>546</v>
      </c>
      <c r="G353" s="198"/>
      <c r="H353" s="202">
        <v>7.35</v>
      </c>
      <c r="I353" s="203"/>
      <c r="J353" s="198"/>
      <c r="K353" s="198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148</v>
      </c>
      <c r="AU353" s="208" t="s">
        <v>139</v>
      </c>
      <c r="AV353" s="13" t="s">
        <v>139</v>
      </c>
      <c r="AW353" s="13" t="s">
        <v>32</v>
      </c>
      <c r="AX353" s="13" t="s">
        <v>84</v>
      </c>
      <c r="AY353" s="208" t="s">
        <v>131</v>
      </c>
    </row>
    <row r="354" spans="1:65" s="2" customFormat="1" ht="24.2" customHeight="1">
      <c r="A354" s="34"/>
      <c r="B354" s="35"/>
      <c r="C354" s="183" t="s">
        <v>547</v>
      </c>
      <c r="D354" s="183" t="s">
        <v>134</v>
      </c>
      <c r="E354" s="184" t="s">
        <v>548</v>
      </c>
      <c r="F354" s="185" t="s">
        <v>549</v>
      </c>
      <c r="G354" s="186" t="s">
        <v>146</v>
      </c>
      <c r="H354" s="187">
        <v>23.813</v>
      </c>
      <c r="I354" s="188"/>
      <c r="J354" s="189">
        <f>ROUND(I354*H354,2)</f>
        <v>0</v>
      </c>
      <c r="K354" s="190"/>
      <c r="L354" s="39"/>
      <c r="M354" s="191" t="s">
        <v>1</v>
      </c>
      <c r="N354" s="192" t="s">
        <v>42</v>
      </c>
      <c r="O354" s="71"/>
      <c r="P354" s="193">
        <f>O354*H354</f>
        <v>0</v>
      </c>
      <c r="Q354" s="193">
        <v>0.006</v>
      </c>
      <c r="R354" s="193">
        <f>Q354*H354</f>
        <v>0.142878</v>
      </c>
      <c r="S354" s="193">
        <v>0</v>
      </c>
      <c r="T354" s="194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5" t="s">
        <v>243</v>
      </c>
      <c r="AT354" s="195" t="s">
        <v>134</v>
      </c>
      <c r="AU354" s="195" t="s">
        <v>139</v>
      </c>
      <c r="AY354" s="17" t="s">
        <v>131</v>
      </c>
      <c r="BE354" s="196">
        <f>IF(N354="základní",J354,0)</f>
        <v>0</v>
      </c>
      <c r="BF354" s="196">
        <f>IF(N354="snížená",J354,0)</f>
        <v>0</v>
      </c>
      <c r="BG354" s="196">
        <f>IF(N354="zákl. přenesená",J354,0)</f>
        <v>0</v>
      </c>
      <c r="BH354" s="196">
        <f>IF(N354="sníž. přenesená",J354,0)</f>
        <v>0</v>
      </c>
      <c r="BI354" s="196">
        <f>IF(N354="nulová",J354,0)</f>
        <v>0</v>
      </c>
      <c r="BJ354" s="17" t="s">
        <v>139</v>
      </c>
      <c r="BK354" s="196">
        <f>ROUND(I354*H354,2)</f>
        <v>0</v>
      </c>
      <c r="BL354" s="17" t="s">
        <v>243</v>
      </c>
      <c r="BM354" s="195" t="s">
        <v>550</v>
      </c>
    </row>
    <row r="355" spans="2:51" s="14" customFormat="1" ht="11.25">
      <c r="B355" s="209"/>
      <c r="C355" s="210"/>
      <c r="D355" s="199" t="s">
        <v>148</v>
      </c>
      <c r="E355" s="211" t="s">
        <v>1</v>
      </c>
      <c r="F355" s="212" t="s">
        <v>206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148</v>
      </c>
      <c r="AU355" s="218" t="s">
        <v>139</v>
      </c>
      <c r="AV355" s="14" t="s">
        <v>84</v>
      </c>
      <c r="AW355" s="14" t="s">
        <v>32</v>
      </c>
      <c r="AX355" s="14" t="s">
        <v>76</v>
      </c>
      <c r="AY355" s="218" t="s">
        <v>131</v>
      </c>
    </row>
    <row r="356" spans="2:51" s="13" customFormat="1" ht="11.25">
      <c r="B356" s="197"/>
      <c r="C356" s="198"/>
      <c r="D356" s="199" t="s">
        <v>148</v>
      </c>
      <c r="E356" s="200" t="s">
        <v>1</v>
      </c>
      <c r="F356" s="201" t="s">
        <v>540</v>
      </c>
      <c r="G356" s="198"/>
      <c r="H356" s="202">
        <v>14.467</v>
      </c>
      <c r="I356" s="203"/>
      <c r="J356" s="198"/>
      <c r="K356" s="198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148</v>
      </c>
      <c r="AU356" s="208" t="s">
        <v>139</v>
      </c>
      <c r="AV356" s="13" t="s">
        <v>139</v>
      </c>
      <c r="AW356" s="13" t="s">
        <v>32</v>
      </c>
      <c r="AX356" s="13" t="s">
        <v>76</v>
      </c>
      <c r="AY356" s="208" t="s">
        <v>131</v>
      </c>
    </row>
    <row r="357" spans="2:51" s="13" customFormat="1" ht="11.25">
      <c r="B357" s="197"/>
      <c r="C357" s="198"/>
      <c r="D357" s="199" t="s">
        <v>148</v>
      </c>
      <c r="E357" s="200" t="s">
        <v>1</v>
      </c>
      <c r="F357" s="201" t="s">
        <v>541</v>
      </c>
      <c r="G357" s="198"/>
      <c r="H357" s="202">
        <v>9.812</v>
      </c>
      <c r="I357" s="203"/>
      <c r="J357" s="198"/>
      <c r="K357" s="198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148</v>
      </c>
      <c r="AU357" s="208" t="s">
        <v>139</v>
      </c>
      <c r="AV357" s="13" t="s">
        <v>139</v>
      </c>
      <c r="AW357" s="13" t="s">
        <v>32</v>
      </c>
      <c r="AX357" s="13" t="s">
        <v>76</v>
      </c>
      <c r="AY357" s="208" t="s">
        <v>131</v>
      </c>
    </row>
    <row r="358" spans="2:51" s="14" customFormat="1" ht="11.25">
      <c r="B358" s="209"/>
      <c r="C358" s="210"/>
      <c r="D358" s="199" t="s">
        <v>148</v>
      </c>
      <c r="E358" s="211" t="s">
        <v>1</v>
      </c>
      <c r="F358" s="212" t="s">
        <v>209</v>
      </c>
      <c r="G358" s="210"/>
      <c r="H358" s="211" t="s">
        <v>1</v>
      </c>
      <c r="I358" s="213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148</v>
      </c>
      <c r="AU358" s="218" t="s">
        <v>139</v>
      </c>
      <c r="AV358" s="14" t="s">
        <v>84</v>
      </c>
      <c r="AW358" s="14" t="s">
        <v>32</v>
      </c>
      <c r="AX358" s="14" t="s">
        <v>76</v>
      </c>
      <c r="AY358" s="218" t="s">
        <v>131</v>
      </c>
    </row>
    <row r="359" spans="2:51" s="13" customFormat="1" ht="11.25">
      <c r="B359" s="197"/>
      <c r="C359" s="198"/>
      <c r="D359" s="199" t="s">
        <v>148</v>
      </c>
      <c r="E359" s="200" t="s">
        <v>1</v>
      </c>
      <c r="F359" s="201" t="s">
        <v>210</v>
      </c>
      <c r="G359" s="198"/>
      <c r="H359" s="202">
        <v>1.44</v>
      </c>
      <c r="I359" s="203"/>
      <c r="J359" s="198"/>
      <c r="K359" s="198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148</v>
      </c>
      <c r="AU359" s="208" t="s">
        <v>139</v>
      </c>
      <c r="AV359" s="13" t="s">
        <v>139</v>
      </c>
      <c r="AW359" s="13" t="s">
        <v>32</v>
      </c>
      <c r="AX359" s="13" t="s">
        <v>76</v>
      </c>
      <c r="AY359" s="208" t="s">
        <v>131</v>
      </c>
    </row>
    <row r="360" spans="2:51" s="14" customFormat="1" ht="11.25">
      <c r="B360" s="209"/>
      <c r="C360" s="210"/>
      <c r="D360" s="199" t="s">
        <v>148</v>
      </c>
      <c r="E360" s="211" t="s">
        <v>1</v>
      </c>
      <c r="F360" s="212" t="s">
        <v>151</v>
      </c>
      <c r="G360" s="210"/>
      <c r="H360" s="211" t="s">
        <v>1</v>
      </c>
      <c r="I360" s="213"/>
      <c r="J360" s="210"/>
      <c r="K360" s="210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148</v>
      </c>
      <c r="AU360" s="218" t="s">
        <v>139</v>
      </c>
      <c r="AV360" s="14" t="s">
        <v>84</v>
      </c>
      <c r="AW360" s="14" t="s">
        <v>32</v>
      </c>
      <c r="AX360" s="14" t="s">
        <v>76</v>
      </c>
      <c r="AY360" s="218" t="s">
        <v>131</v>
      </c>
    </row>
    <row r="361" spans="2:51" s="13" customFormat="1" ht="11.25">
      <c r="B361" s="197"/>
      <c r="C361" s="198"/>
      <c r="D361" s="199" t="s">
        <v>148</v>
      </c>
      <c r="E361" s="200" t="s">
        <v>1</v>
      </c>
      <c r="F361" s="201" t="s">
        <v>152</v>
      </c>
      <c r="G361" s="198"/>
      <c r="H361" s="202">
        <v>-1.576</v>
      </c>
      <c r="I361" s="203"/>
      <c r="J361" s="198"/>
      <c r="K361" s="198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148</v>
      </c>
      <c r="AU361" s="208" t="s">
        <v>139</v>
      </c>
      <c r="AV361" s="13" t="s">
        <v>139</v>
      </c>
      <c r="AW361" s="13" t="s">
        <v>32</v>
      </c>
      <c r="AX361" s="13" t="s">
        <v>76</v>
      </c>
      <c r="AY361" s="208" t="s">
        <v>131</v>
      </c>
    </row>
    <row r="362" spans="2:51" s="13" customFormat="1" ht="11.25">
      <c r="B362" s="197"/>
      <c r="C362" s="198"/>
      <c r="D362" s="199" t="s">
        <v>148</v>
      </c>
      <c r="E362" s="200" t="s">
        <v>1</v>
      </c>
      <c r="F362" s="201" t="s">
        <v>153</v>
      </c>
      <c r="G362" s="198"/>
      <c r="H362" s="202">
        <v>-0.33</v>
      </c>
      <c r="I362" s="203"/>
      <c r="J362" s="198"/>
      <c r="K362" s="198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148</v>
      </c>
      <c r="AU362" s="208" t="s">
        <v>139</v>
      </c>
      <c r="AV362" s="13" t="s">
        <v>139</v>
      </c>
      <c r="AW362" s="13" t="s">
        <v>32</v>
      </c>
      <c r="AX362" s="13" t="s">
        <v>76</v>
      </c>
      <c r="AY362" s="208" t="s">
        <v>131</v>
      </c>
    </row>
    <row r="363" spans="2:51" s="15" customFormat="1" ht="11.25">
      <c r="B363" s="219"/>
      <c r="C363" s="220"/>
      <c r="D363" s="199" t="s">
        <v>148</v>
      </c>
      <c r="E363" s="221" t="s">
        <v>1</v>
      </c>
      <c r="F363" s="222" t="s">
        <v>154</v>
      </c>
      <c r="G363" s="220"/>
      <c r="H363" s="223">
        <v>23.813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148</v>
      </c>
      <c r="AU363" s="229" t="s">
        <v>139</v>
      </c>
      <c r="AV363" s="15" t="s">
        <v>138</v>
      </c>
      <c r="AW363" s="15" t="s">
        <v>32</v>
      </c>
      <c r="AX363" s="15" t="s">
        <v>84</v>
      </c>
      <c r="AY363" s="229" t="s">
        <v>131</v>
      </c>
    </row>
    <row r="364" spans="1:65" s="2" customFormat="1" ht="16.5" customHeight="1">
      <c r="A364" s="34"/>
      <c r="B364" s="35"/>
      <c r="C364" s="230" t="s">
        <v>551</v>
      </c>
      <c r="D364" s="230" t="s">
        <v>432</v>
      </c>
      <c r="E364" s="231" t="s">
        <v>552</v>
      </c>
      <c r="F364" s="232" t="s">
        <v>553</v>
      </c>
      <c r="G364" s="233" t="s">
        <v>146</v>
      </c>
      <c r="H364" s="234">
        <v>26.194</v>
      </c>
      <c r="I364" s="235"/>
      <c r="J364" s="236">
        <f>ROUND(I364*H364,2)</f>
        <v>0</v>
      </c>
      <c r="K364" s="237"/>
      <c r="L364" s="238"/>
      <c r="M364" s="239" t="s">
        <v>1</v>
      </c>
      <c r="N364" s="240" t="s">
        <v>42</v>
      </c>
      <c r="O364" s="71"/>
      <c r="P364" s="193">
        <f>O364*H364</f>
        <v>0</v>
      </c>
      <c r="Q364" s="193">
        <v>0.0129</v>
      </c>
      <c r="R364" s="193">
        <f>Q364*H364</f>
        <v>0.3379026</v>
      </c>
      <c r="S364" s="193">
        <v>0</v>
      </c>
      <c r="T364" s="194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5" t="s">
        <v>313</v>
      </c>
      <c r="AT364" s="195" t="s">
        <v>432</v>
      </c>
      <c r="AU364" s="195" t="s">
        <v>139</v>
      </c>
      <c r="AY364" s="17" t="s">
        <v>131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7" t="s">
        <v>139</v>
      </c>
      <c r="BK364" s="196">
        <f>ROUND(I364*H364,2)</f>
        <v>0</v>
      </c>
      <c r="BL364" s="17" t="s">
        <v>243</v>
      </c>
      <c r="BM364" s="195" t="s">
        <v>554</v>
      </c>
    </row>
    <row r="365" spans="2:51" s="13" customFormat="1" ht="11.25">
      <c r="B365" s="197"/>
      <c r="C365" s="198"/>
      <c r="D365" s="199" t="s">
        <v>148</v>
      </c>
      <c r="E365" s="198"/>
      <c r="F365" s="201" t="s">
        <v>555</v>
      </c>
      <c r="G365" s="198"/>
      <c r="H365" s="202">
        <v>26.194</v>
      </c>
      <c r="I365" s="203"/>
      <c r="J365" s="198"/>
      <c r="K365" s="198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148</v>
      </c>
      <c r="AU365" s="208" t="s">
        <v>139</v>
      </c>
      <c r="AV365" s="13" t="s">
        <v>139</v>
      </c>
      <c r="AW365" s="13" t="s">
        <v>4</v>
      </c>
      <c r="AX365" s="13" t="s">
        <v>84</v>
      </c>
      <c r="AY365" s="208" t="s">
        <v>131</v>
      </c>
    </row>
    <row r="366" spans="1:65" s="2" customFormat="1" ht="24.2" customHeight="1">
      <c r="A366" s="34"/>
      <c r="B366" s="35"/>
      <c r="C366" s="183" t="s">
        <v>556</v>
      </c>
      <c r="D366" s="183" t="s">
        <v>134</v>
      </c>
      <c r="E366" s="184" t="s">
        <v>557</v>
      </c>
      <c r="F366" s="185" t="s">
        <v>558</v>
      </c>
      <c r="G366" s="186" t="s">
        <v>146</v>
      </c>
      <c r="H366" s="187">
        <v>1.44</v>
      </c>
      <c r="I366" s="188"/>
      <c r="J366" s="189">
        <f>ROUND(I366*H366,2)</f>
        <v>0</v>
      </c>
      <c r="K366" s="190"/>
      <c r="L366" s="39"/>
      <c r="M366" s="191" t="s">
        <v>1</v>
      </c>
      <c r="N366" s="192" t="s">
        <v>42</v>
      </c>
      <c r="O366" s="71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243</v>
      </c>
      <c r="AT366" s="195" t="s">
        <v>134</v>
      </c>
      <c r="AU366" s="195" t="s">
        <v>139</v>
      </c>
      <c r="AY366" s="17" t="s">
        <v>131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7" t="s">
        <v>139</v>
      </c>
      <c r="BK366" s="196">
        <f>ROUND(I366*H366,2)</f>
        <v>0</v>
      </c>
      <c r="BL366" s="17" t="s">
        <v>243</v>
      </c>
      <c r="BM366" s="195" t="s">
        <v>559</v>
      </c>
    </row>
    <row r="367" spans="1:65" s="2" customFormat="1" ht="24.2" customHeight="1">
      <c r="A367" s="34"/>
      <c r="B367" s="35"/>
      <c r="C367" s="183" t="s">
        <v>560</v>
      </c>
      <c r="D367" s="183" t="s">
        <v>134</v>
      </c>
      <c r="E367" s="184" t="s">
        <v>561</v>
      </c>
      <c r="F367" s="185" t="s">
        <v>562</v>
      </c>
      <c r="G367" s="186" t="s">
        <v>146</v>
      </c>
      <c r="H367" s="187">
        <v>0.48</v>
      </c>
      <c r="I367" s="188"/>
      <c r="J367" s="189">
        <f>ROUND(I367*H367,2)</f>
        <v>0</v>
      </c>
      <c r="K367" s="190"/>
      <c r="L367" s="39"/>
      <c r="M367" s="191" t="s">
        <v>1</v>
      </c>
      <c r="N367" s="192" t="s">
        <v>42</v>
      </c>
      <c r="O367" s="71"/>
      <c r="P367" s="193">
        <f>O367*H367</f>
        <v>0</v>
      </c>
      <c r="Q367" s="193">
        <v>0.00058</v>
      </c>
      <c r="R367" s="193">
        <f>Q367*H367</f>
        <v>0.0002784</v>
      </c>
      <c r="S367" s="193">
        <v>0</v>
      </c>
      <c r="T367" s="194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5" t="s">
        <v>243</v>
      </c>
      <c r="AT367" s="195" t="s">
        <v>134</v>
      </c>
      <c r="AU367" s="195" t="s">
        <v>139</v>
      </c>
      <c r="AY367" s="17" t="s">
        <v>131</v>
      </c>
      <c r="BE367" s="196">
        <f>IF(N367="základní",J367,0)</f>
        <v>0</v>
      </c>
      <c r="BF367" s="196">
        <f>IF(N367="snížená",J367,0)</f>
        <v>0</v>
      </c>
      <c r="BG367" s="196">
        <f>IF(N367="zákl. přenesená",J367,0)</f>
        <v>0</v>
      </c>
      <c r="BH367" s="196">
        <f>IF(N367="sníž. přenesená",J367,0)</f>
        <v>0</v>
      </c>
      <c r="BI367" s="196">
        <f>IF(N367="nulová",J367,0)</f>
        <v>0</v>
      </c>
      <c r="BJ367" s="17" t="s">
        <v>139</v>
      </c>
      <c r="BK367" s="196">
        <f>ROUND(I367*H367,2)</f>
        <v>0</v>
      </c>
      <c r="BL367" s="17" t="s">
        <v>243</v>
      </c>
      <c r="BM367" s="195" t="s">
        <v>563</v>
      </c>
    </row>
    <row r="368" spans="2:51" s="13" customFormat="1" ht="11.25">
      <c r="B368" s="197"/>
      <c r="C368" s="198"/>
      <c r="D368" s="199" t="s">
        <v>148</v>
      </c>
      <c r="E368" s="200" t="s">
        <v>1</v>
      </c>
      <c r="F368" s="201" t="s">
        <v>564</v>
      </c>
      <c r="G368" s="198"/>
      <c r="H368" s="202">
        <v>0.48</v>
      </c>
      <c r="I368" s="203"/>
      <c r="J368" s="198"/>
      <c r="K368" s="198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148</v>
      </c>
      <c r="AU368" s="208" t="s">
        <v>139</v>
      </c>
      <c r="AV368" s="13" t="s">
        <v>139</v>
      </c>
      <c r="AW368" s="13" t="s">
        <v>32</v>
      </c>
      <c r="AX368" s="13" t="s">
        <v>84</v>
      </c>
      <c r="AY368" s="208" t="s">
        <v>131</v>
      </c>
    </row>
    <row r="369" spans="1:65" s="2" customFormat="1" ht="16.5" customHeight="1">
      <c r="A369" s="34"/>
      <c r="B369" s="35"/>
      <c r="C369" s="230" t="s">
        <v>565</v>
      </c>
      <c r="D369" s="230" t="s">
        <v>432</v>
      </c>
      <c r="E369" s="231" t="s">
        <v>566</v>
      </c>
      <c r="F369" s="232" t="s">
        <v>567</v>
      </c>
      <c r="G369" s="233" t="s">
        <v>146</v>
      </c>
      <c r="H369" s="234">
        <v>0.528</v>
      </c>
      <c r="I369" s="235"/>
      <c r="J369" s="236">
        <f>ROUND(I369*H369,2)</f>
        <v>0</v>
      </c>
      <c r="K369" s="237"/>
      <c r="L369" s="238"/>
      <c r="M369" s="239" t="s">
        <v>1</v>
      </c>
      <c r="N369" s="240" t="s">
        <v>42</v>
      </c>
      <c r="O369" s="71"/>
      <c r="P369" s="193">
        <f>O369*H369</f>
        <v>0</v>
      </c>
      <c r="Q369" s="193">
        <v>0.01</v>
      </c>
      <c r="R369" s="193">
        <f>Q369*H369</f>
        <v>0.00528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313</v>
      </c>
      <c r="AT369" s="195" t="s">
        <v>432</v>
      </c>
      <c r="AU369" s="195" t="s">
        <v>139</v>
      </c>
      <c r="AY369" s="17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139</v>
      </c>
      <c r="BK369" s="196">
        <f>ROUND(I369*H369,2)</f>
        <v>0</v>
      </c>
      <c r="BL369" s="17" t="s">
        <v>243</v>
      </c>
      <c r="BM369" s="195" t="s">
        <v>568</v>
      </c>
    </row>
    <row r="370" spans="2:51" s="13" customFormat="1" ht="11.25">
      <c r="B370" s="197"/>
      <c r="C370" s="198"/>
      <c r="D370" s="199" t="s">
        <v>148</v>
      </c>
      <c r="E370" s="198"/>
      <c r="F370" s="201" t="s">
        <v>569</v>
      </c>
      <c r="G370" s="198"/>
      <c r="H370" s="202">
        <v>0.528</v>
      </c>
      <c r="I370" s="203"/>
      <c r="J370" s="198"/>
      <c r="K370" s="198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148</v>
      </c>
      <c r="AU370" s="208" t="s">
        <v>139</v>
      </c>
      <c r="AV370" s="13" t="s">
        <v>139</v>
      </c>
      <c r="AW370" s="13" t="s">
        <v>4</v>
      </c>
      <c r="AX370" s="13" t="s">
        <v>84</v>
      </c>
      <c r="AY370" s="208" t="s">
        <v>131</v>
      </c>
    </row>
    <row r="371" spans="1:65" s="2" customFormat="1" ht="21.75" customHeight="1">
      <c r="A371" s="34"/>
      <c r="B371" s="35"/>
      <c r="C371" s="183" t="s">
        <v>570</v>
      </c>
      <c r="D371" s="183" t="s">
        <v>134</v>
      </c>
      <c r="E371" s="184" t="s">
        <v>571</v>
      </c>
      <c r="F371" s="185" t="s">
        <v>572</v>
      </c>
      <c r="G371" s="186" t="s">
        <v>163</v>
      </c>
      <c r="H371" s="187">
        <v>25.4</v>
      </c>
      <c r="I371" s="188"/>
      <c r="J371" s="189">
        <f>ROUND(I371*H371,2)</f>
        <v>0</v>
      </c>
      <c r="K371" s="190"/>
      <c r="L371" s="39"/>
      <c r="M371" s="191" t="s">
        <v>1</v>
      </c>
      <c r="N371" s="192" t="s">
        <v>42</v>
      </c>
      <c r="O371" s="71"/>
      <c r="P371" s="193">
        <f>O371*H371</f>
        <v>0</v>
      </c>
      <c r="Q371" s="193">
        <v>0.00031</v>
      </c>
      <c r="R371" s="193">
        <f>Q371*H371</f>
        <v>0.007873999999999999</v>
      </c>
      <c r="S371" s="193">
        <v>0</v>
      </c>
      <c r="T371" s="194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5" t="s">
        <v>243</v>
      </c>
      <c r="AT371" s="195" t="s">
        <v>134</v>
      </c>
      <c r="AU371" s="195" t="s">
        <v>139</v>
      </c>
      <c r="AY371" s="17" t="s">
        <v>131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7" t="s">
        <v>139</v>
      </c>
      <c r="BK371" s="196">
        <f>ROUND(I371*H371,2)</f>
        <v>0</v>
      </c>
      <c r="BL371" s="17" t="s">
        <v>243</v>
      </c>
      <c r="BM371" s="195" t="s">
        <v>573</v>
      </c>
    </row>
    <row r="372" spans="2:51" s="13" customFormat="1" ht="11.25">
      <c r="B372" s="197"/>
      <c r="C372" s="198"/>
      <c r="D372" s="199" t="s">
        <v>148</v>
      </c>
      <c r="E372" s="200" t="s">
        <v>1</v>
      </c>
      <c r="F372" s="201" t="s">
        <v>574</v>
      </c>
      <c r="G372" s="198"/>
      <c r="H372" s="202">
        <v>25.4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139</v>
      </c>
      <c r="AV372" s="13" t="s">
        <v>139</v>
      </c>
      <c r="AW372" s="13" t="s">
        <v>32</v>
      </c>
      <c r="AX372" s="13" t="s">
        <v>84</v>
      </c>
      <c r="AY372" s="208" t="s">
        <v>131</v>
      </c>
    </row>
    <row r="373" spans="1:65" s="2" customFormat="1" ht="24.2" customHeight="1">
      <c r="A373" s="34"/>
      <c r="B373" s="35"/>
      <c r="C373" s="183" t="s">
        <v>575</v>
      </c>
      <c r="D373" s="183" t="s">
        <v>134</v>
      </c>
      <c r="E373" s="184" t="s">
        <v>576</v>
      </c>
      <c r="F373" s="185" t="s">
        <v>577</v>
      </c>
      <c r="G373" s="186" t="s">
        <v>320</v>
      </c>
      <c r="H373" s="187">
        <v>0.512</v>
      </c>
      <c r="I373" s="188"/>
      <c r="J373" s="189">
        <f>ROUND(I373*H373,2)</f>
        <v>0</v>
      </c>
      <c r="K373" s="190"/>
      <c r="L373" s="39"/>
      <c r="M373" s="191" t="s">
        <v>1</v>
      </c>
      <c r="N373" s="192" t="s">
        <v>42</v>
      </c>
      <c r="O373" s="71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243</v>
      </c>
      <c r="AT373" s="195" t="s">
        <v>134</v>
      </c>
      <c r="AU373" s="195" t="s">
        <v>139</v>
      </c>
      <c r="AY373" s="17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139</v>
      </c>
      <c r="BK373" s="196">
        <f>ROUND(I373*H373,2)</f>
        <v>0</v>
      </c>
      <c r="BL373" s="17" t="s">
        <v>243</v>
      </c>
      <c r="BM373" s="195" t="s">
        <v>578</v>
      </c>
    </row>
    <row r="374" spans="2:63" s="12" customFormat="1" ht="22.9" customHeight="1">
      <c r="B374" s="167"/>
      <c r="C374" s="168"/>
      <c r="D374" s="169" t="s">
        <v>75</v>
      </c>
      <c r="E374" s="181" t="s">
        <v>579</v>
      </c>
      <c r="F374" s="181" t="s">
        <v>580</v>
      </c>
      <c r="G374" s="168"/>
      <c r="H374" s="168"/>
      <c r="I374" s="171"/>
      <c r="J374" s="182">
        <f>BK374</f>
        <v>0</v>
      </c>
      <c r="K374" s="168"/>
      <c r="L374" s="173"/>
      <c r="M374" s="174"/>
      <c r="N374" s="175"/>
      <c r="O374" s="175"/>
      <c r="P374" s="176">
        <f>P375</f>
        <v>0</v>
      </c>
      <c r="Q374" s="175"/>
      <c r="R374" s="176">
        <f>R375</f>
        <v>0.00031</v>
      </c>
      <c r="S374" s="175"/>
      <c r="T374" s="177">
        <f>T375</f>
        <v>0</v>
      </c>
      <c r="AR374" s="178" t="s">
        <v>139</v>
      </c>
      <c r="AT374" s="179" t="s">
        <v>75</v>
      </c>
      <c r="AU374" s="179" t="s">
        <v>84</v>
      </c>
      <c r="AY374" s="178" t="s">
        <v>131</v>
      </c>
      <c r="BK374" s="180">
        <f>BK375</f>
        <v>0</v>
      </c>
    </row>
    <row r="375" spans="1:65" s="2" customFormat="1" ht="24.2" customHeight="1">
      <c r="A375" s="34"/>
      <c r="B375" s="35"/>
      <c r="C375" s="183" t="s">
        <v>581</v>
      </c>
      <c r="D375" s="183" t="s">
        <v>134</v>
      </c>
      <c r="E375" s="184" t="s">
        <v>582</v>
      </c>
      <c r="F375" s="185" t="s">
        <v>583</v>
      </c>
      <c r="G375" s="186" t="s">
        <v>347</v>
      </c>
      <c r="H375" s="187">
        <v>1</v>
      </c>
      <c r="I375" s="188"/>
      <c r="J375" s="189">
        <f>ROUND(I375*H375,2)</f>
        <v>0</v>
      </c>
      <c r="K375" s="190"/>
      <c r="L375" s="39"/>
      <c r="M375" s="191" t="s">
        <v>1</v>
      </c>
      <c r="N375" s="192" t="s">
        <v>42</v>
      </c>
      <c r="O375" s="71"/>
      <c r="P375" s="193">
        <f>O375*H375</f>
        <v>0</v>
      </c>
      <c r="Q375" s="193">
        <v>0.00031</v>
      </c>
      <c r="R375" s="193">
        <f>Q375*H375</f>
        <v>0.00031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243</v>
      </c>
      <c r="AT375" s="195" t="s">
        <v>134</v>
      </c>
      <c r="AU375" s="195" t="s">
        <v>139</v>
      </c>
      <c r="AY375" s="17" t="s">
        <v>131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139</v>
      </c>
      <c r="BK375" s="196">
        <f>ROUND(I375*H375,2)</f>
        <v>0</v>
      </c>
      <c r="BL375" s="17" t="s">
        <v>243</v>
      </c>
      <c r="BM375" s="195" t="s">
        <v>584</v>
      </c>
    </row>
    <row r="376" spans="2:63" s="12" customFormat="1" ht="22.9" customHeight="1">
      <c r="B376" s="167"/>
      <c r="C376" s="168"/>
      <c r="D376" s="169" t="s">
        <v>75</v>
      </c>
      <c r="E376" s="181" t="s">
        <v>585</v>
      </c>
      <c r="F376" s="181" t="s">
        <v>586</v>
      </c>
      <c r="G376" s="168"/>
      <c r="H376" s="168"/>
      <c r="I376" s="171"/>
      <c r="J376" s="182">
        <f>BK376</f>
        <v>0</v>
      </c>
      <c r="K376" s="168"/>
      <c r="L376" s="173"/>
      <c r="M376" s="174"/>
      <c r="N376" s="175"/>
      <c r="O376" s="175"/>
      <c r="P376" s="176">
        <f>SUM(P377:P393)</f>
        <v>0</v>
      </c>
      <c r="Q376" s="175"/>
      <c r="R376" s="176">
        <f>SUM(R377:R393)</f>
        <v>0.09606149</v>
      </c>
      <c r="S376" s="175"/>
      <c r="T376" s="177">
        <f>SUM(T377:T393)</f>
        <v>0.020238660000000002</v>
      </c>
      <c r="AR376" s="178" t="s">
        <v>139</v>
      </c>
      <c r="AT376" s="179" t="s">
        <v>75</v>
      </c>
      <c r="AU376" s="179" t="s">
        <v>84</v>
      </c>
      <c r="AY376" s="178" t="s">
        <v>131</v>
      </c>
      <c r="BK376" s="180">
        <f>SUM(BK377:BK393)</f>
        <v>0</v>
      </c>
    </row>
    <row r="377" spans="1:65" s="2" customFormat="1" ht="16.5" customHeight="1">
      <c r="A377" s="34"/>
      <c r="B377" s="35"/>
      <c r="C377" s="183" t="s">
        <v>587</v>
      </c>
      <c r="D377" s="183" t="s">
        <v>134</v>
      </c>
      <c r="E377" s="184" t="s">
        <v>588</v>
      </c>
      <c r="F377" s="185" t="s">
        <v>589</v>
      </c>
      <c r="G377" s="186" t="s">
        <v>146</v>
      </c>
      <c r="H377" s="187">
        <v>65.286</v>
      </c>
      <c r="I377" s="188"/>
      <c r="J377" s="189">
        <f>ROUND(I377*H377,2)</f>
        <v>0</v>
      </c>
      <c r="K377" s="190"/>
      <c r="L377" s="39"/>
      <c r="M377" s="191" t="s">
        <v>1</v>
      </c>
      <c r="N377" s="192" t="s">
        <v>42</v>
      </c>
      <c r="O377" s="71"/>
      <c r="P377" s="193">
        <f>O377*H377</f>
        <v>0</v>
      </c>
      <c r="Q377" s="193">
        <v>0.001</v>
      </c>
      <c r="R377" s="193">
        <f>Q377*H377</f>
        <v>0.065286</v>
      </c>
      <c r="S377" s="193">
        <v>0.00031</v>
      </c>
      <c r="T377" s="194">
        <f>S377*H377</f>
        <v>0.020238660000000002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243</v>
      </c>
      <c r="AT377" s="195" t="s">
        <v>134</v>
      </c>
      <c r="AU377" s="195" t="s">
        <v>139</v>
      </c>
      <c r="AY377" s="17" t="s">
        <v>131</v>
      </c>
      <c r="BE377" s="196">
        <f>IF(N377="základní",J377,0)</f>
        <v>0</v>
      </c>
      <c r="BF377" s="196">
        <f>IF(N377="snížená",J377,0)</f>
        <v>0</v>
      </c>
      <c r="BG377" s="196">
        <f>IF(N377="zákl. přenesená",J377,0)</f>
        <v>0</v>
      </c>
      <c r="BH377" s="196">
        <f>IF(N377="sníž. přenesená",J377,0)</f>
        <v>0</v>
      </c>
      <c r="BI377" s="196">
        <f>IF(N377="nulová",J377,0)</f>
        <v>0</v>
      </c>
      <c r="BJ377" s="17" t="s">
        <v>139</v>
      </c>
      <c r="BK377" s="196">
        <f>ROUND(I377*H377,2)</f>
        <v>0</v>
      </c>
      <c r="BL377" s="17" t="s">
        <v>243</v>
      </c>
      <c r="BM377" s="195" t="s">
        <v>590</v>
      </c>
    </row>
    <row r="378" spans="2:51" s="14" customFormat="1" ht="11.25">
      <c r="B378" s="209"/>
      <c r="C378" s="210"/>
      <c r="D378" s="199" t="s">
        <v>148</v>
      </c>
      <c r="E378" s="211" t="s">
        <v>1</v>
      </c>
      <c r="F378" s="212" t="s">
        <v>591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148</v>
      </c>
      <c r="AU378" s="218" t="s">
        <v>139</v>
      </c>
      <c r="AV378" s="14" t="s">
        <v>84</v>
      </c>
      <c r="AW378" s="14" t="s">
        <v>32</v>
      </c>
      <c r="AX378" s="14" t="s">
        <v>76</v>
      </c>
      <c r="AY378" s="218" t="s">
        <v>131</v>
      </c>
    </row>
    <row r="379" spans="2:51" s="13" customFormat="1" ht="11.25">
      <c r="B379" s="197"/>
      <c r="C379" s="198"/>
      <c r="D379" s="199" t="s">
        <v>148</v>
      </c>
      <c r="E379" s="200" t="s">
        <v>1</v>
      </c>
      <c r="F379" s="201" t="s">
        <v>592</v>
      </c>
      <c r="G379" s="198"/>
      <c r="H379" s="202">
        <v>65.286</v>
      </c>
      <c r="I379" s="203"/>
      <c r="J379" s="198"/>
      <c r="K379" s="198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148</v>
      </c>
      <c r="AU379" s="208" t="s">
        <v>139</v>
      </c>
      <c r="AV379" s="13" t="s">
        <v>139</v>
      </c>
      <c r="AW379" s="13" t="s">
        <v>32</v>
      </c>
      <c r="AX379" s="13" t="s">
        <v>84</v>
      </c>
      <c r="AY379" s="208" t="s">
        <v>131</v>
      </c>
    </row>
    <row r="380" spans="1:65" s="2" customFormat="1" ht="24.2" customHeight="1">
      <c r="A380" s="34"/>
      <c r="B380" s="35"/>
      <c r="C380" s="183" t="s">
        <v>593</v>
      </c>
      <c r="D380" s="183" t="s">
        <v>134</v>
      </c>
      <c r="E380" s="184" t="s">
        <v>594</v>
      </c>
      <c r="F380" s="185" t="s">
        <v>595</v>
      </c>
      <c r="G380" s="186" t="s">
        <v>146</v>
      </c>
      <c r="H380" s="187">
        <v>65.286</v>
      </c>
      <c r="I380" s="188"/>
      <c r="J380" s="189">
        <f>ROUND(I380*H380,2)</f>
        <v>0</v>
      </c>
      <c r="K380" s="190"/>
      <c r="L380" s="39"/>
      <c r="M380" s="191" t="s">
        <v>1</v>
      </c>
      <c r="N380" s="192" t="s">
        <v>42</v>
      </c>
      <c r="O380" s="71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243</v>
      </c>
      <c r="AT380" s="195" t="s">
        <v>134</v>
      </c>
      <c r="AU380" s="195" t="s">
        <v>139</v>
      </c>
      <c r="AY380" s="17" t="s">
        <v>131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7" t="s">
        <v>139</v>
      </c>
      <c r="BK380" s="196">
        <f>ROUND(I380*H380,2)</f>
        <v>0</v>
      </c>
      <c r="BL380" s="17" t="s">
        <v>243</v>
      </c>
      <c r="BM380" s="195" t="s">
        <v>596</v>
      </c>
    </row>
    <row r="381" spans="1:65" s="2" customFormat="1" ht="33" customHeight="1">
      <c r="A381" s="34"/>
      <c r="B381" s="35"/>
      <c r="C381" s="183" t="s">
        <v>597</v>
      </c>
      <c r="D381" s="183" t="s">
        <v>134</v>
      </c>
      <c r="E381" s="184" t="s">
        <v>598</v>
      </c>
      <c r="F381" s="185" t="s">
        <v>599</v>
      </c>
      <c r="G381" s="186" t="s">
        <v>146</v>
      </c>
      <c r="H381" s="187">
        <v>5.4</v>
      </c>
      <c r="I381" s="188"/>
      <c r="J381" s="189">
        <f>ROUND(I381*H381,2)</f>
        <v>0</v>
      </c>
      <c r="K381" s="190"/>
      <c r="L381" s="39"/>
      <c r="M381" s="191" t="s">
        <v>1</v>
      </c>
      <c r="N381" s="192" t="s">
        <v>42</v>
      </c>
      <c r="O381" s="71"/>
      <c r="P381" s="193">
        <f>O381*H381</f>
        <v>0</v>
      </c>
      <c r="Q381" s="193">
        <v>0.00026</v>
      </c>
      <c r="R381" s="193">
        <f>Q381*H381</f>
        <v>0.0014039999999999999</v>
      </c>
      <c r="S381" s="193">
        <v>0</v>
      </c>
      <c r="T381" s="194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5" t="s">
        <v>243</v>
      </c>
      <c r="AT381" s="195" t="s">
        <v>134</v>
      </c>
      <c r="AU381" s="195" t="s">
        <v>139</v>
      </c>
      <c r="AY381" s="17" t="s">
        <v>131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7" t="s">
        <v>139</v>
      </c>
      <c r="BK381" s="196">
        <f>ROUND(I381*H381,2)</f>
        <v>0</v>
      </c>
      <c r="BL381" s="17" t="s">
        <v>243</v>
      </c>
      <c r="BM381" s="195" t="s">
        <v>600</v>
      </c>
    </row>
    <row r="382" spans="2:51" s="14" customFormat="1" ht="11.25">
      <c r="B382" s="209"/>
      <c r="C382" s="210"/>
      <c r="D382" s="199" t="s">
        <v>148</v>
      </c>
      <c r="E382" s="211" t="s">
        <v>1</v>
      </c>
      <c r="F382" s="212" t="s">
        <v>601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148</v>
      </c>
      <c r="AU382" s="218" t="s">
        <v>139</v>
      </c>
      <c r="AV382" s="14" t="s">
        <v>84</v>
      </c>
      <c r="AW382" s="14" t="s">
        <v>32</v>
      </c>
      <c r="AX382" s="14" t="s">
        <v>76</v>
      </c>
      <c r="AY382" s="218" t="s">
        <v>131</v>
      </c>
    </row>
    <row r="383" spans="2:51" s="13" customFormat="1" ht="11.25">
      <c r="B383" s="197"/>
      <c r="C383" s="198"/>
      <c r="D383" s="199" t="s">
        <v>148</v>
      </c>
      <c r="E383" s="200" t="s">
        <v>1</v>
      </c>
      <c r="F383" s="201" t="s">
        <v>602</v>
      </c>
      <c r="G383" s="198"/>
      <c r="H383" s="202">
        <v>4.84</v>
      </c>
      <c r="I383" s="203"/>
      <c r="J383" s="198"/>
      <c r="K383" s="198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148</v>
      </c>
      <c r="AU383" s="208" t="s">
        <v>139</v>
      </c>
      <c r="AV383" s="13" t="s">
        <v>139</v>
      </c>
      <c r="AW383" s="13" t="s">
        <v>32</v>
      </c>
      <c r="AX383" s="13" t="s">
        <v>76</v>
      </c>
      <c r="AY383" s="208" t="s">
        <v>131</v>
      </c>
    </row>
    <row r="384" spans="2:51" s="13" customFormat="1" ht="11.25">
      <c r="B384" s="197"/>
      <c r="C384" s="198"/>
      <c r="D384" s="199" t="s">
        <v>148</v>
      </c>
      <c r="E384" s="200" t="s">
        <v>1</v>
      </c>
      <c r="F384" s="201" t="s">
        <v>603</v>
      </c>
      <c r="G384" s="198"/>
      <c r="H384" s="202">
        <v>0.56</v>
      </c>
      <c r="I384" s="203"/>
      <c r="J384" s="198"/>
      <c r="K384" s="198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148</v>
      </c>
      <c r="AU384" s="208" t="s">
        <v>139</v>
      </c>
      <c r="AV384" s="13" t="s">
        <v>139</v>
      </c>
      <c r="AW384" s="13" t="s">
        <v>32</v>
      </c>
      <c r="AX384" s="13" t="s">
        <v>76</v>
      </c>
      <c r="AY384" s="208" t="s">
        <v>131</v>
      </c>
    </row>
    <row r="385" spans="2:51" s="15" customFormat="1" ht="11.25">
      <c r="B385" s="219"/>
      <c r="C385" s="220"/>
      <c r="D385" s="199" t="s">
        <v>148</v>
      </c>
      <c r="E385" s="221" t="s">
        <v>1</v>
      </c>
      <c r="F385" s="222" t="s">
        <v>154</v>
      </c>
      <c r="G385" s="220"/>
      <c r="H385" s="223">
        <v>5.4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148</v>
      </c>
      <c r="AU385" s="229" t="s">
        <v>139</v>
      </c>
      <c r="AV385" s="15" t="s">
        <v>138</v>
      </c>
      <c r="AW385" s="15" t="s">
        <v>32</v>
      </c>
      <c r="AX385" s="15" t="s">
        <v>84</v>
      </c>
      <c r="AY385" s="229" t="s">
        <v>131</v>
      </c>
    </row>
    <row r="386" spans="1:65" s="2" customFormat="1" ht="24.2" customHeight="1">
      <c r="A386" s="34"/>
      <c r="B386" s="35"/>
      <c r="C386" s="183" t="s">
        <v>604</v>
      </c>
      <c r="D386" s="183" t="s">
        <v>134</v>
      </c>
      <c r="E386" s="184" t="s">
        <v>605</v>
      </c>
      <c r="F386" s="185" t="s">
        <v>606</v>
      </c>
      <c r="G386" s="186" t="s">
        <v>146</v>
      </c>
      <c r="H386" s="187">
        <v>101.281</v>
      </c>
      <c r="I386" s="188"/>
      <c r="J386" s="189">
        <f>ROUND(I386*H386,2)</f>
        <v>0</v>
      </c>
      <c r="K386" s="190"/>
      <c r="L386" s="39"/>
      <c r="M386" s="191" t="s">
        <v>1</v>
      </c>
      <c r="N386" s="192" t="s">
        <v>42</v>
      </c>
      <c r="O386" s="71"/>
      <c r="P386" s="193">
        <f>O386*H386</f>
        <v>0</v>
      </c>
      <c r="Q386" s="193">
        <v>0.00029</v>
      </c>
      <c r="R386" s="193">
        <f>Q386*H386</f>
        <v>0.029371490000000004</v>
      </c>
      <c r="S386" s="193">
        <v>0</v>
      </c>
      <c r="T386" s="194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95" t="s">
        <v>243</v>
      </c>
      <c r="AT386" s="195" t="s">
        <v>134</v>
      </c>
      <c r="AU386" s="195" t="s">
        <v>139</v>
      </c>
      <c r="AY386" s="17" t="s">
        <v>131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7" t="s">
        <v>139</v>
      </c>
      <c r="BK386" s="196">
        <f>ROUND(I386*H386,2)</f>
        <v>0</v>
      </c>
      <c r="BL386" s="17" t="s">
        <v>243</v>
      </c>
      <c r="BM386" s="195" t="s">
        <v>607</v>
      </c>
    </row>
    <row r="387" spans="2:51" s="14" customFormat="1" ht="11.25">
      <c r="B387" s="209"/>
      <c r="C387" s="210"/>
      <c r="D387" s="199" t="s">
        <v>148</v>
      </c>
      <c r="E387" s="211" t="s">
        <v>1</v>
      </c>
      <c r="F387" s="212" t="s">
        <v>512</v>
      </c>
      <c r="G387" s="210"/>
      <c r="H387" s="211" t="s">
        <v>1</v>
      </c>
      <c r="I387" s="213"/>
      <c r="J387" s="210"/>
      <c r="K387" s="210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148</v>
      </c>
      <c r="AU387" s="218" t="s">
        <v>139</v>
      </c>
      <c r="AV387" s="14" t="s">
        <v>84</v>
      </c>
      <c r="AW387" s="14" t="s">
        <v>32</v>
      </c>
      <c r="AX387" s="14" t="s">
        <v>76</v>
      </c>
      <c r="AY387" s="218" t="s">
        <v>131</v>
      </c>
    </row>
    <row r="388" spans="2:51" s="13" customFormat="1" ht="11.25">
      <c r="B388" s="197"/>
      <c r="C388" s="198"/>
      <c r="D388" s="199" t="s">
        <v>148</v>
      </c>
      <c r="E388" s="200" t="s">
        <v>1</v>
      </c>
      <c r="F388" s="201" t="s">
        <v>608</v>
      </c>
      <c r="G388" s="198"/>
      <c r="H388" s="202">
        <v>4.5</v>
      </c>
      <c r="I388" s="203"/>
      <c r="J388" s="198"/>
      <c r="K388" s="198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148</v>
      </c>
      <c r="AU388" s="208" t="s">
        <v>139</v>
      </c>
      <c r="AV388" s="13" t="s">
        <v>139</v>
      </c>
      <c r="AW388" s="13" t="s">
        <v>32</v>
      </c>
      <c r="AX388" s="13" t="s">
        <v>76</v>
      </c>
      <c r="AY388" s="208" t="s">
        <v>131</v>
      </c>
    </row>
    <row r="389" spans="2:51" s="13" customFormat="1" ht="11.25">
      <c r="B389" s="197"/>
      <c r="C389" s="198"/>
      <c r="D389" s="199" t="s">
        <v>148</v>
      </c>
      <c r="E389" s="200" t="s">
        <v>1</v>
      </c>
      <c r="F389" s="201" t="s">
        <v>609</v>
      </c>
      <c r="G389" s="198"/>
      <c r="H389" s="202">
        <v>26.801</v>
      </c>
      <c r="I389" s="203"/>
      <c r="J389" s="198"/>
      <c r="K389" s="198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148</v>
      </c>
      <c r="AU389" s="208" t="s">
        <v>139</v>
      </c>
      <c r="AV389" s="13" t="s">
        <v>139</v>
      </c>
      <c r="AW389" s="13" t="s">
        <v>32</v>
      </c>
      <c r="AX389" s="13" t="s">
        <v>76</v>
      </c>
      <c r="AY389" s="208" t="s">
        <v>131</v>
      </c>
    </row>
    <row r="390" spans="2:51" s="14" customFormat="1" ht="11.25">
      <c r="B390" s="209"/>
      <c r="C390" s="210"/>
      <c r="D390" s="199" t="s">
        <v>148</v>
      </c>
      <c r="E390" s="211" t="s">
        <v>1</v>
      </c>
      <c r="F390" s="212" t="s">
        <v>209</v>
      </c>
      <c r="G390" s="210"/>
      <c r="H390" s="211" t="s">
        <v>1</v>
      </c>
      <c r="I390" s="213"/>
      <c r="J390" s="210"/>
      <c r="K390" s="210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148</v>
      </c>
      <c r="AU390" s="218" t="s">
        <v>139</v>
      </c>
      <c r="AV390" s="14" t="s">
        <v>84</v>
      </c>
      <c r="AW390" s="14" t="s">
        <v>32</v>
      </c>
      <c r="AX390" s="14" t="s">
        <v>76</v>
      </c>
      <c r="AY390" s="218" t="s">
        <v>131</v>
      </c>
    </row>
    <row r="391" spans="2:51" s="13" customFormat="1" ht="11.25">
      <c r="B391" s="197"/>
      <c r="C391" s="198"/>
      <c r="D391" s="199" t="s">
        <v>148</v>
      </c>
      <c r="E391" s="200" t="s">
        <v>1</v>
      </c>
      <c r="F391" s="201" t="s">
        <v>610</v>
      </c>
      <c r="G391" s="198"/>
      <c r="H391" s="202">
        <v>21.3</v>
      </c>
      <c r="I391" s="203"/>
      <c r="J391" s="198"/>
      <c r="K391" s="198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148</v>
      </c>
      <c r="AU391" s="208" t="s">
        <v>139</v>
      </c>
      <c r="AV391" s="13" t="s">
        <v>139</v>
      </c>
      <c r="AW391" s="13" t="s">
        <v>32</v>
      </c>
      <c r="AX391" s="13" t="s">
        <v>76</v>
      </c>
      <c r="AY391" s="208" t="s">
        <v>131</v>
      </c>
    </row>
    <row r="392" spans="2:51" s="13" customFormat="1" ht="11.25">
      <c r="B392" s="197"/>
      <c r="C392" s="198"/>
      <c r="D392" s="199" t="s">
        <v>148</v>
      </c>
      <c r="E392" s="200" t="s">
        <v>1</v>
      </c>
      <c r="F392" s="201" t="s">
        <v>611</v>
      </c>
      <c r="G392" s="198"/>
      <c r="H392" s="202">
        <v>48.68</v>
      </c>
      <c r="I392" s="203"/>
      <c r="J392" s="198"/>
      <c r="K392" s="198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148</v>
      </c>
      <c r="AU392" s="208" t="s">
        <v>139</v>
      </c>
      <c r="AV392" s="13" t="s">
        <v>139</v>
      </c>
      <c r="AW392" s="13" t="s">
        <v>32</v>
      </c>
      <c r="AX392" s="13" t="s">
        <v>76</v>
      </c>
      <c r="AY392" s="208" t="s">
        <v>131</v>
      </c>
    </row>
    <row r="393" spans="2:51" s="15" customFormat="1" ht="11.25">
      <c r="B393" s="219"/>
      <c r="C393" s="220"/>
      <c r="D393" s="199" t="s">
        <v>148</v>
      </c>
      <c r="E393" s="221" t="s">
        <v>1</v>
      </c>
      <c r="F393" s="222" t="s">
        <v>154</v>
      </c>
      <c r="G393" s="220"/>
      <c r="H393" s="223">
        <v>101.281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148</v>
      </c>
      <c r="AU393" s="229" t="s">
        <v>139</v>
      </c>
      <c r="AV393" s="15" t="s">
        <v>138</v>
      </c>
      <c r="AW393" s="15" t="s">
        <v>32</v>
      </c>
      <c r="AX393" s="15" t="s">
        <v>84</v>
      </c>
      <c r="AY393" s="229" t="s">
        <v>131</v>
      </c>
    </row>
    <row r="394" spans="2:63" s="12" customFormat="1" ht="25.9" customHeight="1">
      <c r="B394" s="167"/>
      <c r="C394" s="168"/>
      <c r="D394" s="169" t="s">
        <v>75</v>
      </c>
      <c r="E394" s="170" t="s">
        <v>432</v>
      </c>
      <c r="F394" s="170" t="s">
        <v>612</v>
      </c>
      <c r="G394" s="168"/>
      <c r="H394" s="168"/>
      <c r="I394" s="171"/>
      <c r="J394" s="172">
        <f>BK394</f>
        <v>0</v>
      </c>
      <c r="K394" s="168"/>
      <c r="L394" s="173"/>
      <c r="M394" s="174"/>
      <c r="N394" s="175"/>
      <c r="O394" s="175"/>
      <c r="P394" s="176">
        <f>P395+P398</f>
        <v>0</v>
      </c>
      <c r="Q394" s="175"/>
      <c r="R394" s="176">
        <f>R395+R398</f>
        <v>0</v>
      </c>
      <c r="S394" s="175"/>
      <c r="T394" s="177">
        <f>T395+T398</f>
        <v>0</v>
      </c>
      <c r="AR394" s="178" t="s">
        <v>132</v>
      </c>
      <c r="AT394" s="179" t="s">
        <v>75</v>
      </c>
      <c r="AU394" s="179" t="s">
        <v>76</v>
      </c>
      <c r="AY394" s="178" t="s">
        <v>131</v>
      </c>
      <c r="BK394" s="180">
        <f>BK395+BK398</f>
        <v>0</v>
      </c>
    </row>
    <row r="395" spans="2:63" s="12" customFormat="1" ht="22.9" customHeight="1">
      <c r="B395" s="167"/>
      <c r="C395" s="168"/>
      <c r="D395" s="169" t="s">
        <v>75</v>
      </c>
      <c r="E395" s="181" t="s">
        <v>613</v>
      </c>
      <c r="F395" s="181" t="s">
        <v>614</v>
      </c>
      <c r="G395" s="168"/>
      <c r="H395" s="168"/>
      <c r="I395" s="171"/>
      <c r="J395" s="182">
        <f>BK395</f>
        <v>0</v>
      </c>
      <c r="K395" s="168"/>
      <c r="L395" s="173"/>
      <c r="M395" s="174"/>
      <c r="N395" s="175"/>
      <c r="O395" s="175"/>
      <c r="P395" s="176">
        <f>SUM(P396:P397)</f>
        <v>0</v>
      </c>
      <c r="Q395" s="175"/>
      <c r="R395" s="176">
        <f>SUM(R396:R397)</f>
        <v>0</v>
      </c>
      <c r="S395" s="175"/>
      <c r="T395" s="177">
        <f>SUM(T396:T397)</f>
        <v>0</v>
      </c>
      <c r="AR395" s="178" t="s">
        <v>132</v>
      </c>
      <c r="AT395" s="179" t="s">
        <v>75</v>
      </c>
      <c r="AU395" s="179" t="s">
        <v>84</v>
      </c>
      <c r="AY395" s="178" t="s">
        <v>131</v>
      </c>
      <c r="BK395" s="180">
        <f>SUM(BK396:BK397)</f>
        <v>0</v>
      </c>
    </row>
    <row r="396" spans="1:65" s="2" customFormat="1" ht="16.5" customHeight="1">
      <c r="A396" s="34"/>
      <c r="B396" s="35"/>
      <c r="C396" s="183" t="s">
        <v>615</v>
      </c>
      <c r="D396" s="183" t="s">
        <v>134</v>
      </c>
      <c r="E396" s="184" t="s">
        <v>616</v>
      </c>
      <c r="F396" s="185" t="s">
        <v>617</v>
      </c>
      <c r="G396" s="186" t="s">
        <v>347</v>
      </c>
      <c r="H396" s="187">
        <v>1</v>
      </c>
      <c r="I396" s="188"/>
      <c r="J396" s="189">
        <f>ROUND(I396*H396,2)</f>
        <v>0</v>
      </c>
      <c r="K396" s="190"/>
      <c r="L396" s="39"/>
      <c r="M396" s="191" t="s">
        <v>1</v>
      </c>
      <c r="N396" s="192" t="s">
        <v>42</v>
      </c>
      <c r="O396" s="71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462</v>
      </c>
      <c r="AT396" s="195" t="s">
        <v>134</v>
      </c>
      <c r="AU396" s="195" t="s">
        <v>139</v>
      </c>
      <c r="AY396" s="17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7" t="s">
        <v>139</v>
      </c>
      <c r="BK396" s="196">
        <f>ROUND(I396*H396,2)</f>
        <v>0</v>
      </c>
      <c r="BL396" s="17" t="s">
        <v>462</v>
      </c>
      <c r="BM396" s="195" t="s">
        <v>618</v>
      </c>
    </row>
    <row r="397" spans="1:65" s="2" customFormat="1" ht="16.5" customHeight="1">
      <c r="A397" s="34"/>
      <c r="B397" s="35"/>
      <c r="C397" s="183" t="s">
        <v>619</v>
      </c>
      <c r="D397" s="183" t="s">
        <v>134</v>
      </c>
      <c r="E397" s="184" t="s">
        <v>620</v>
      </c>
      <c r="F397" s="185" t="s">
        <v>621</v>
      </c>
      <c r="G397" s="186" t="s">
        <v>347</v>
      </c>
      <c r="H397" s="187">
        <v>1</v>
      </c>
      <c r="I397" s="188"/>
      <c r="J397" s="189">
        <f>ROUND(I397*H397,2)</f>
        <v>0</v>
      </c>
      <c r="K397" s="190"/>
      <c r="L397" s="39"/>
      <c r="M397" s="191" t="s">
        <v>1</v>
      </c>
      <c r="N397" s="192" t="s">
        <v>42</v>
      </c>
      <c r="O397" s="71"/>
      <c r="P397" s="193">
        <f>O397*H397</f>
        <v>0</v>
      </c>
      <c r="Q397" s="193">
        <v>0</v>
      </c>
      <c r="R397" s="193">
        <f>Q397*H397</f>
        <v>0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622</v>
      </c>
      <c r="AT397" s="195" t="s">
        <v>134</v>
      </c>
      <c r="AU397" s="195" t="s">
        <v>139</v>
      </c>
      <c r="AY397" s="17" t="s">
        <v>131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7" t="s">
        <v>139</v>
      </c>
      <c r="BK397" s="196">
        <f>ROUND(I397*H397,2)</f>
        <v>0</v>
      </c>
      <c r="BL397" s="17" t="s">
        <v>622</v>
      </c>
      <c r="BM397" s="195" t="s">
        <v>623</v>
      </c>
    </row>
    <row r="398" spans="2:63" s="12" customFormat="1" ht="22.9" customHeight="1">
      <c r="B398" s="167"/>
      <c r="C398" s="168"/>
      <c r="D398" s="169" t="s">
        <v>75</v>
      </c>
      <c r="E398" s="181" t="s">
        <v>624</v>
      </c>
      <c r="F398" s="181" t="s">
        <v>625</v>
      </c>
      <c r="G398" s="168"/>
      <c r="H398" s="168"/>
      <c r="I398" s="171"/>
      <c r="J398" s="182">
        <f>BK398</f>
        <v>0</v>
      </c>
      <c r="K398" s="168"/>
      <c r="L398" s="173"/>
      <c r="M398" s="174"/>
      <c r="N398" s="175"/>
      <c r="O398" s="175"/>
      <c r="P398" s="176">
        <f>SUM(P399:P400)</f>
        <v>0</v>
      </c>
      <c r="Q398" s="175"/>
      <c r="R398" s="176">
        <f>SUM(R399:R400)</f>
        <v>0</v>
      </c>
      <c r="S398" s="175"/>
      <c r="T398" s="177">
        <f>SUM(T399:T400)</f>
        <v>0</v>
      </c>
      <c r="AR398" s="178" t="s">
        <v>132</v>
      </c>
      <c r="AT398" s="179" t="s">
        <v>75</v>
      </c>
      <c r="AU398" s="179" t="s">
        <v>84</v>
      </c>
      <c r="AY398" s="178" t="s">
        <v>131</v>
      </c>
      <c r="BK398" s="180">
        <f>SUM(BK399:BK400)</f>
        <v>0</v>
      </c>
    </row>
    <row r="399" spans="1:65" s="2" customFormat="1" ht="16.5" customHeight="1">
      <c r="A399" s="34"/>
      <c r="B399" s="35"/>
      <c r="C399" s="183" t="s">
        <v>626</v>
      </c>
      <c r="D399" s="183" t="s">
        <v>134</v>
      </c>
      <c r="E399" s="184" t="s">
        <v>627</v>
      </c>
      <c r="F399" s="185" t="s">
        <v>628</v>
      </c>
      <c r="G399" s="186" t="s">
        <v>347</v>
      </c>
      <c r="H399" s="187">
        <v>1</v>
      </c>
      <c r="I399" s="188"/>
      <c r="J399" s="189">
        <f>ROUND(I399*H399,2)</f>
        <v>0</v>
      </c>
      <c r="K399" s="190"/>
      <c r="L399" s="39"/>
      <c r="M399" s="191" t="s">
        <v>1</v>
      </c>
      <c r="N399" s="192" t="s">
        <v>42</v>
      </c>
      <c r="O399" s="71"/>
      <c r="P399" s="193">
        <f>O399*H399</f>
        <v>0</v>
      </c>
      <c r="Q399" s="193">
        <v>0</v>
      </c>
      <c r="R399" s="193">
        <f>Q399*H399</f>
        <v>0</v>
      </c>
      <c r="S399" s="193">
        <v>0</v>
      </c>
      <c r="T399" s="194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5" t="s">
        <v>462</v>
      </c>
      <c r="AT399" s="195" t="s">
        <v>134</v>
      </c>
      <c r="AU399" s="195" t="s">
        <v>139</v>
      </c>
      <c r="AY399" s="17" t="s">
        <v>131</v>
      </c>
      <c r="BE399" s="196">
        <f>IF(N399="základní",J399,0)</f>
        <v>0</v>
      </c>
      <c r="BF399" s="196">
        <f>IF(N399="snížená",J399,0)</f>
        <v>0</v>
      </c>
      <c r="BG399" s="196">
        <f>IF(N399="zákl. přenesená",J399,0)</f>
        <v>0</v>
      </c>
      <c r="BH399" s="196">
        <f>IF(N399="sníž. přenesená",J399,0)</f>
        <v>0</v>
      </c>
      <c r="BI399" s="196">
        <f>IF(N399="nulová",J399,0)</f>
        <v>0</v>
      </c>
      <c r="BJ399" s="17" t="s">
        <v>139</v>
      </c>
      <c r="BK399" s="196">
        <f>ROUND(I399*H399,2)</f>
        <v>0</v>
      </c>
      <c r="BL399" s="17" t="s">
        <v>462</v>
      </c>
      <c r="BM399" s="195" t="s">
        <v>629</v>
      </c>
    </row>
    <row r="400" spans="1:65" s="2" customFormat="1" ht="16.5" customHeight="1">
      <c r="A400" s="34"/>
      <c r="B400" s="35"/>
      <c r="C400" s="183" t="s">
        <v>223</v>
      </c>
      <c r="D400" s="183" t="s">
        <v>134</v>
      </c>
      <c r="E400" s="184" t="s">
        <v>630</v>
      </c>
      <c r="F400" s="185" t="s">
        <v>631</v>
      </c>
      <c r="G400" s="186" t="s">
        <v>347</v>
      </c>
      <c r="H400" s="187">
        <v>1</v>
      </c>
      <c r="I400" s="188"/>
      <c r="J400" s="189">
        <f>ROUND(I400*H400,2)</f>
        <v>0</v>
      </c>
      <c r="K400" s="190"/>
      <c r="L400" s="39"/>
      <c r="M400" s="191" t="s">
        <v>1</v>
      </c>
      <c r="N400" s="192" t="s">
        <v>42</v>
      </c>
      <c r="O400" s="71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5" t="s">
        <v>622</v>
      </c>
      <c r="AT400" s="195" t="s">
        <v>134</v>
      </c>
      <c r="AU400" s="195" t="s">
        <v>139</v>
      </c>
      <c r="AY400" s="17" t="s">
        <v>131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7" t="s">
        <v>139</v>
      </c>
      <c r="BK400" s="196">
        <f>ROUND(I400*H400,2)</f>
        <v>0</v>
      </c>
      <c r="BL400" s="17" t="s">
        <v>622</v>
      </c>
      <c r="BM400" s="195" t="s">
        <v>632</v>
      </c>
    </row>
    <row r="401" spans="2:63" s="12" customFormat="1" ht="25.9" customHeight="1">
      <c r="B401" s="167"/>
      <c r="C401" s="168"/>
      <c r="D401" s="169" t="s">
        <v>75</v>
      </c>
      <c r="E401" s="170" t="s">
        <v>633</v>
      </c>
      <c r="F401" s="170" t="s">
        <v>634</v>
      </c>
      <c r="G401" s="168"/>
      <c r="H401" s="168"/>
      <c r="I401" s="171"/>
      <c r="J401" s="172">
        <f>BK401</f>
        <v>0</v>
      </c>
      <c r="K401" s="168"/>
      <c r="L401" s="173"/>
      <c r="M401" s="174"/>
      <c r="N401" s="175"/>
      <c r="O401" s="175"/>
      <c r="P401" s="176">
        <f>P402</f>
        <v>0</v>
      </c>
      <c r="Q401" s="175"/>
      <c r="R401" s="176">
        <f>R402</f>
        <v>0</v>
      </c>
      <c r="S401" s="175"/>
      <c r="T401" s="177">
        <f>T402</f>
        <v>0</v>
      </c>
      <c r="AR401" s="178" t="s">
        <v>160</v>
      </c>
      <c r="AT401" s="179" t="s">
        <v>75</v>
      </c>
      <c r="AU401" s="179" t="s">
        <v>76</v>
      </c>
      <c r="AY401" s="178" t="s">
        <v>131</v>
      </c>
      <c r="BK401" s="180">
        <f>BK402</f>
        <v>0</v>
      </c>
    </row>
    <row r="402" spans="2:63" s="12" customFormat="1" ht="22.9" customHeight="1">
      <c r="B402" s="167"/>
      <c r="C402" s="168"/>
      <c r="D402" s="169" t="s">
        <v>75</v>
      </c>
      <c r="E402" s="181" t="s">
        <v>635</v>
      </c>
      <c r="F402" s="181" t="s">
        <v>636</v>
      </c>
      <c r="G402" s="168"/>
      <c r="H402" s="168"/>
      <c r="I402" s="171"/>
      <c r="J402" s="182">
        <f>BK402</f>
        <v>0</v>
      </c>
      <c r="K402" s="168"/>
      <c r="L402" s="173"/>
      <c r="M402" s="174"/>
      <c r="N402" s="175"/>
      <c r="O402" s="175"/>
      <c r="P402" s="176">
        <f>P403</f>
        <v>0</v>
      </c>
      <c r="Q402" s="175"/>
      <c r="R402" s="176">
        <f>R403</f>
        <v>0</v>
      </c>
      <c r="S402" s="175"/>
      <c r="T402" s="177">
        <f>T403</f>
        <v>0</v>
      </c>
      <c r="AR402" s="178" t="s">
        <v>160</v>
      </c>
      <c r="AT402" s="179" t="s">
        <v>75</v>
      </c>
      <c r="AU402" s="179" t="s">
        <v>84</v>
      </c>
      <c r="AY402" s="178" t="s">
        <v>131</v>
      </c>
      <c r="BK402" s="180">
        <f>BK403</f>
        <v>0</v>
      </c>
    </row>
    <row r="403" spans="1:65" s="2" customFormat="1" ht="16.5" customHeight="1">
      <c r="A403" s="34"/>
      <c r="B403" s="35"/>
      <c r="C403" s="183" t="s">
        <v>637</v>
      </c>
      <c r="D403" s="183" t="s">
        <v>134</v>
      </c>
      <c r="E403" s="184" t="s">
        <v>638</v>
      </c>
      <c r="F403" s="185" t="s">
        <v>636</v>
      </c>
      <c r="G403" s="186" t="s">
        <v>639</v>
      </c>
      <c r="H403" s="187">
        <v>1.6</v>
      </c>
      <c r="I403" s="188"/>
      <c r="J403" s="189">
        <f>ROUND(I403*H403,2)</f>
        <v>0</v>
      </c>
      <c r="K403" s="190"/>
      <c r="L403" s="39"/>
      <c r="M403" s="241" t="s">
        <v>1</v>
      </c>
      <c r="N403" s="242" t="s">
        <v>42</v>
      </c>
      <c r="O403" s="243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5" t="s">
        <v>640</v>
      </c>
      <c r="AT403" s="195" t="s">
        <v>134</v>
      </c>
      <c r="AU403" s="195" t="s">
        <v>139</v>
      </c>
      <c r="AY403" s="17" t="s">
        <v>131</v>
      </c>
      <c r="BE403" s="196">
        <f>IF(N403="základní",J403,0)</f>
        <v>0</v>
      </c>
      <c r="BF403" s="196">
        <f>IF(N403="snížená",J403,0)</f>
        <v>0</v>
      </c>
      <c r="BG403" s="196">
        <f>IF(N403="zákl. přenesená",J403,0)</f>
        <v>0</v>
      </c>
      <c r="BH403" s="196">
        <f>IF(N403="sníž. přenesená",J403,0)</f>
        <v>0</v>
      </c>
      <c r="BI403" s="196">
        <f>IF(N403="nulová",J403,0)</f>
        <v>0</v>
      </c>
      <c r="BJ403" s="17" t="s">
        <v>139</v>
      </c>
      <c r="BK403" s="196">
        <f>ROUND(I403*H403,2)</f>
        <v>0</v>
      </c>
      <c r="BL403" s="17" t="s">
        <v>640</v>
      </c>
      <c r="BM403" s="195" t="s">
        <v>641</v>
      </c>
    </row>
    <row r="404" spans="1:31" s="2" customFormat="1" ht="6.95" customHeight="1">
      <c r="A404" s="34"/>
      <c r="B404" s="54"/>
      <c r="C404" s="55"/>
      <c r="D404" s="55"/>
      <c r="E404" s="55"/>
      <c r="F404" s="55"/>
      <c r="G404" s="55"/>
      <c r="H404" s="55"/>
      <c r="I404" s="55"/>
      <c r="J404" s="55"/>
      <c r="K404" s="55"/>
      <c r="L404" s="39"/>
      <c r="M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</sheetData>
  <sheetProtection algorithmName="SHA-512" hashValue="RmzmjydVmBdjjbB0Qur3Ole/C3fVlq2mjMQeYjOshNs62ye7oWv69VQqW/zPMChU2vo7Qm9hfHBaHuv9hVvsCQ==" saltValue="rKPrUIAVioXvujBfk4I2czkaPsjTd31FNeOe/IelxCDqxkw7GTBuWz1+Tax5S6Fd86m/WUvqZDUaoIGw1ZCoRA==" spinCount="100000" sheet="1" objects="1" scenarios="1" formatColumns="0" formatRows="0" autoFilter="0"/>
  <autoFilter ref="C136:K403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DESKTOP-UNBQRDQ\Jana</dc:creator>
  <cp:keywords/>
  <dc:description/>
  <cp:lastModifiedBy>Ing. Zuzana Kapalínová</cp:lastModifiedBy>
  <dcterms:created xsi:type="dcterms:W3CDTF">2023-03-01T13:29:19Z</dcterms:created>
  <dcterms:modified xsi:type="dcterms:W3CDTF">2023-03-02T10:51:59Z</dcterms:modified>
  <cp:category/>
  <cp:version/>
  <cp:contentType/>
  <cp:contentStatus/>
</cp:coreProperties>
</file>