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2228" firstSheet="1" activeTab="3"/>
  </bookViews>
  <sheets>
    <sheet name="Pokyny pro vyplnění" sheetId="1" state="hidden" r:id="rId1"/>
    <sheet name="Stavba" sheetId="2" r:id="rId2"/>
    <sheet name="VzorPolozky" sheetId="3" state="hidden" r:id="rId3"/>
    <sheet name="Rozpočet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_xlnm.Print_Titles" localSheetId="3">'Rozpočet Pol'!$1:$8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'Rozpočet Pol'!$A$1:$U$84</definedName>
    <definedName name="_xlnm.Print_Area" localSheetId="1">'Stavba'!$A$1:$J$55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<sst xmlns="http://schemas.openxmlformats.org/spreadsheetml/2006/main" count="374" uniqueCount="210">
  <si>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</si>
  <si>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</si>
  <si>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</si>
  <si>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</si>
  <si>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</si>
  <si>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</si>
  <si>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</si>
  <si>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</si>
  <si>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</si>
  <si>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</si>
  <si>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</si>
  <si>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</si>
  <si>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</si>
  <si>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</si>
  <si>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</si>
  <si>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</si>
  <si>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</si>
  <si>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</si>
  <si>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</si>
  <si>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</si>
  <si>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</si>
  <si>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</si>
  <si>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</si>
  <si>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</si>
  <si>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</si>
  <si>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</si>
  <si>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</si>
  <si>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</si>
  <si>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</si>
  <si>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</si>
  <si>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</si>
  <si>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</si>
  <si>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</si>
  <si>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</si>
  <si>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</si>
  <si>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</si>
  <si>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</si>
  <si>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</si>
  <si>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</si>
  <si>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</si>
  <si>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</si>
  <si>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</si>
  <si>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</si>
  <si>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</si>
  <si>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</si>
  <si>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Výměna oken a dveří v objektu čp.1449 a 1450 Přepeřská,Turnov</t>
  </si>
  <si>
    <t>Rozpočet</t>
  </si>
  <si>
    <t>Celkem za stavbu</t>
  </si>
  <si>
    <t>CZK</t>
  </si>
  <si>
    <t>Rekapitulace dílů</t>
  </si>
  <si>
    <t>Typ dílu</t>
  </si>
  <si>
    <t>61</t>
  </si>
  <si>
    <t>Upravy povrchů vnitřní</t>
  </si>
  <si>
    <t>95</t>
  </si>
  <si>
    <t>Dokončovací kce na pozem.stav.</t>
  </si>
  <si>
    <t>96</t>
  </si>
  <si>
    <t>Bourání konstrukcí</t>
  </si>
  <si>
    <t>99</t>
  </si>
  <si>
    <t>Staveništní přesun hmot</t>
  </si>
  <si>
    <t>764</t>
  </si>
  <si>
    <t>Konstrukce klempířské</t>
  </si>
  <si>
    <t>766</t>
  </si>
  <si>
    <t>Konstrukce truhlářské</t>
  </si>
  <si>
    <t>767</t>
  </si>
  <si>
    <t>Konstrukce zámečnické</t>
  </si>
  <si>
    <t>VN</t>
  </si>
  <si>
    <t>ON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</si>
  <si>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</si>
  <si>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</si>
  <si>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</si>
  <si>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</si>
  <si>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</si>
  <si>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</si>
  <si>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</si>
  <si>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</si>
  <si>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</si>
  <si>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</si>
  <si>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</si>
  <si>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</si>
  <si>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</si>
  <si>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</si>
  <si>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</si>
  <si>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</si>
  <si>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</si>
  <si>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</si>
  <si>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</si>
  <si>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</si>
  <si>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</si>
  <si>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</si>
  <si>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</si>
  <si>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</si>
  <si>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</si>
  <si>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</si>
  <si>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612409991R00</t>
  </si>
  <si>
    <t>Začištění omítek kolem oken,dveří apod., v šířce rámu otvorových prvků</t>
  </si>
  <si>
    <t>m</t>
  </si>
  <si>
    <t>POL1_0</t>
  </si>
  <si>
    <t>dveře-vnitřní,vnější:((1,46+2,48*2)*2+1,46+2,16*2)*2</t>
  </si>
  <si>
    <t>VV</t>
  </si>
  <si>
    <t>612409992</t>
  </si>
  <si>
    <t>Vyrovnání ostění,nadpraží v šířce otvorových prvků</t>
  </si>
  <si>
    <t>dveře:(1,46+2,48*2)*2+1,46+2,16*2</t>
  </si>
  <si>
    <t>612409993</t>
  </si>
  <si>
    <t>Vyrovnání parapetů v šířce zdiva, pod vnitřní a vnější parapety</t>
  </si>
  <si>
    <t>612409994</t>
  </si>
  <si>
    <t>Vyrovnání,začištění prahů dveří</t>
  </si>
  <si>
    <t>1,46*3</t>
  </si>
  <si>
    <t>952901110</t>
  </si>
  <si>
    <t>Zakrytí konstrukcí pod okny,dveřmi, úklid před předáním prací</t>
  </si>
  <si>
    <t>dveře:1,46*3</t>
  </si>
  <si>
    <t>968061112R00</t>
  </si>
  <si>
    <t>Vyvěšení dřevěných okenních křídel pl. do 1,5 m2</t>
  </si>
  <si>
    <t>kus</t>
  </si>
  <si>
    <t>968061113R00</t>
  </si>
  <si>
    <t>Vyvěšení dřevěných okenních křídel pl. nad 1,5 m2</t>
  </si>
  <si>
    <t>968062354R00</t>
  </si>
  <si>
    <t>Vybourání dřevěných rámů oken pl. 1 m2</t>
  </si>
  <si>
    <t>m2</t>
  </si>
  <si>
    <t>poz.4:0,55*0,57*31</t>
  </si>
  <si>
    <t>poz.5:0,86*0,57*8</t>
  </si>
  <si>
    <t>968062355R00</t>
  </si>
  <si>
    <t>Vybourání dřevěných rámů oken,balk.dveří pl. 2 m2</t>
  </si>
  <si>
    <t>968062356R00</t>
  </si>
  <si>
    <t>Vybourání dřevěných rámů oken pl. 4 m2</t>
  </si>
  <si>
    <t>968071125R00</t>
  </si>
  <si>
    <t>Vyvěšení křídel dveří pl. 2 m2</t>
  </si>
  <si>
    <t>967031139</t>
  </si>
  <si>
    <t>Přisekání,očištění ostění po vybourání , otvorových prvků</t>
  </si>
  <si>
    <t>968072456R00</t>
  </si>
  <si>
    <t>Vybourání dveřních zárubní pl. nad 2 m2</t>
  </si>
  <si>
    <t>1,46*2,48*2+1,46*2,16</t>
  </si>
  <si>
    <t>968095001R00</t>
  </si>
  <si>
    <t>Bourání parapetů dřevěných š. do 25 cm</t>
  </si>
  <si>
    <t>968092000</t>
  </si>
  <si>
    <t>Uvolnění prahů dveří</t>
  </si>
  <si>
    <t>979990100</t>
  </si>
  <si>
    <t>Poplatek za skládku suti - směsný odpad</t>
  </si>
  <si>
    <t>t</t>
  </si>
  <si>
    <t>979011210R00</t>
  </si>
  <si>
    <t>Svislá doprava suti a vybour. hmot nošením</t>
  </si>
  <si>
    <t>979081110</t>
  </si>
  <si>
    <t>Odvoz suti a vybour. hmot na skládku</t>
  </si>
  <si>
    <t>979082110</t>
  </si>
  <si>
    <t>Vnitrostaveništní doprava suti</t>
  </si>
  <si>
    <t>999281100</t>
  </si>
  <si>
    <t>Přesun hmot pro opravy a údržbu</t>
  </si>
  <si>
    <t>764816115R00</t>
  </si>
  <si>
    <t>Oplechování parapetů, lakovaný Pz plech, rš 150 mm, - přechodová lišta</t>
  </si>
  <si>
    <t>998764200</t>
  </si>
  <si>
    <t>Přesun hmot pro klempířské konstrukce</t>
  </si>
  <si>
    <t>soubor</t>
  </si>
  <si>
    <t>766711001R00</t>
  </si>
  <si>
    <t>Montáž oken a balkonových dveří s vypěněním</t>
  </si>
  <si>
    <t>611-075240</t>
  </si>
  <si>
    <t>Okno plastové otevíravé a sklopné, poz.1A 750x2400 mm</t>
  </si>
  <si>
    <t>ks</t>
  </si>
  <si>
    <t>611-075148</t>
  </si>
  <si>
    <t>Okno plastové otevíravé a sklopné, poz.1B 750x1480 mm</t>
  </si>
  <si>
    <t>611-149148</t>
  </si>
  <si>
    <t>Okno plastové otevíravé a sklopné, poz.2 1490x1480 mm</t>
  </si>
  <si>
    <t>611-209148</t>
  </si>
  <si>
    <t>Okno plastové otevíravé a sklopné, poz.3 2090x1480 mm</t>
  </si>
  <si>
    <t>611-055057</t>
  </si>
  <si>
    <t>Okno plastové otevíravé a sklopné, poz.4 550x570 mm</t>
  </si>
  <si>
    <t>611-086057</t>
  </si>
  <si>
    <t>Okno plastové otevíravé a sklopné, poz.5 860x570 mm</t>
  </si>
  <si>
    <t>766711021R00</t>
  </si>
  <si>
    <t>Montáž vstupních dveří s vypěněním</t>
  </si>
  <si>
    <t>poz.11P:(1,46+2,16)*2</t>
  </si>
  <si>
    <t>611-146216</t>
  </si>
  <si>
    <t>Dveře venkovní plastové poz.11P, 1460x2160 mm,klíče</t>
  </si>
  <si>
    <t>766000090</t>
  </si>
  <si>
    <t>Parapety vnitřní M+D</t>
  </si>
  <si>
    <t>766669117R00</t>
  </si>
  <si>
    <t>Dokování samozavírače na plastovou zárubeň</t>
  </si>
  <si>
    <t>54917015R</t>
  </si>
  <si>
    <t>Zavírač dveří hydraulický</t>
  </si>
  <si>
    <t>POL3_0</t>
  </si>
  <si>
    <t>766669118R00</t>
  </si>
  <si>
    <t>Dokování stavěče křídla</t>
  </si>
  <si>
    <t>54931500</t>
  </si>
  <si>
    <t>Dveřní stavěč</t>
  </si>
  <si>
    <t>998766100</t>
  </si>
  <si>
    <t>Přesun hmot pro truhlářské konstrukce</t>
  </si>
  <si>
    <t>767641100</t>
  </si>
  <si>
    <t>M+D venkovních dveří poz.10P 1460x2475 mm,  vč.kování</t>
  </si>
  <si>
    <t>998767100</t>
  </si>
  <si>
    <t>Přesun hmot pro zámečnické konstrukce</t>
  </si>
  <si>
    <t>005121010R</t>
  </si>
  <si>
    <t>Vybudování zařízení staveniště</t>
  </si>
  <si>
    <t>Soubor</t>
  </si>
  <si>
    <t>005122010R</t>
  </si>
  <si>
    <t xml:space="preserve">Provoz objednatele </t>
  </si>
  <si>
    <t>005124010R</t>
  </si>
  <si>
    <t>Koordinační činnost</t>
  </si>
  <si>
    <t/>
  </si>
  <si>
    <t>END</t>
  </si>
  <si>
    <t>Stavba :</t>
  </si>
  <si>
    <t>okna-vnitřní ostění:(1,49+2,4)*2*14+(1,49+1,48)*2*29+(2,09+1,48)*2*21+(0,55+0,57)*2*31+(0,86+0,57)*2*8</t>
  </si>
  <si>
    <t>okna-vnější ostění:(1,49+2,4*2)*14+(1,49+1,48*2)*29+(2,09+1,48*2)*21+(0,55+0,57*2)*31+(0,86+0,57*2)*8</t>
  </si>
  <si>
    <t>okna:(1,49+2,4*2)*14+(1,49+1,48*2)*29+(2,09+1,48*2)*21+(0,55+0,57*2)*31+(0,86+0,57*2)*8</t>
  </si>
  <si>
    <t>okna:1,49*14+1,49*29+2,09*21+0,55*31+0,86*8</t>
  </si>
  <si>
    <t>14+29*2+21*3+31+8</t>
  </si>
  <si>
    <t>poz.1:0,75*1,48*14</t>
  </si>
  <si>
    <t>poz.1:0,75*2,4*14</t>
  </si>
  <si>
    <t>poz.3:2,09*1,48*21</t>
  </si>
  <si>
    <t>okna:(1,49+2,4)*2*14+(1,49+1,48)*2*29+(2,09+1,48)*2*21+(0,55+0,57)*2*31+(0,86+0,57)*2*8</t>
  </si>
  <si>
    <t>0,75*14+1,49*29+2,09*21</t>
  </si>
  <si>
    <t>1,49*14+1,49*29+2,09*21+0,55*31+0,86*8</t>
  </si>
  <si>
    <t>(1,49+2,4)*2*14+(1,49+1,48)*2*29+(2,09+1,48)*2*21+(0,55+0,57)*2*31+(0,86+0,57)*2*8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</si>
</sst>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  <numFmt numFmtId="168" formatCode="dd/mm/yy"/>
    <numFmt numFmtId="169" formatCode="#,##0\ &quot;Kč&quot;"/>
    <numFmt numFmtId="170" formatCode="0.00000"/>
    <numFmt numFmtId="171" formatCode="#,##0.00\ [$CZK]"/>
    <numFmt numFmtId="172" formatCode="#,##0.00\ &quot;Kč&quot;"/>
    <numFmt numFmtId="173" formatCode="#,##0.00\ _K_č"/>
    <numFmt numFmtId="174" formatCode="#,##0.00000"/>
    <numFmt numFmtId="175" formatCode="[$-405]d\.\ mmmm\ yyyy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vertical="center" indent="1"/>
    </xf>
    <xf numFmtId="1" fontId="5" fillId="0" borderId="20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left" indent="1"/>
    </xf>
    <xf numFmtId="0" fontId="0" fillId="0" borderId="22" xfId="0" applyFont="1" applyBorder="1" applyAlignment="1">
      <alignment horizontal="left" vertical="top" indent="1"/>
    </xf>
    <xf numFmtId="0" fontId="0" fillId="0" borderId="23" xfId="0" applyBorder="1" applyAlignment="1">
      <alignment vertical="top"/>
    </xf>
    <xf numFmtId="0" fontId="5" fillId="0" borderId="23" xfId="0" applyFont="1" applyFill="1" applyBorder="1" applyAlignment="1">
      <alignment horizontal="left" vertical="top"/>
    </xf>
    <xf numFmtId="0" fontId="5" fillId="0" borderId="23" xfId="0" applyFont="1" applyBorder="1" applyAlignment="1">
      <alignment vertical="center"/>
    </xf>
    <xf numFmtId="0" fontId="0" fillId="0" borderId="23" xfId="0" applyFont="1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15" xfId="0" applyBorder="1" applyAlignment="1">
      <alignment horizontal="left"/>
    </xf>
    <xf numFmtId="0" fontId="0" fillId="0" borderId="25" xfId="0" applyBorder="1" applyAlignment="1">
      <alignment/>
    </xf>
    <xf numFmtId="0" fontId="5" fillId="0" borderId="19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20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7" xfId="0" applyNumberFormat="1" applyBorder="1" applyAlignment="1">
      <alignment/>
    </xf>
    <xf numFmtId="3" fontId="0" fillId="23" borderId="28" xfId="0" applyNumberFormat="1" applyFill="1" applyBorder="1" applyAlignment="1">
      <alignment/>
    </xf>
    <xf numFmtId="3" fontId="3" fillId="33" borderId="29" xfId="0" applyNumberFormat="1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 wrapText="1"/>
    </xf>
    <xf numFmtId="3" fontId="3" fillId="33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0" xfId="0" applyNumberFormat="1" applyFont="1" applyFill="1" applyBorder="1" applyAlignment="1">
      <alignment horizontal="center" vertical="center" wrapText="1" shrinkToFit="1"/>
    </xf>
    <xf numFmtId="3" fontId="3" fillId="33" borderId="30" xfId="0" applyNumberFormat="1" applyFont="1" applyFill="1" applyBorder="1" applyAlignment="1">
      <alignment horizontal="center" vertical="center" wrapText="1" shrinkToFit="1"/>
    </xf>
    <xf numFmtId="3" fontId="3" fillId="0" borderId="32" xfId="0" applyNumberFormat="1" applyFont="1" applyBorder="1" applyAlignment="1">
      <alignment horizontal="right" wrapText="1" shrinkToFit="1"/>
    </xf>
    <xf numFmtId="3" fontId="3" fillId="0" borderId="32" xfId="0" applyNumberFormat="1" applyFont="1" applyBorder="1" applyAlignment="1">
      <alignment horizontal="right" shrinkToFit="1"/>
    </xf>
    <xf numFmtId="3" fontId="0" fillId="0" borderId="32" xfId="0" applyNumberFormat="1" applyBorder="1" applyAlignment="1">
      <alignment shrinkToFit="1"/>
    </xf>
    <xf numFmtId="3" fontId="0" fillId="23" borderId="28" xfId="0" applyNumberFormat="1" applyFill="1" applyBorder="1" applyAlignment="1">
      <alignment wrapText="1" shrinkToFit="1"/>
    </xf>
    <xf numFmtId="3" fontId="0" fillId="23" borderId="28" xfId="0" applyNumberFormat="1" applyFill="1" applyBorder="1" applyAlignment="1">
      <alignment shrinkToFit="1"/>
    </xf>
    <xf numFmtId="0" fontId="4" fillId="33" borderId="33" xfId="0" applyFont="1" applyFill="1" applyBorder="1" applyAlignment="1">
      <alignment horizontal="left" vertical="center" indent="1"/>
    </xf>
    <xf numFmtId="0" fontId="5" fillId="33" borderId="34" xfId="0" applyFont="1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/>
    </xf>
    <xf numFmtId="4" fontId="4" fillId="33" borderId="34" xfId="0" applyNumberFormat="1" applyFont="1" applyFill="1" applyBorder="1" applyAlignment="1">
      <alignment horizontal="left" vertical="center"/>
    </xf>
    <xf numFmtId="0" fontId="0" fillId="33" borderId="34" xfId="0" applyFill="1" applyBorder="1" applyAlignment="1">
      <alignment/>
    </xf>
    <xf numFmtId="0" fontId="4" fillId="0" borderId="0" xfId="0" applyFont="1" applyAlignment="1">
      <alignment/>
    </xf>
    <xf numFmtId="0" fontId="12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/>
    </xf>
    <xf numFmtId="49" fontId="3" fillId="0" borderId="27" xfId="0" applyNumberFormat="1" applyFont="1" applyBorder="1" applyAlignment="1">
      <alignment vertical="center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12" fillId="33" borderId="36" xfId="0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23" borderId="38" xfId="0" applyNumberFormat="1" applyFont="1" applyFill="1" applyBorder="1" applyAlignment="1">
      <alignment horizontal="center"/>
    </xf>
    <xf numFmtId="4" fontId="3" fillId="23" borderId="38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9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33" borderId="42" xfId="0" applyFill="1" applyBorder="1" applyAlignment="1">
      <alignment/>
    </xf>
    <xf numFmtId="49" fontId="0" fillId="33" borderId="43" xfId="0" applyNumberFormat="1" applyFill="1" applyBorder="1" applyAlignment="1">
      <alignment/>
    </xf>
    <xf numFmtId="49" fontId="0" fillId="33" borderId="43" xfId="0" applyNumberFormat="1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45" xfId="0" applyFill="1" applyBorder="1" applyAlignment="1">
      <alignment wrapText="1"/>
    </xf>
    <xf numFmtId="0" fontId="0" fillId="33" borderId="46" xfId="0" applyFill="1" applyBorder="1" applyAlignment="1">
      <alignment wrapText="1"/>
    </xf>
    <xf numFmtId="0" fontId="13" fillId="0" borderId="0" xfId="0" applyFont="1" applyAlignment="1">
      <alignment/>
    </xf>
    <xf numFmtId="0" fontId="13" fillId="0" borderId="27" xfId="0" applyFont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36" xfId="0" applyFill="1" applyBorder="1" applyAlignment="1">
      <alignment/>
    </xf>
    <xf numFmtId="49" fontId="0" fillId="33" borderId="17" xfId="0" applyNumberFormat="1" applyFill="1" applyBorder="1" applyAlignment="1">
      <alignment vertical="top"/>
    </xf>
    <xf numFmtId="49" fontId="0" fillId="33" borderId="36" xfId="0" applyNumberFormat="1" applyFill="1" applyBorder="1" applyAlignment="1">
      <alignment/>
    </xf>
    <xf numFmtId="49" fontId="0" fillId="33" borderId="38" xfId="0" applyNumberFormat="1" applyFill="1" applyBorder="1" applyAlignment="1">
      <alignment vertical="top"/>
    </xf>
    <xf numFmtId="0" fontId="0" fillId="33" borderId="47" xfId="0" applyFill="1" applyBorder="1" applyAlignment="1">
      <alignment vertical="top"/>
    </xf>
    <xf numFmtId="0" fontId="0" fillId="33" borderId="48" xfId="0" applyFill="1" applyBorder="1" applyAlignment="1">
      <alignment vertical="top"/>
    </xf>
    <xf numFmtId="0" fontId="0" fillId="33" borderId="49" xfId="0" applyFill="1" applyBorder="1" applyAlignment="1">
      <alignment wrapText="1"/>
    </xf>
    <xf numFmtId="0" fontId="13" fillId="0" borderId="27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3" fillId="0" borderId="50" xfId="0" applyFont="1" applyBorder="1" applyAlignment="1">
      <alignment vertical="top" shrinkToFit="1"/>
    </xf>
    <xf numFmtId="0" fontId="13" fillId="0" borderId="37" xfId="0" applyFont="1" applyBorder="1" applyAlignment="1">
      <alignment vertical="top" shrinkToFit="1"/>
    </xf>
    <xf numFmtId="0" fontId="13" fillId="0" borderId="27" xfId="0" applyFont="1" applyBorder="1" applyAlignment="1">
      <alignment vertical="top" shrinkToFit="1"/>
    </xf>
    <xf numFmtId="0" fontId="14" fillId="0" borderId="50" xfId="0" applyNumberFormat="1" applyFont="1" applyBorder="1" applyAlignment="1">
      <alignment vertical="top" wrapText="1" shrinkToFit="1"/>
    </xf>
    <xf numFmtId="0" fontId="0" fillId="33" borderId="47" xfId="0" applyFill="1" applyBorder="1" applyAlignment="1">
      <alignment vertical="top" shrinkToFit="1"/>
    </xf>
    <xf numFmtId="0" fontId="0" fillId="33" borderId="38" xfId="0" applyFill="1" applyBorder="1" applyAlignment="1">
      <alignment vertical="top" shrinkToFit="1"/>
    </xf>
    <xf numFmtId="0" fontId="0" fillId="33" borderId="17" xfId="0" applyFill="1" applyBorder="1" applyAlignment="1">
      <alignment vertical="top" shrinkToFit="1"/>
    </xf>
    <xf numFmtId="174" fontId="0" fillId="33" borderId="38" xfId="0" applyNumberFormat="1" applyFill="1" applyBorder="1" applyAlignment="1">
      <alignment vertical="top"/>
    </xf>
    <xf numFmtId="174" fontId="13" fillId="0" borderId="37" xfId="0" applyNumberFormat="1" applyFont="1" applyBorder="1" applyAlignment="1">
      <alignment vertical="top" shrinkToFit="1"/>
    </xf>
    <xf numFmtId="174" fontId="14" fillId="0" borderId="37" xfId="0" applyNumberFormat="1" applyFont="1" applyBorder="1" applyAlignment="1">
      <alignment vertical="top" wrapText="1" shrinkToFit="1"/>
    </xf>
    <xf numFmtId="174" fontId="0" fillId="33" borderId="38" xfId="0" applyNumberFormat="1" applyFill="1" applyBorder="1" applyAlignment="1">
      <alignment vertical="top" shrinkToFit="1"/>
    </xf>
    <xf numFmtId="4" fontId="0" fillId="33" borderId="38" xfId="0" applyNumberFormat="1" applyFill="1" applyBorder="1" applyAlignment="1">
      <alignment vertical="top"/>
    </xf>
    <xf numFmtId="4" fontId="13" fillId="0" borderId="37" xfId="0" applyNumberFormat="1" applyFont="1" applyBorder="1" applyAlignment="1">
      <alignment vertical="top" shrinkToFit="1"/>
    </xf>
    <xf numFmtId="4" fontId="0" fillId="33" borderId="38" xfId="0" applyNumberFormat="1" applyFill="1" applyBorder="1" applyAlignment="1">
      <alignment vertical="top" shrinkToFit="1"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 wrapText="1"/>
    </xf>
    <xf numFmtId="0" fontId="0" fillId="33" borderId="53" xfId="0" applyFill="1" applyBorder="1" applyAlignment="1">
      <alignment vertical="top"/>
    </xf>
    <xf numFmtId="4" fontId="0" fillId="33" borderId="48" xfId="0" applyNumberFormat="1" applyFill="1" applyBorder="1" applyAlignment="1">
      <alignment vertical="top"/>
    </xf>
    <xf numFmtId="0" fontId="13" fillId="0" borderId="17" xfId="0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0" fontId="13" fillId="0" borderId="47" xfId="0" applyFont="1" applyBorder="1" applyAlignment="1">
      <alignment vertical="top" shrinkToFit="1"/>
    </xf>
    <xf numFmtId="174" fontId="13" fillId="0" borderId="38" xfId="0" applyNumberFormat="1" applyFont="1" applyBorder="1" applyAlignment="1">
      <alignment vertical="top" shrinkToFit="1"/>
    </xf>
    <xf numFmtId="4" fontId="13" fillId="0" borderId="38" xfId="0" applyNumberFormat="1" applyFont="1" applyBorder="1" applyAlignment="1">
      <alignment vertical="top" shrinkToFit="1"/>
    </xf>
    <xf numFmtId="0" fontId="13" fillId="0" borderId="38" xfId="0" applyFont="1" applyBorder="1" applyAlignment="1">
      <alignment vertical="top" shrinkToFit="1"/>
    </xf>
    <xf numFmtId="0" fontId="13" fillId="0" borderId="17" xfId="0" applyFont="1" applyBorder="1" applyAlignment="1">
      <alignment vertical="top" shrinkToFit="1"/>
    </xf>
    <xf numFmtId="0" fontId="13" fillId="0" borderId="37" xfId="0" applyNumberFormat="1" applyFont="1" applyBorder="1" applyAlignment="1">
      <alignment horizontal="left" vertical="top" wrapText="1"/>
    </xf>
    <xf numFmtId="0" fontId="14" fillId="0" borderId="37" xfId="0" applyNumberFormat="1" applyFont="1" applyBorder="1" applyAlignment="1" quotePrefix="1">
      <alignment horizontal="left" vertical="top" wrapText="1"/>
    </xf>
    <xf numFmtId="0" fontId="0" fillId="33" borderId="38" xfId="0" applyNumberFormat="1" applyFill="1" applyBorder="1" applyAlignment="1">
      <alignment horizontal="left" vertical="top" wrapText="1"/>
    </xf>
    <xf numFmtId="0" fontId="13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3" fontId="5" fillId="0" borderId="20" xfId="0" applyNumberFormat="1" applyFont="1" applyBorder="1" applyAlignment="1">
      <alignment vertical="center"/>
    </xf>
    <xf numFmtId="3" fontId="0" fillId="0" borderId="54" xfId="0" applyNumberFormat="1" applyFont="1" applyBorder="1" applyAlignment="1">
      <alignment horizontal="left" vertical="center"/>
    </xf>
    <xf numFmtId="3" fontId="0" fillId="0" borderId="18" xfId="0" applyNumberFormat="1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left" vertical="center"/>
    </xf>
    <xf numFmtId="3" fontId="0" fillId="33" borderId="55" xfId="0" applyNumberFormat="1" applyFill="1" applyBorder="1" applyAlignment="1">
      <alignment horizontal="left" vertical="center"/>
    </xf>
    <xf numFmtId="3" fontId="5" fillId="33" borderId="55" xfId="0" applyNumberFormat="1" applyFont="1" applyFill="1" applyBorder="1" applyAlignment="1">
      <alignment horizontal="left" vertical="center"/>
    </xf>
    <xf numFmtId="0" fontId="0" fillId="0" borderId="56" xfId="0" applyBorder="1" applyAlignment="1">
      <alignment vertical="center"/>
    </xf>
    <xf numFmtId="0" fontId="0" fillId="34" borderId="21" xfId="0" applyFill="1" applyBorder="1" applyAlignment="1">
      <alignment/>
    </xf>
    <xf numFmtId="49" fontId="0" fillId="34" borderId="20" xfId="0" applyNumberForma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57" xfId="0" applyFill="1" applyBorder="1" applyAlignment="1">
      <alignment/>
    </xf>
    <xf numFmtId="0" fontId="3" fillId="35" borderId="0" xfId="0" applyFont="1" applyFill="1" applyAlignment="1">
      <alignment horizontal="left" wrapText="1"/>
    </xf>
    <xf numFmtId="0" fontId="0" fillId="0" borderId="15" xfId="0" applyFont="1" applyBorder="1" applyAlignment="1">
      <alignment horizontal="right" indent="1"/>
    </xf>
    <xf numFmtId="0" fontId="0" fillId="0" borderId="18" xfId="0" applyFont="1" applyBorder="1" applyAlignment="1">
      <alignment horizontal="right" inden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57" xfId="0" applyNumberFormat="1" applyFont="1" applyBorder="1" applyAlignment="1">
      <alignment horizontal="right" vertical="center" indent="1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3" fontId="9" fillId="33" borderId="34" xfId="0" applyNumberFormat="1" applyFont="1" applyFill="1" applyBorder="1" applyAlignment="1">
      <alignment horizontal="right" vertical="center"/>
    </xf>
    <xf numFmtId="3" fontId="8" fillId="0" borderId="21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horizontal="right" vertical="center" indent="1"/>
    </xf>
    <xf numFmtId="3" fontId="10" fillId="0" borderId="54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57" xfId="0" applyNumberFormat="1" applyFont="1" applyBorder="1" applyAlignment="1">
      <alignment horizontal="right" vertical="center" indent="1"/>
    </xf>
    <xf numFmtId="3" fontId="8" fillId="0" borderId="21" xfId="0" applyNumberFormat="1" applyFont="1" applyBorder="1" applyAlignment="1">
      <alignment horizontal="right" vertical="center" indent="1"/>
    </xf>
    <xf numFmtId="3" fontId="8" fillId="0" borderId="57" xfId="0" applyNumberFormat="1" applyFont="1" applyBorder="1" applyAlignment="1">
      <alignment horizontal="right" vertical="center" indent="1"/>
    </xf>
    <xf numFmtId="0" fontId="0" fillId="0" borderId="23" xfId="0" applyBorder="1" applyAlignment="1">
      <alignment horizontal="center"/>
    </xf>
    <xf numFmtId="3" fontId="8" fillId="0" borderId="21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8" fillId="0" borderId="54" xfId="0" applyNumberFormat="1" applyFont="1" applyBorder="1" applyAlignment="1">
      <alignment horizontal="right" vertical="center" indent="1"/>
    </xf>
    <xf numFmtId="3" fontId="10" fillId="0" borderId="57" xfId="0" applyNumberFormat="1" applyFont="1" applyBorder="1" applyAlignment="1">
      <alignment horizontal="right" vertical="center" indent="1"/>
    </xf>
    <xf numFmtId="49" fontId="4" fillId="33" borderId="23" xfId="0" applyNumberFormat="1" applyFont="1" applyFill="1" applyBorder="1" applyAlignment="1">
      <alignment horizontal="left" vertical="center" shrinkToFit="1"/>
    </xf>
    <xf numFmtId="0" fontId="4" fillId="33" borderId="23" xfId="0" applyFont="1" applyFill="1" applyBorder="1" applyAlignment="1">
      <alignment horizontal="left" vertical="center" shrinkToFit="1"/>
    </xf>
    <xf numFmtId="0" fontId="4" fillId="33" borderId="24" xfId="0" applyFont="1" applyFill="1" applyBorder="1" applyAlignment="1">
      <alignment horizontal="left" vertical="center" shrinkToFit="1"/>
    </xf>
    <xf numFmtId="1" fontId="0" fillId="0" borderId="15" xfId="0" applyNumberFormat="1" applyFont="1" applyBorder="1" applyAlignment="1">
      <alignment horizontal="right" indent="1"/>
    </xf>
    <xf numFmtId="49" fontId="5" fillId="0" borderId="23" xfId="0" applyNumberFormat="1" applyFont="1" applyBorder="1" applyAlignment="1">
      <alignment horizontal="left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wrapText="1"/>
    </xf>
    <xf numFmtId="3" fontId="0" fillId="23" borderId="31" xfId="0" applyNumberFormat="1" applyFill="1" applyBorder="1" applyAlignment="1">
      <alignment/>
    </xf>
    <xf numFmtId="3" fontId="0" fillId="23" borderId="20" xfId="0" applyNumberFormat="1" applyFill="1" applyBorder="1" applyAlignment="1">
      <alignment/>
    </xf>
    <xf numFmtId="3" fontId="0" fillId="23" borderId="61" xfId="0" applyNumberFormat="1" applyFill="1" applyBorder="1" applyAlignment="1">
      <alignment/>
    </xf>
    <xf numFmtId="0" fontId="12" fillId="33" borderId="36" xfId="0" applyFont="1" applyFill="1" applyBorder="1" applyAlignment="1">
      <alignment horizontal="center" vertical="center" wrapText="1"/>
    </xf>
    <xf numFmtId="3" fontId="3" fillId="0" borderId="36" xfId="0" applyNumberFormat="1" applyFont="1" applyBorder="1" applyAlignment="1">
      <alignment vertical="center"/>
    </xf>
    <xf numFmtId="49" fontId="3" fillId="0" borderId="35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>
      <alignment vertical="center" wrapText="1"/>
    </xf>
    <xf numFmtId="3" fontId="3" fillId="0" borderId="37" xfId="0" applyNumberFormat="1" applyFont="1" applyBorder="1" applyAlignment="1">
      <alignment vertical="center"/>
    </xf>
    <xf numFmtId="49" fontId="3" fillId="0" borderId="27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3" fontId="3" fillId="23" borderId="38" xfId="0" applyNumberFormat="1" applyFont="1" applyFill="1" applyBorder="1" applyAlignment="1">
      <alignment/>
    </xf>
    <xf numFmtId="3" fontId="3" fillId="0" borderId="38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20" xfId="0" applyNumberFormat="1" applyBorder="1" applyAlignment="1">
      <alignment vertical="center" shrinkToFit="1"/>
    </xf>
    <xf numFmtId="49" fontId="0" fillId="0" borderId="57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2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3" xfId="0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200" t="s">
        <v>39</v>
      </c>
      <c r="B2" s="200"/>
      <c r="C2" s="200"/>
      <c r="D2" s="200"/>
      <c r="E2" s="200"/>
      <c r="F2" s="200"/>
      <c r="G2" s="200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8"/>
  <sheetViews>
    <sheetView showGridLines="0" zoomScaleSheetLayoutView="75" workbookViewId="0" topLeftCell="B1">
      <selection activeCell="G30" sqref="G30"/>
    </sheetView>
  </sheetViews>
  <sheetFormatPr defaultColWidth="9.00390625" defaultRowHeight="12.75"/>
  <cols>
    <col min="1" max="1" width="8.50390625" style="0" hidden="1" customWidth="1"/>
    <col min="2" max="2" width="9.125" style="0" customWidth="1"/>
    <col min="3" max="3" width="7.50390625" style="0" customWidth="1"/>
    <col min="4" max="4" width="13.50390625" style="0" customWidth="1"/>
    <col min="5" max="5" width="12.125" style="0" customWidth="1"/>
    <col min="6" max="6" width="11.50390625" style="0" customWidth="1"/>
    <col min="7" max="7" width="12.625" style="1" customWidth="1"/>
    <col min="8" max="8" width="12.625" style="0" customWidth="1"/>
    <col min="9" max="9" width="12.625" style="1" customWidth="1"/>
    <col min="10" max="10" width="6.625" style="1" customWidth="1"/>
    <col min="11" max="11" width="4.375" style="0" customWidth="1"/>
    <col min="12" max="15" width="10.625" style="0" customWidth="1"/>
  </cols>
  <sheetData>
    <row r="1" spans="1:10" ht="33.75" customHeight="1">
      <c r="A1" s="69" t="s">
        <v>36</v>
      </c>
      <c r="B1" s="210" t="s">
        <v>42</v>
      </c>
      <c r="C1" s="211"/>
      <c r="D1" s="211"/>
      <c r="E1" s="211"/>
      <c r="F1" s="211"/>
      <c r="G1" s="211"/>
      <c r="H1" s="211"/>
      <c r="I1" s="211"/>
      <c r="J1" s="212"/>
    </row>
    <row r="2" spans="1:15" ht="23.25" customHeight="1">
      <c r="A2" s="4"/>
      <c r="B2" s="77" t="s">
        <v>40</v>
      </c>
      <c r="C2" s="78"/>
      <c r="D2" s="230" t="s">
        <v>45</v>
      </c>
      <c r="E2" s="231"/>
      <c r="F2" s="231"/>
      <c r="G2" s="231"/>
      <c r="H2" s="231"/>
      <c r="I2" s="231"/>
      <c r="J2" s="232"/>
      <c r="O2" s="2"/>
    </row>
    <row r="3" spans="1:10" ht="23.25" customHeight="1" hidden="1">
      <c r="A3" s="4"/>
      <c r="B3" s="79" t="s">
        <v>43</v>
      </c>
      <c r="C3" s="80"/>
      <c r="D3" s="207"/>
      <c r="E3" s="208"/>
      <c r="F3" s="208"/>
      <c r="G3" s="208"/>
      <c r="H3" s="208"/>
      <c r="I3" s="208"/>
      <c r="J3" s="209"/>
    </row>
    <row r="4" spans="1:10" ht="23.25" customHeight="1" hidden="1">
      <c r="A4" s="4"/>
      <c r="B4" s="81" t="s">
        <v>44</v>
      </c>
      <c r="C4" s="82"/>
      <c r="D4" s="83"/>
      <c r="E4" s="83"/>
      <c r="F4" s="84"/>
      <c r="G4" s="85"/>
      <c r="H4" s="84"/>
      <c r="I4" s="85"/>
      <c r="J4" s="86"/>
    </row>
    <row r="5" spans="1:10" ht="24" customHeight="1">
      <c r="A5" s="4"/>
      <c r="B5" s="47" t="s">
        <v>21</v>
      </c>
      <c r="C5" s="5"/>
      <c r="D5" s="87"/>
      <c r="E5" s="26"/>
      <c r="F5" s="26"/>
      <c r="G5" s="26"/>
      <c r="H5" s="28" t="s">
        <v>33</v>
      </c>
      <c r="I5" s="87"/>
      <c r="J5" s="11"/>
    </row>
    <row r="6" spans="1:10" ht="15.75" customHeight="1">
      <c r="A6" s="4"/>
      <c r="B6" s="41"/>
      <c r="C6" s="26"/>
      <c r="D6" s="87"/>
      <c r="E6" s="26"/>
      <c r="F6" s="26"/>
      <c r="G6" s="26"/>
      <c r="H6" s="28" t="s">
        <v>34</v>
      </c>
      <c r="I6" s="87"/>
      <c r="J6" s="11"/>
    </row>
    <row r="7" spans="1:10" ht="15.75" customHeight="1">
      <c r="A7" s="4"/>
      <c r="B7" s="42"/>
      <c r="C7" s="88"/>
      <c r="D7" s="76"/>
      <c r="E7" s="34"/>
      <c r="F7" s="34"/>
      <c r="G7" s="34"/>
      <c r="H7" s="36"/>
      <c r="I7" s="34"/>
      <c r="J7" s="50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1"/>
      <c r="C10" s="27"/>
      <c r="D10" s="46"/>
      <c r="E10" s="54"/>
      <c r="F10" s="54"/>
      <c r="G10" s="52"/>
      <c r="H10" s="52"/>
      <c r="I10" s="53"/>
      <c r="J10" s="50"/>
    </row>
    <row r="11" spans="1:10" ht="24" customHeight="1">
      <c r="A11" s="4"/>
      <c r="B11" s="47" t="s">
        <v>18</v>
      </c>
      <c r="C11" s="5"/>
      <c r="D11" s="234"/>
      <c r="E11" s="234"/>
      <c r="F11" s="234"/>
      <c r="G11" s="234"/>
      <c r="H11" s="28" t="s">
        <v>33</v>
      </c>
      <c r="I11" s="87"/>
      <c r="J11" s="11"/>
    </row>
    <row r="12" spans="1:10" ht="15.75" customHeight="1">
      <c r="A12" s="4"/>
      <c r="B12" s="41"/>
      <c r="C12" s="26"/>
      <c r="D12" s="205"/>
      <c r="E12" s="205"/>
      <c r="F12" s="205"/>
      <c r="G12" s="205"/>
      <c r="H12" s="28" t="s">
        <v>34</v>
      </c>
      <c r="I12" s="87"/>
      <c r="J12" s="11"/>
    </row>
    <row r="13" spans="1:10" ht="15.75" customHeight="1">
      <c r="A13" s="4"/>
      <c r="B13" s="42"/>
      <c r="C13" s="88"/>
      <c r="D13" s="206"/>
      <c r="E13" s="206"/>
      <c r="F13" s="206"/>
      <c r="G13" s="206"/>
      <c r="H13" s="29"/>
      <c r="I13" s="34"/>
      <c r="J13" s="50"/>
    </row>
    <row r="14" spans="1:10" ht="24" customHeight="1">
      <c r="A14" s="4"/>
      <c r="B14" s="62" t="s">
        <v>20</v>
      </c>
      <c r="C14" s="63"/>
      <c r="D14" s="64"/>
      <c r="E14" s="65"/>
      <c r="F14" s="65"/>
      <c r="G14" s="65"/>
      <c r="H14" s="66"/>
      <c r="I14" s="65"/>
      <c r="J14" s="67"/>
    </row>
    <row r="15" spans="1:10" ht="32.25" customHeight="1">
      <c r="A15" s="4"/>
      <c r="B15" s="51" t="s">
        <v>31</v>
      </c>
      <c r="C15" s="68"/>
      <c r="D15" s="52"/>
      <c r="E15" s="233"/>
      <c r="F15" s="233"/>
      <c r="G15" s="201"/>
      <c r="H15" s="201"/>
      <c r="I15" s="201" t="s">
        <v>28</v>
      </c>
      <c r="J15" s="202"/>
    </row>
    <row r="16" spans="1:10" ht="23.25" customHeight="1">
      <c r="A16" s="133" t="s">
        <v>23</v>
      </c>
      <c r="B16" s="134" t="s">
        <v>23</v>
      </c>
      <c r="C16" s="56"/>
      <c r="D16" s="57"/>
      <c r="E16" s="203"/>
      <c r="F16" s="204"/>
      <c r="G16" s="219"/>
      <c r="H16" s="229"/>
      <c r="I16" s="219">
        <f>SUM(I47:J50)</f>
        <v>0</v>
      </c>
      <c r="J16" s="220"/>
    </row>
    <row r="17" spans="1:10" ht="23.25" customHeight="1">
      <c r="A17" s="133" t="s">
        <v>24</v>
      </c>
      <c r="B17" s="134" t="s">
        <v>24</v>
      </c>
      <c r="C17" s="56"/>
      <c r="D17" s="57"/>
      <c r="E17" s="203"/>
      <c r="F17" s="204"/>
      <c r="G17" s="219"/>
      <c r="H17" s="229"/>
      <c r="I17" s="219">
        <f>SUM(I51:J53)</f>
        <v>0</v>
      </c>
      <c r="J17" s="220"/>
    </row>
    <row r="18" spans="1:10" ht="23.25" customHeight="1">
      <c r="A18" s="133" t="s">
        <v>25</v>
      </c>
      <c r="B18" s="134" t="s">
        <v>25</v>
      </c>
      <c r="C18" s="56"/>
      <c r="D18" s="57"/>
      <c r="E18" s="203"/>
      <c r="F18" s="204"/>
      <c r="G18" s="219"/>
      <c r="H18" s="229"/>
      <c r="I18" s="219">
        <v>0</v>
      </c>
      <c r="J18" s="220"/>
    </row>
    <row r="19" spans="1:10" ht="23.25" customHeight="1">
      <c r="A19" s="133" t="s">
        <v>65</v>
      </c>
      <c r="B19" s="134" t="s">
        <v>26</v>
      </c>
      <c r="C19" s="56"/>
      <c r="D19" s="57"/>
      <c r="E19" s="203"/>
      <c r="F19" s="204"/>
      <c r="G19" s="219"/>
      <c r="H19" s="229"/>
      <c r="I19" s="219">
        <f>SUM(I54)</f>
        <v>0</v>
      </c>
      <c r="J19" s="220"/>
    </row>
    <row r="20" spans="1:10" ht="23.25" customHeight="1">
      <c r="A20" s="133" t="s">
        <v>66</v>
      </c>
      <c r="B20" s="134" t="s">
        <v>27</v>
      </c>
      <c r="C20" s="56"/>
      <c r="D20" s="57"/>
      <c r="E20" s="203"/>
      <c r="F20" s="204"/>
      <c r="G20" s="219"/>
      <c r="H20" s="229"/>
      <c r="I20" s="219">
        <v>0</v>
      </c>
      <c r="J20" s="220"/>
    </row>
    <row r="21" spans="1:10" ht="23.25" customHeight="1">
      <c r="A21" s="4"/>
      <c r="B21" s="70" t="s">
        <v>28</v>
      </c>
      <c r="C21" s="71"/>
      <c r="D21" s="72"/>
      <c r="E21" s="221"/>
      <c r="F21" s="222"/>
      <c r="G21" s="223"/>
      <c r="H21" s="224"/>
      <c r="I21" s="223">
        <f>SUM(I16:J20)</f>
        <v>0</v>
      </c>
      <c r="J21" s="228"/>
    </row>
    <row r="22" spans="1:10" ht="33" customHeight="1">
      <c r="A22" s="4"/>
      <c r="B22" s="61" t="s">
        <v>32</v>
      </c>
      <c r="C22" s="56"/>
      <c r="D22" s="57"/>
      <c r="E22" s="60"/>
      <c r="F22" s="59"/>
      <c r="G22" s="189"/>
      <c r="H22" s="189"/>
      <c r="I22" s="189"/>
      <c r="J22" s="190"/>
    </row>
    <row r="23" spans="1:10" ht="23.25" customHeight="1">
      <c r="A23" s="4"/>
      <c r="B23" s="55" t="s">
        <v>11</v>
      </c>
      <c r="C23" s="56"/>
      <c r="D23" s="57"/>
      <c r="E23" s="58">
        <v>15</v>
      </c>
      <c r="F23" s="59" t="s">
        <v>0</v>
      </c>
      <c r="G23" s="217">
        <f>I16+I17+I19</f>
        <v>0</v>
      </c>
      <c r="H23" s="218"/>
      <c r="I23" s="218"/>
      <c r="J23" s="190" t="str">
        <f aca="true" t="shared" si="0" ref="J23:J28">Mena</f>
        <v>CZK</v>
      </c>
    </row>
    <row r="24" spans="1:10" ht="23.25" customHeight="1">
      <c r="A24" s="4"/>
      <c r="B24" s="55" t="s">
        <v>12</v>
      </c>
      <c r="C24" s="56"/>
      <c r="D24" s="57"/>
      <c r="E24" s="58">
        <f>SazbaDPH1</f>
        <v>15</v>
      </c>
      <c r="F24" s="59" t="s">
        <v>0</v>
      </c>
      <c r="G24" s="226">
        <f>ZakladDPHSni*0.15</f>
        <v>0</v>
      </c>
      <c r="H24" s="227"/>
      <c r="I24" s="227"/>
      <c r="J24" s="190" t="str">
        <f t="shared" si="0"/>
        <v>CZK</v>
      </c>
    </row>
    <row r="25" spans="1:10" ht="23.25" customHeight="1">
      <c r="A25" s="4"/>
      <c r="B25" s="55" t="s">
        <v>13</v>
      </c>
      <c r="C25" s="56"/>
      <c r="D25" s="57"/>
      <c r="E25" s="58">
        <v>21</v>
      </c>
      <c r="F25" s="59" t="s">
        <v>0</v>
      </c>
      <c r="G25" s="217">
        <v>0</v>
      </c>
      <c r="H25" s="218"/>
      <c r="I25" s="218"/>
      <c r="J25" s="190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13">
        <v>0</v>
      </c>
      <c r="H26" s="214"/>
      <c r="I26" s="214"/>
      <c r="J26" s="191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215">
        <v>0.100000000093132</v>
      </c>
      <c r="H27" s="215"/>
      <c r="I27" s="215"/>
      <c r="J27" s="192" t="str">
        <f t="shared" si="0"/>
        <v>CZK</v>
      </c>
    </row>
    <row r="28" spans="1:10" ht="27.75" customHeight="1" hidden="1" thickBot="1">
      <c r="A28" s="4"/>
      <c r="B28" s="108" t="s">
        <v>22</v>
      </c>
      <c r="C28" s="109"/>
      <c r="D28" s="109"/>
      <c r="E28" s="110"/>
      <c r="F28" s="111"/>
      <c r="G28" s="216">
        <v>1734652.9</v>
      </c>
      <c r="H28" s="216"/>
      <c r="I28" s="216"/>
      <c r="J28" s="193" t="str">
        <f t="shared" si="0"/>
        <v>CZK</v>
      </c>
    </row>
    <row r="29" spans="1:10" ht="27.75" customHeight="1" thickBot="1">
      <c r="A29" s="4"/>
      <c r="B29" s="108" t="s">
        <v>35</v>
      </c>
      <c r="C29" s="112"/>
      <c r="D29" s="112"/>
      <c r="E29" s="112"/>
      <c r="F29" s="112"/>
      <c r="G29" s="216">
        <f>ZakladDPHSni+DPHSni</f>
        <v>0</v>
      </c>
      <c r="H29" s="216"/>
      <c r="I29" s="216"/>
      <c r="J29" s="194" t="s">
        <v>48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44404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25" t="s">
        <v>2</v>
      </c>
      <c r="E35" s="225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3" t="s">
        <v>15</v>
      </c>
      <c r="C37" s="3"/>
      <c r="D37" s="3"/>
      <c r="E37" s="3"/>
      <c r="F37" s="100"/>
      <c r="G37" s="100"/>
      <c r="H37" s="100"/>
      <c r="I37" s="100"/>
      <c r="J37" s="3"/>
    </row>
    <row r="38" spans="1:10" ht="25.5" customHeight="1" hidden="1">
      <c r="A38" s="92" t="s">
        <v>37</v>
      </c>
      <c r="B38" s="94" t="s">
        <v>16</v>
      </c>
      <c r="C38" s="95" t="s">
        <v>5</v>
      </c>
      <c r="D38" s="96"/>
      <c r="E38" s="96"/>
      <c r="F38" s="101" t="str">
        <f>B23</f>
        <v>Základ pro sníženou DPH</v>
      </c>
      <c r="G38" s="101" t="str">
        <f>B25</f>
        <v>Základ pro základní DPH</v>
      </c>
      <c r="H38" s="102" t="s">
        <v>17</v>
      </c>
      <c r="I38" s="102" t="s">
        <v>1</v>
      </c>
      <c r="J38" s="97" t="s">
        <v>0</v>
      </c>
    </row>
    <row r="39" spans="1:10" ht="25.5" customHeight="1" hidden="1">
      <c r="A39" s="92">
        <v>0</v>
      </c>
      <c r="B39" s="98" t="s">
        <v>46</v>
      </c>
      <c r="C39" s="235" t="s">
        <v>45</v>
      </c>
      <c r="D39" s="236"/>
      <c r="E39" s="236"/>
      <c r="F39" s="103">
        <v>1734652.9</v>
      </c>
      <c r="G39" s="104">
        <v>0</v>
      </c>
      <c r="H39" s="105">
        <v>260198</v>
      </c>
      <c r="I39" s="105">
        <v>1994850.9</v>
      </c>
      <c r="J39" s="99">
        <f>IF(CenaCelkemVypocet=0,"",I39/CenaCelkemVypocet*100)</f>
      </c>
    </row>
    <row r="40" spans="1:10" ht="25.5" customHeight="1" hidden="1">
      <c r="A40" s="92"/>
      <c r="B40" s="237" t="s">
        <v>47</v>
      </c>
      <c r="C40" s="238"/>
      <c r="D40" s="238"/>
      <c r="E40" s="239"/>
      <c r="F40" s="106">
        <f>SUMIF(A39:A39,"=1",F39:F39)</f>
        <v>0</v>
      </c>
      <c r="G40" s="107">
        <f>SUMIF(A39:A39,"=1",G39:G39)</f>
        <v>0</v>
      </c>
      <c r="H40" s="107">
        <f>SUMIF(A39:A39,"=1",H39:H39)</f>
        <v>0</v>
      </c>
      <c r="I40" s="107">
        <f>SUMIF(A39:A39,"=1",I39:I39)</f>
        <v>0</v>
      </c>
      <c r="J40" s="93">
        <f>SUMIF(A39:A39,"=1",J39:J39)</f>
        <v>0</v>
      </c>
    </row>
    <row r="44" ht="15">
      <c r="B44" s="113" t="s">
        <v>49</v>
      </c>
    </row>
    <row r="46" spans="1:10" ht="25.5" customHeight="1">
      <c r="A46" s="114"/>
      <c r="B46" s="118" t="s">
        <v>16</v>
      </c>
      <c r="C46" s="118" t="s">
        <v>5</v>
      </c>
      <c r="D46" s="119"/>
      <c r="E46" s="119"/>
      <c r="F46" s="122" t="s">
        <v>50</v>
      </c>
      <c r="G46" s="122"/>
      <c r="H46" s="122"/>
      <c r="I46" s="240" t="s">
        <v>28</v>
      </c>
      <c r="J46" s="240"/>
    </row>
    <row r="47" spans="1:10" ht="25.5" customHeight="1">
      <c r="A47" s="115"/>
      <c r="B47" s="123" t="s">
        <v>51</v>
      </c>
      <c r="C47" s="242" t="s">
        <v>52</v>
      </c>
      <c r="D47" s="243"/>
      <c r="E47" s="243"/>
      <c r="F47" s="125" t="s">
        <v>23</v>
      </c>
      <c r="G47" s="126"/>
      <c r="H47" s="126"/>
      <c r="I47" s="241">
        <f>'Rozpočet Pol'!G9</f>
        <v>0</v>
      </c>
      <c r="J47" s="241"/>
    </row>
    <row r="48" spans="1:10" ht="25.5" customHeight="1">
      <c r="A48" s="115"/>
      <c r="B48" s="117" t="s">
        <v>53</v>
      </c>
      <c r="C48" s="245" t="s">
        <v>54</v>
      </c>
      <c r="D48" s="246"/>
      <c r="E48" s="246"/>
      <c r="F48" s="127" t="s">
        <v>23</v>
      </c>
      <c r="G48" s="128"/>
      <c r="H48" s="128"/>
      <c r="I48" s="244">
        <f>'Rozpočet Pol'!G21</f>
        <v>0</v>
      </c>
      <c r="J48" s="244"/>
    </row>
    <row r="49" spans="1:10" ht="25.5" customHeight="1">
      <c r="A49" s="115"/>
      <c r="B49" s="117" t="s">
        <v>55</v>
      </c>
      <c r="C49" s="245" t="s">
        <v>56</v>
      </c>
      <c r="D49" s="246"/>
      <c r="E49" s="246"/>
      <c r="F49" s="127" t="s">
        <v>23</v>
      </c>
      <c r="G49" s="128"/>
      <c r="H49" s="128"/>
      <c r="I49" s="244">
        <f>'Rozpočet Pol'!G25</f>
        <v>0</v>
      </c>
      <c r="J49" s="244"/>
    </row>
    <row r="50" spans="1:10" ht="25.5" customHeight="1">
      <c r="A50" s="115"/>
      <c r="B50" s="117" t="s">
        <v>57</v>
      </c>
      <c r="C50" s="245" t="s">
        <v>58</v>
      </c>
      <c r="D50" s="246"/>
      <c r="E50" s="246"/>
      <c r="F50" s="127" t="s">
        <v>23</v>
      </c>
      <c r="G50" s="128"/>
      <c r="H50" s="128"/>
      <c r="I50" s="244">
        <f>'Rozpočet Pol'!G51</f>
        <v>0</v>
      </c>
      <c r="J50" s="244"/>
    </row>
    <row r="51" spans="1:10" ht="25.5" customHeight="1">
      <c r="A51" s="115"/>
      <c r="B51" s="117" t="s">
        <v>59</v>
      </c>
      <c r="C51" s="245" t="s">
        <v>60</v>
      </c>
      <c r="D51" s="246"/>
      <c r="E51" s="246"/>
      <c r="F51" s="127" t="s">
        <v>24</v>
      </c>
      <c r="G51" s="128"/>
      <c r="H51" s="128"/>
      <c r="I51" s="244">
        <f>'Rozpočet Pol'!G53</f>
        <v>0</v>
      </c>
      <c r="J51" s="244"/>
    </row>
    <row r="52" spans="1:10" ht="25.5" customHeight="1">
      <c r="A52" s="115"/>
      <c r="B52" s="117" t="s">
        <v>61</v>
      </c>
      <c r="C52" s="245" t="s">
        <v>62</v>
      </c>
      <c r="D52" s="246"/>
      <c r="E52" s="246"/>
      <c r="F52" s="127" t="s">
        <v>24</v>
      </c>
      <c r="G52" s="128"/>
      <c r="H52" s="128"/>
      <c r="I52" s="244">
        <f>'Rozpočet Pol'!G57</f>
        <v>0</v>
      </c>
      <c r="J52" s="244"/>
    </row>
    <row r="53" spans="1:10" ht="25.5" customHeight="1">
      <c r="A53" s="115"/>
      <c r="B53" s="117" t="s">
        <v>63</v>
      </c>
      <c r="C53" s="245" t="s">
        <v>64</v>
      </c>
      <c r="D53" s="246"/>
      <c r="E53" s="246"/>
      <c r="F53" s="127" t="s">
        <v>24</v>
      </c>
      <c r="G53" s="128"/>
      <c r="H53" s="128"/>
      <c r="I53" s="244">
        <f>'Rozpočet Pol'!G76</f>
        <v>0</v>
      </c>
      <c r="J53" s="244"/>
    </row>
    <row r="54" spans="1:10" ht="25.5" customHeight="1">
      <c r="A54" s="115"/>
      <c r="B54" s="124" t="s">
        <v>65</v>
      </c>
      <c r="C54" s="249" t="s">
        <v>26</v>
      </c>
      <c r="D54" s="250"/>
      <c r="E54" s="250"/>
      <c r="F54" s="129" t="s">
        <v>65</v>
      </c>
      <c r="G54" s="130"/>
      <c r="H54" s="130"/>
      <c r="I54" s="248">
        <f>'Rozpočet Pol'!G79</f>
        <v>0</v>
      </c>
      <c r="J54" s="248"/>
    </row>
    <row r="55" spans="1:10" ht="25.5" customHeight="1">
      <c r="A55" s="116"/>
      <c r="B55" s="120" t="s">
        <v>1</v>
      </c>
      <c r="C55" s="120"/>
      <c r="D55" s="121"/>
      <c r="E55" s="121"/>
      <c r="F55" s="131"/>
      <c r="G55" s="132"/>
      <c r="H55" s="132"/>
      <c r="I55" s="247">
        <f>SUM(I47:I54)</f>
        <v>0</v>
      </c>
      <c r="J55" s="247"/>
    </row>
    <row r="56" spans="6:10" ht="12.75">
      <c r="F56" s="90"/>
      <c r="G56" s="91"/>
      <c r="H56" s="90"/>
      <c r="I56" s="91"/>
      <c r="J56" s="91"/>
    </row>
    <row r="57" spans="6:10" ht="12.75">
      <c r="F57" s="90"/>
      <c r="G57" s="91"/>
      <c r="H57" s="90"/>
      <c r="I57" s="91"/>
      <c r="J57" s="91"/>
    </row>
    <row r="58" spans="6:10" ht="12.75">
      <c r="F58" s="90"/>
      <c r="G58" s="91"/>
      <c r="H58" s="90"/>
      <c r="I58" s="91"/>
      <c r="J58" s="91"/>
    </row>
  </sheetData>
  <sheetProtection/>
  <mergeCells count="55">
    <mergeCell ref="I55:J55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rintOptions/>
  <pageMargins left="0.3937007874015748" right="0.1968503937007874" top="0.5905511811023623" bottom="0.3937007874015748" header="0" footer="0.1968503937007874"/>
  <pageSetup firstPageNumber="1" useFirstPageNumber="1" fitToHeight="9999" horizontalDpi="300" verticalDpi="300" orientation="portrait" paperSize="9" r:id="rId3"/>
  <headerFooter alignWithMargins="0">
    <oddFooter>&amp;CStránka &amp;P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125" defaultRowHeight="12.75"/>
  <cols>
    <col min="1" max="1" width="4.375" style="6" customWidth="1"/>
    <col min="2" max="2" width="14.50390625" style="6" customWidth="1"/>
    <col min="3" max="3" width="38.375" style="10" customWidth="1"/>
    <col min="4" max="4" width="4.50390625" style="6" customWidth="1"/>
    <col min="5" max="5" width="10.50390625" style="6" customWidth="1"/>
    <col min="6" max="6" width="9.875" style="6" customWidth="1"/>
    <col min="7" max="7" width="12.625" style="6" customWidth="1"/>
    <col min="8" max="16384" width="9.125" style="6" customWidth="1"/>
  </cols>
  <sheetData>
    <row r="1" spans="1:7" ht="15">
      <c r="A1" s="251" t="s">
        <v>6</v>
      </c>
      <c r="B1" s="251"/>
      <c r="C1" s="252"/>
      <c r="D1" s="251"/>
      <c r="E1" s="251"/>
      <c r="F1" s="251"/>
      <c r="G1" s="251"/>
    </row>
    <row r="2" spans="1:7" ht="24.75" customHeight="1">
      <c r="A2" s="75" t="s">
        <v>41</v>
      </c>
      <c r="B2" s="74"/>
      <c r="C2" s="253"/>
      <c r="D2" s="253"/>
      <c r="E2" s="253"/>
      <c r="F2" s="253"/>
      <c r="G2" s="254"/>
    </row>
    <row r="3" spans="1:7" ht="24.75" customHeight="1" hidden="1">
      <c r="A3" s="75" t="s">
        <v>7</v>
      </c>
      <c r="B3" s="74"/>
      <c r="C3" s="253"/>
      <c r="D3" s="253"/>
      <c r="E3" s="253"/>
      <c r="F3" s="253"/>
      <c r="G3" s="254"/>
    </row>
    <row r="4" spans="1:7" ht="24.75" customHeight="1" hidden="1">
      <c r="A4" s="75" t="s">
        <v>8</v>
      </c>
      <c r="B4" s="74"/>
      <c r="C4" s="253"/>
      <c r="D4" s="253"/>
      <c r="E4" s="253"/>
      <c r="F4" s="253"/>
      <c r="G4" s="254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84"/>
  <sheetViews>
    <sheetView tabSelected="1" zoomScalePageLayoutView="0" workbookViewId="0" topLeftCell="A49">
      <selection activeCell="V16" sqref="V16:V17"/>
    </sheetView>
  </sheetViews>
  <sheetFormatPr defaultColWidth="9.00390625" defaultRowHeight="12.75" outlineLevelRow="1"/>
  <cols>
    <col min="1" max="1" width="4.375" style="0" customWidth="1"/>
    <col min="2" max="2" width="14.50390625" style="89" customWidth="1"/>
    <col min="3" max="3" width="38.375" style="89" customWidth="1"/>
    <col min="4" max="4" width="4.50390625" style="0" customWidth="1"/>
    <col min="5" max="5" width="10.50390625" style="0" customWidth="1"/>
    <col min="6" max="6" width="9.875" style="0" customWidth="1"/>
    <col min="7" max="7" width="12.625" style="0" customWidth="1"/>
    <col min="8" max="21" width="0" style="0" hidden="1" customWidth="1"/>
    <col min="29" max="39" width="0" style="0" hidden="1" customWidth="1"/>
  </cols>
  <sheetData>
    <row r="1" spans="1:31" ht="15.75" customHeight="1">
      <c r="A1" s="255" t="s">
        <v>6</v>
      </c>
      <c r="B1" s="255"/>
      <c r="C1" s="255"/>
      <c r="D1" s="255"/>
      <c r="E1" s="255"/>
      <c r="F1" s="255"/>
      <c r="G1" s="255"/>
      <c r="AE1" t="s">
        <v>67</v>
      </c>
    </row>
    <row r="2" spans="1:31" ht="24.75" customHeight="1">
      <c r="A2" s="195" t="s">
        <v>197</v>
      </c>
      <c r="B2" s="135"/>
      <c r="C2" s="256" t="s">
        <v>45</v>
      </c>
      <c r="D2" s="257"/>
      <c r="E2" s="257"/>
      <c r="F2" s="257"/>
      <c r="G2" s="258"/>
      <c r="AE2" t="s">
        <v>68</v>
      </c>
    </row>
    <row r="3" spans="1:31" ht="24.75" customHeight="1" hidden="1">
      <c r="A3" s="137" t="s">
        <v>7</v>
      </c>
      <c r="B3" s="136"/>
      <c r="C3" s="259"/>
      <c r="D3" s="260"/>
      <c r="E3" s="260"/>
      <c r="F3" s="260"/>
      <c r="G3" s="261"/>
      <c r="AE3" t="s">
        <v>69</v>
      </c>
    </row>
    <row r="4" spans="1:31" ht="24.75" customHeight="1" hidden="1">
      <c r="A4" s="137" t="s">
        <v>8</v>
      </c>
      <c r="B4" s="136"/>
      <c r="C4" s="259"/>
      <c r="D4" s="260"/>
      <c r="E4" s="260"/>
      <c r="F4" s="260"/>
      <c r="G4" s="261"/>
      <c r="AE4" t="s">
        <v>70</v>
      </c>
    </row>
    <row r="5" spans="1:31" ht="12.75" hidden="1">
      <c r="A5" s="138" t="s">
        <v>71</v>
      </c>
      <c r="B5" s="139"/>
      <c r="C5" s="140"/>
      <c r="D5" s="141"/>
      <c r="E5" s="141"/>
      <c r="F5" s="141"/>
      <c r="G5" s="142"/>
      <c r="AE5" t="s">
        <v>72</v>
      </c>
    </row>
    <row r="7" spans="1:21" ht="39">
      <c r="A7" s="149" t="s">
        <v>73</v>
      </c>
      <c r="B7" s="151" t="s">
        <v>74</v>
      </c>
      <c r="C7" s="151" t="s">
        <v>75</v>
      </c>
      <c r="D7" s="149" t="s">
        <v>76</v>
      </c>
      <c r="E7" s="149" t="s">
        <v>77</v>
      </c>
      <c r="F7" s="143" t="s">
        <v>78</v>
      </c>
      <c r="G7" s="172" t="s">
        <v>28</v>
      </c>
      <c r="H7" s="173" t="s">
        <v>29</v>
      </c>
      <c r="I7" s="173" t="s">
        <v>79</v>
      </c>
      <c r="J7" s="173" t="s">
        <v>30</v>
      </c>
      <c r="K7" s="173" t="s">
        <v>80</v>
      </c>
      <c r="L7" s="173" t="s">
        <v>81</v>
      </c>
      <c r="M7" s="173" t="s">
        <v>82</v>
      </c>
      <c r="N7" s="173" t="s">
        <v>83</v>
      </c>
      <c r="O7" s="173" t="s">
        <v>84</v>
      </c>
      <c r="P7" s="173" t="s">
        <v>85</v>
      </c>
      <c r="Q7" s="173" t="s">
        <v>86</v>
      </c>
      <c r="R7" s="173" t="s">
        <v>87</v>
      </c>
      <c r="S7" s="173" t="s">
        <v>88</v>
      </c>
      <c r="T7" s="173" t="s">
        <v>89</v>
      </c>
      <c r="U7" s="155" t="s">
        <v>90</v>
      </c>
    </row>
    <row r="8" spans="1:21" ht="5.25" customHeight="1">
      <c r="A8" s="196"/>
      <c r="B8" s="197"/>
      <c r="C8" s="197"/>
      <c r="D8" s="198"/>
      <c r="E8" s="198"/>
      <c r="F8" s="198"/>
      <c r="G8" s="199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5"/>
    </row>
    <row r="9" spans="1:31" ht="12.75">
      <c r="A9" s="148" t="s">
        <v>91</v>
      </c>
      <c r="B9" s="150" t="s">
        <v>51</v>
      </c>
      <c r="C9" s="152" t="s">
        <v>52</v>
      </c>
      <c r="D9" s="153"/>
      <c r="E9" s="165"/>
      <c r="F9" s="169"/>
      <c r="G9" s="169">
        <f>SUMIF(AE10:AE20,"&lt;&gt;NOR",G10:G20)</f>
        <v>0</v>
      </c>
      <c r="H9" s="175"/>
      <c r="I9" s="175">
        <f>SUM(I10:I20)</f>
        <v>5455.159999999999</v>
      </c>
      <c r="J9" s="175"/>
      <c r="K9" s="175">
        <f>SUM(K10:K20)</f>
        <v>121032.15</v>
      </c>
      <c r="L9" s="175"/>
      <c r="M9" s="175">
        <f>SUM(M10:M20)</f>
        <v>0</v>
      </c>
      <c r="N9" s="154"/>
      <c r="O9" s="154">
        <f>SUM(O10:O20)</f>
        <v>14.015300000000002</v>
      </c>
      <c r="P9" s="154"/>
      <c r="Q9" s="154">
        <f>SUM(Q10:Q20)</f>
        <v>0</v>
      </c>
      <c r="R9" s="154"/>
      <c r="S9" s="154"/>
      <c r="T9" s="174"/>
      <c r="U9" s="154">
        <f>SUM(U10:U20)</f>
        <v>272.47</v>
      </c>
      <c r="AE9" t="s">
        <v>92</v>
      </c>
    </row>
    <row r="10" spans="1:60" ht="20.25" outlineLevel="1">
      <c r="A10" s="147">
        <v>1</v>
      </c>
      <c r="B10" s="156" t="s">
        <v>93</v>
      </c>
      <c r="C10" s="183" t="s">
        <v>94</v>
      </c>
      <c r="D10" s="158" t="s">
        <v>95</v>
      </c>
      <c r="E10" s="166">
        <v>952.23</v>
      </c>
      <c r="F10" s="170"/>
      <c r="G10" s="170">
        <f>F10*E10</f>
        <v>0</v>
      </c>
      <c r="H10" s="170">
        <v>3.64</v>
      </c>
      <c r="I10" s="170">
        <f>ROUND(E10*H10,2)</f>
        <v>3466.12</v>
      </c>
      <c r="J10" s="170">
        <v>65.26</v>
      </c>
      <c r="K10" s="170">
        <f>ROUND(E10*J10,2)</f>
        <v>62142.53</v>
      </c>
      <c r="L10" s="170">
        <v>15</v>
      </c>
      <c r="M10" s="170">
        <f>G10*(1+L10/100)</f>
        <v>0</v>
      </c>
      <c r="N10" s="159">
        <v>0.00371</v>
      </c>
      <c r="O10" s="159">
        <f>ROUND(E10*N10,5)</f>
        <v>3.53277</v>
      </c>
      <c r="P10" s="159">
        <v>0</v>
      </c>
      <c r="Q10" s="159">
        <f>ROUND(E10*P10,5)</f>
        <v>0</v>
      </c>
      <c r="R10" s="159"/>
      <c r="S10" s="159"/>
      <c r="T10" s="160">
        <v>0.1818</v>
      </c>
      <c r="U10" s="159">
        <f>ROUND(E10*T10,2)</f>
        <v>173.12</v>
      </c>
      <c r="V10" s="146"/>
      <c r="W10" s="146"/>
      <c r="X10" s="146"/>
      <c r="Y10" s="146"/>
      <c r="Z10" s="146"/>
      <c r="AA10" s="146"/>
      <c r="AB10" s="146"/>
      <c r="AC10" s="146"/>
      <c r="AD10" s="146"/>
      <c r="AE10" s="146" t="s">
        <v>96</v>
      </c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ht="12.75" outlineLevel="1">
      <c r="A11" s="147"/>
      <c r="B11" s="156"/>
      <c r="C11" s="184" t="s">
        <v>97</v>
      </c>
      <c r="D11" s="161"/>
      <c r="E11" s="167">
        <v>37.24</v>
      </c>
      <c r="F11" s="170"/>
      <c r="G11" s="170"/>
      <c r="H11" s="170"/>
      <c r="I11" s="170"/>
      <c r="J11" s="170"/>
      <c r="K11" s="170"/>
      <c r="L11" s="170"/>
      <c r="M11" s="170"/>
      <c r="N11" s="159"/>
      <c r="O11" s="159"/>
      <c r="P11" s="159"/>
      <c r="Q11" s="159"/>
      <c r="R11" s="159"/>
      <c r="S11" s="159"/>
      <c r="T11" s="160"/>
      <c r="U11" s="159"/>
      <c r="V11" s="146"/>
      <c r="W11" s="146"/>
      <c r="X11" s="146"/>
      <c r="Y11" s="146"/>
      <c r="Z11" s="146"/>
      <c r="AA11" s="146"/>
      <c r="AB11" s="146"/>
      <c r="AC11" s="146"/>
      <c r="AD11" s="146"/>
      <c r="AE11" s="146" t="s">
        <v>98</v>
      </c>
      <c r="AF11" s="146">
        <v>0</v>
      </c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ht="30" outlineLevel="1">
      <c r="A12" s="147"/>
      <c r="B12" s="156"/>
      <c r="C12" s="184" t="s">
        <v>198</v>
      </c>
      <c r="D12" s="161"/>
      <c r="E12" s="167">
        <v>523.44</v>
      </c>
      <c r="F12" s="170"/>
      <c r="G12" s="170"/>
      <c r="H12" s="170"/>
      <c r="I12" s="170"/>
      <c r="J12" s="170"/>
      <c r="K12" s="170"/>
      <c r="L12" s="170"/>
      <c r="M12" s="170"/>
      <c r="N12" s="159"/>
      <c r="O12" s="159"/>
      <c r="P12" s="159"/>
      <c r="Q12" s="159"/>
      <c r="R12" s="159"/>
      <c r="S12" s="159"/>
      <c r="T12" s="160"/>
      <c r="U12" s="159"/>
      <c r="V12" s="146"/>
      <c r="W12" s="146"/>
      <c r="X12" s="146"/>
      <c r="Y12" s="146"/>
      <c r="Z12" s="146"/>
      <c r="AA12" s="146"/>
      <c r="AB12" s="146"/>
      <c r="AC12" s="146"/>
      <c r="AD12" s="146"/>
      <c r="AE12" s="146" t="s">
        <v>98</v>
      </c>
      <c r="AF12" s="146">
        <v>0</v>
      </c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ht="30" outlineLevel="1">
      <c r="A13" s="147"/>
      <c r="B13" s="156"/>
      <c r="C13" s="184" t="s">
        <v>199</v>
      </c>
      <c r="D13" s="161"/>
      <c r="E13" s="167">
        <v>391.55</v>
      </c>
      <c r="F13" s="170"/>
      <c r="G13" s="170"/>
      <c r="H13" s="170"/>
      <c r="I13" s="170"/>
      <c r="J13" s="170"/>
      <c r="K13" s="170"/>
      <c r="L13" s="170"/>
      <c r="M13" s="170"/>
      <c r="N13" s="159"/>
      <c r="O13" s="159"/>
      <c r="P13" s="159"/>
      <c r="Q13" s="159"/>
      <c r="R13" s="159"/>
      <c r="S13" s="159"/>
      <c r="T13" s="160"/>
      <c r="U13" s="159"/>
      <c r="V13" s="146"/>
      <c r="W13" s="146"/>
      <c r="X13" s="146"/>
      <c r="Y13" s="146"/>
      <c r="Z13" s="146"/>
      <c r="AA13" s="146"/>
      <c r="AB13" s="146"/>
      <c r="AC13" s="146"/>
      <c r="AD13" s="146"/>
      <c r="AE13" s="146" t="s">
        <v>98</v>
      </c>
      <c r="AF13" s="146">
        <v>0</v>
      </c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ht="12.75" outlineLevel="1">
      <c r="A14" s="147">
        <v>2</v>
      </c>
      <c r="B14" s="156" t="s">
        <v>99</v>
      </c>
      <c r="C14" s="183" t="s">
        <v>100</v>
      </c>
      <c r="D14" s="158" t="s">
        <v>95</v>
      </c>
      <c r="E14" s="166">
        <v>410.17</v>
      </c>
      <c r="F14" s="170"/>
      <c r="G14" s="170">
        <f>F14*E14</f>
        <v>0</v>
      </c>
      <c r="H14" s="170">
        <v>3.64</v>
      </c>
      <c r="I14" s="170">
        <f>ROUND(E14*H14,2)</f>
        <v>1493.02</v>
      </c>
      <c r="J14" s="170">
        <v>88.36</v>
      </c>
      <c r="K14" s="170">
        <f>ROUND(E14*J14,2)</f>
        <v>36242.62</v>
      </c>
      <c r="L14" s="170">
        <v>15</v>
      </c>
      <c r="M14" s="170">
        <f>G14*(1+L14/100)</f>
        <v>0</v>
      </c>
      <c r="N14" s="159">
        <v>0.015</v>
      </c>
      <c r="O14" s="159">
        <f>ROUND(E14*N14,5)</f>
        <v>6.15255</v>
      </c>
      <c r="P14" s="159">
        <v>0</v>
      </c>
      <c r="Q14" s="159">
        <f>ROUND(E14*P14,5)</f>
        <v>0</v>
      </c>
      <c r="R14" s="159"/>
      <c r="S14" s="159"/>
      <c r="T14" s="160">
        <v>0.1818</v>
      </c>
      <c r="U14" s="159">
        <f>ROUND(E14*T14,2)</f>
        <v>74.57</v>
      </c>
      <c r="V14" s="146"/>
      <c r="W14" s="146"/>
      <c r="X14" s="146"/>
      <c r="Y14" s="146"/>
      <c r="Z14" s="146"/>
      <c r="AA14" s="146"/>
      <c r="AB14" s="146"/>
      <c r="AC14" s="146"/>
      <c r="AD14" s="146"/>
      <c r="AE14" s="146" t="s">
        <v>96</v>
      </c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ht="12.75" outlineLevel="1">
      <c r="A15" s="147"/>
      <c r="B15" s="156"/>
      <c r="C15" s="184" t="s">
        <v>101</v>
      </c>
      <c r="D15" s="161"/>
      <c r="E15" s="167">
        <v>18.62</v>
      </c>
      <c r="F15" s="170"/>
      <c r="G15" s="170"/>
      <c r="H15" s="170"/>
      <c r="I15" s="170"/>
      <c r="J15" s="170"/>
      <c r="K15" s="170"/>
      <c r="L15" s="170"/>
      <c r="M15" s="170"/>
      <c r="N15" s="159"/>
      <c r="O15" s="159"/>
      <c r="P15" s="159"/>
      <c r="Q15" s="159"/>
      <c r="R15" s="159"/>
      <c r="S15" s="159"/>
      <c r="T15" s="160"/>
      <c r="U15" s="159"/>
      <c r="V15" s="146"/>
      <c r="W15" s="146"/>
      <c r="X15" s="146"/>
      <c r="Y15" s="146"/>
      <c r="Z15" s="146"/>
      <c r="AA15" s="146"/>
      <c r="AB15" s="146"/>
      <c r="AC15" s="146"/>
      <c r="AD15" s="146"/>
      <c r="AE15" s="146" t="s">
        <v>98</v>
      </c>
      <c r="AF15" s="146">
        <v>0</v>
      </c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ht="20.25" outlineLevel="1">
      <c r="A16" s="147"/>
      <c r="B16" s="156"/>
      <c r="C16" s="184" t="s">
        <v>200</v>
      </c>
      <c r="D16" s="161"/>
      <c r="E16" s="167">
        <v>391.55</v>
      </c>
      <c r="F16" s="170"/>
      <c r="G16" s="170"/>
      <c r="H16" s="170"/>
      <c r="I16" s="170"/>
      <c r="J16" s="170"/>
      <c r="K16" s="170"/>
      <c r="L16" s="170"/>
      <c r="M16" s="170"/>
      <c r="N16" s="159"/>
      <c r="O16" s="159"/>
      <c r="P16" s="159"/>
      <c r="Q16" s="159"/>
      <c r="R16" s="159"/>
      <c r="S16" s="159"/>
      <c r="T16" s="160"/>
      <c r="U16" s="159"/>
      <c r="V16" s="146"/>
      <c r="W16" s="146"/>
      <c r="X16" s="146"/>
      <c r="Y16" s="146"/>
      <c r="Z16" s="146"/>
      <c r="AA16" s="146"/>
      <c r="AB16" s="146"/>
      <c r="AC16" s="146"/>
      <c r="AD16" s="146"/>
      <c r="AE16" s="146" t="s">
        <v>98</v>
      </c>
      <c r="AF16" s="146">
        <v>0</v>
      </c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ht="20.25" outlineLevel="1">
      <c r="A17" s="147">
        <v>3</v>
      </c>
      <c r="B17" s="156" t="s">
        <v>102</v>
      </c>
      <c r="C17" s="183" t="s">
        <v>103</v>
      </c>
      <c r="D17" s="158" t="s">
        <v>95</v>
      </c>
      <c r="E17" s="166">
        <v>131.89</v>
      </c>
      <c r="F17" s="170"/>
      <c r="G17" s="170">
        <f>F17*E17</f>
        <v>0</v>
      </c>
      <c r="H17" s="170">
        <v>3.64</v>
      </c>
      <c r="I17" s="170">
        <f>ROUND(E17*H17,2)</f>
        <v>480.08</v>
      </c>
      <c r="J17" s="170">
        <v>164.36</v>
      </c>
      <c r="K17" s="170">
        <f>ROUND(E17*J17,2)</f>
        <v>21677.44</v>
      </c>
      <c r="L17" s="170">
        <v>15</v>
      </c>
      <c r="M17" s="170">
        <f>G17*(1+L17/100)</f>
        <v>0</v>
      </c>
      <c r="N17" s="159">
        <v>0.032</v>
      </c>
      <c r="O17" s="159">
        <f>ROUND(E17*N17,5)</f>
        <v>4.22048</v>
      </c>
      <c r="P17" s="159">
        <v>0</v>
      </c>
      <c r="Q17" s="159">
        <f>ROUND(E17*P17,5)</f>
        <v>0</v>
      </c>
      <c r="R17" s="159"/>
      <c r="S17" s="159"/>
      <c r="T17" s="160">
        <v>0.1818</v>
      </c>
      <c r="U17" s="159">
        <f>ROUND(E17*T17,2)</f>
        <v>23.98</v>
      </c>
      <c r="V17" s="146"/>
      <c r="W17" s="146"/>
      <c r="X17" s="146"/>
      <c r="Y17" s="146"/>
      <c r="Z17" s="146"/>
      <c r="AA17" s="146"/>
      <c r="AB17" s="146"/>
      <c r="AC17" s="146"/>
      <c r="AD17" s="146"/>
      <c r="AE17" s="146" t="s">
        <v>96</v>
      </c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ht="12.75" outlineLevel="1">
      <c r="A18" s="147"/>
      <c r="B18" s="156"/>
      <c r="C18" s="184" t="s">
        <v>201</v>
      </c>
      <c r="D18" s="161"/>
      <c r="E18" s="167">
        <v>131.89</v>
      </c>
      <c r="F18" s="170"/>
      <c r="G18" s="170"/>
      <c r="H18" s="170"/>
      <c r="I18" s="170"/>
      <c r="J18" s="170"/>
      <c r="K18" s="170"/>
      <c r="L18" s="170"/>
      <c r="M18" s="170"/>
      <c r="N18" s="159"/>
      <c r="O18" s="159"/>
      <c r="P18" s="159"/>
      <c r="Q18" s="159"/>
      <c r="R18" s="159"/>
      <c r="S18" s="159"/>
      <c r="T18" s="160"/>
      <c r="U18" s="159"/>
      <c r="V18" s="146"/>
      <c r="W18" s="146"/>
      <c r="X18" s="146"/>
      <c r="Y18" s="146"/>
      <c r="Z18" s="146"/>
      <c r="AA18" s="146"/>
      <c r="AB18" s="146"/>
      <c r="AC18" s="146"/>
      <c r="AD18" s="146"/>
      <c r="AE18" s="146" t="s">
        <v>98</v>
      </c>
      <c r="AF18" s="146">
        <v>0</v>
      </c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ht="12.75" outlineLevel="1">
      <c r="A19" s="147">
        <v>4</v>
      </c>
      <c r="B19" s="156" t="s">
        <v>104</v>
      </c>
      <c r="C19" s="183" t="s">
        <v>105</v>
      </c>
      <c r="D19" s="158" t="s">
        <v>95</v>
      </c>
      <c r="E19" s="166">
        <v>4.38</v>
      </c>
      <c r="F19" s="170"/>
      <c r="G19" s="170">
        <f>F19*E19</f>
        <v>0</v>
      </c>
      <c r="H19" s="170">
        <v>3.64</v>
      </c>
      <c r="I19" s="170">
        <f>ROUND(E19*H19,2)</f>
        <v>15.94</v>
      </c>
      <c r="J19" s="170">
        <v>221.36</v>
      </c>
      <c r="K19" s="170">
        <f>ROUND(E19*J19,2)</f>
        <v>969.56</v>
      </c>
      <c r="L19" s="170">
        <v>15</v>
      </c>
      <c r="M19" s="170">
        <f>G19*(1+L19/100)</f>
        <v>0</v>
      </c>
      <c r="N19" s="159">
        <v>0.025</v>
      </c>
      <c r="O19" s="159">
        <f>ROUND(E19*N19,5)</f>
        <v>0.1095</v>
      </c>
      <c r="P19" s="159">
        <v>0</v>
      </c>
      <c r="Q19" s="159">
        <f>ROUND(E19*P19,5)</f>
        <v>0</v>
      </c>
      <c r="R19" s="159"/>
      <c r="S19" s="159"/>
      <c r="T19" s="160">
        <v>0.1818</v>
      </c>
      <c r="U19" s="159">
        <f>ROUND(E19*T19,2)</f>
        <v>0.8</v>
      </c>
      <c r="V19" s="146"/>
      <c r="W19" s="146"/>
      <c r="X19" s="146"/>
      <c r="Y19" s="146"/>
      <c r="Z19" s="146"/>
      <c r="AA19" s="146"/>
      <c r="AB19" s="146"/>
      <c r="AC19" s="146"/>
      <c r="AD19" s="146"/>
      <c r="AE19" s="146" t="s">
        <v>96</v>
      </c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ht="12.75" outlineLevel="1">
      <c r="A20" s="147"/>
      <c r="B20" s="156"/>
      <c r="C20" s="184" t="s">
        <v>106</v>
      </c>
      <c r="D20" s="161"/>
      <c r="E20" s="167">
        <v>4.38</v>
      </c>
      <c r="F20" s="170"/>
      <c r="G20" s="170"/>
      <c r="H20" s="170"/>
      <c r="I20" s="170"/>
      <c r="J20" s="170"/>
      <c r="K20" s="170"/>
      <c r="L20" s="170"/>
      <c r="M20" s="170"/>
      <c r="N20" s="159"/>
      <c r="O20" s="159"/>
      <c r="P20" s="159"/>
      <c r="Q20" s="159"/>
      <c r="R20" s="159"/>
      <c r="S20" s="159"/>
      <c r="T20" s="160"/>
      <c r="U20" s="159"/>
      <c r="V20" s="146"/>
      <c r="W20" s="146"/>
      <c r="X20" s="146"/>
      <c r="Y20" s="146"/>
      <c r="Z20" s="146"/>
      <c r="AA20" s="146"/>
      <c r="AB20" s="146"/>
      <c r="AC20" s="146"/>
      <c r="AD20" s="146"/>
      <c r="AE20" s="146" t="s">
        <v>98</v>
      </c>
      <c r="AF20" s="146">
        <v>0</v>
      </c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31" ht="12.75">
      <c r="A21" s="148" t="s">
        <v>91</v>
      </c>
      <c r="B21" s="157" t="s">
        <v>53</v>
      </c>
      <c r="C21" s="185" t="s">
        <v>54</v>
      </c>
      <c r="D21" s="162"/>
      <c r="E21" s="168"/>
      <c r="F21" s="171"/>
      <c r="G21" s="171">
        <f>SUMIF(AE22:AE24,"&lt;&gt;NOR",G22:G24)</f>
        <v>0</v>
      </c>
      <c r="H21" s="171"/>
      <c r="I21" s="171">
        <f>SUM(I22:I24)</f>
        <v>197.59</v>
      </c>
      <c r="J21" s="171"/>
      <c r="K21" s="171">
        <f>SUM(K22:K24)</f>
        <v>13497.54</v>
      </c>
      <c r="L21" s="171"/>
      <c r="M21" s="171">
        <f>SUM(M22:M24)</f>
        <v>0</v>
      </c>
      <c r="N21" s="163"/>
      <c r="O21" s="163">
        <f>SUM(O22:O24)</f>
        <v>0.00545</v>
      </c>
      <c r="P21" s="163"/>
      <c r="Q21" s="163">
        <f>SUM(Q22:Q24)</f>
        <v>0</v>
      </c>
      <c r="R21" s="163"/>
      <c r="S21" s="163"/>
      <c r="T21" s="164"/>
      <c r="U21" s="163">
        <f>SUM(U22:U24)</f>
        <v>41.97</v>
      </c>
      <c r="AE21" t="s">
        <v>92</v>
      </c>
    </row>
    <row r="22" spans="1:60" ht="20.25" outlineLevel="1">
      <c r="A22" s="147">
        <v>5</v>
      </c>
      <c r="B22" s="156" t="s">
        <v>107</v>
      </c>
      <c r="C22" s="183" t="s">
        <v>108</v>
      </c>
      <c r="D22" s="158">
        <v>0</v>
      </c>
      <c r="E22" s="166">
        <v>136.27</v>
      </c>
      <c r="F22" s="170"/>
      <c r="G22" s="170">
        <f>F22*E22</f>
        <v>0</v>
      </c>
      <c r="H22" s="170">
        <v>1.45</v>
      </c>
      <c r="I22" s="170">
        <f>ROUND(E22*H22,2)</f>
        <v>197.59</v>
      </c>
      <c r="J22" s="170">
        <v>99.05</v>
      </c>
      <c r="K22" s="170">
        <f>ROUND(E22*J22,2)</f>
        <v>13497.54</v>
      </c>
      <c r="L22" s="170">
        <v>15</v>
      </c>
      <c r="M22" s="170">
        <f>G22*(1+L22/100)</f>
        <v>0</v>
      </c>
      <c r="N22" s="159">
        <v>4E-05</v>
      </c>
      <c r="O22" s="159">
        <f>ROUND(E22*N22,5)</f>
        <v>0.00545</v>
      </c>
      <c r="P22" s="159">
        <v>0</v>
      </c>
      <c r="Q22" s="159">
        <f>ROUND(E22*P22,5)</f>
        <v>0</v>
      </c>
      <c r="R22" s="159"/>
      <c r="S22" s="159"/>
      <c r="T22" s="160">
        <v>0.308</v>
      </c>
      <c r="U22" s="159">
        <f>ROUND(E22*T22,2)</f>
        <v>41.97</v>
      </c>
      <c r="V22" s="146"/>
      <c r="W22" s="146"/>
      <c r="X22" s="146"/>
      <c r="Y22" s="146"/>
      <c r="Z22" s="146"/>
      <c r="AA22" s="146"/>
      <c r="AB22" s="146"/>
      <c r="AC22" s="146"/>
      <c r="AD22" s="146"/>
      <c r="AE22" s="146" t="s">
        <v>96</v>
      </c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ht="12.75" outlineLevel="1">
      <c r="A23" s="147"/>
      <c r="B23" s="156"/>
      <c r="C23" s="184" t="s">
        <v>109</v>
      </c>
      <c r="D23" s="161"/>
      <c r="E23" s="167">
        <v>4.38</v>
      </c>
      <c r="F23" s="170"/>
      <c r="G23" s="170"/>
      <c r="H23" s="170"/>
      <c r="I23" s="170"/>
      <c r="J23" s="170"/>
      <c r="K23" s="170"/>
      <c r="L23" s="170"/>
      <c r="M23" s="170"/>
      <c r="N23" s="159"/>
      <c r="O23" s="159"/>
      <c r="P23" s="159"/>
      <c r="Q23" s="159"/>
      <c r="R23" s="159"/>
      <c r="S23" s="159"/>
      <c r="T23" s="160"/>
      <c r="U23" s="159"/>
      <c r="V23" s="146"/>
      <c r="W23" s="146"/>
      <c r="X23" s="146"/>
      <c r="Y23" s="146"/>
      <c r="Z23" s="146"/>
      <c r="AA23" s="146"/>
      <c r="AB23" s="146"/>
      <c r="AC23" s="146"/>
      <c r="AD23" s="146"/>
      <c r="AE23" s="146" t="s">
        <v>98</v>
      </c>
      <c r="AF23" s="146">
        <v>0</v>
      </c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ht="12.75" outlineLevel="1">
      <c r="A24" s="147"/>
      <c r="B24" s="156"/>
      <c r="C24" s="184" t="s">
        <v>201</v>
      </c>
      <c r="D24" s="161"/>
      <c r="E24" s="167">
        <v>131.89</v>
      </c>
      <c r="F24" s="170"/>
      <c r="G24" s="170"/>
      <c r="H24" s="170"/>
      <c r="I24" s="170"/>
      <c r="J24" s="170"/>
      <c r="K24" s="170"/>
      <c r="L24" s="170"/>
      <c r="M24" s="170"/>
      <c r="N24" s="159"/>
      <c r="O24" s="159"/>
      <c r="P24" s="159"/>
      <c r="Q24" s="159"/>
      <c r="R24" s="159"/>
      <c r="S24" s="159"/>
      <c r="T24" s="160"/>
      <c r="U24" s="159"/>
      <c r="V24" s="146"/>
      <c r="W24" s="146"/>
      <c r="X24" s="146"/>
      <c r="Y24" s="146"/>
      <c r="Z24" s="146"/>
      <c r="AA24" s="146"/>
      <c r="AB24" s="146"/>
      <c r="AC24" s="146"/>
      <c r="AD24" s="146"/>
      <c r="AE24" s="146" t="s">
        <v>98</v>
      </c>
      <c r="AF24" s="146">
        <v>0</v>
      </c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31" ht="12.75">
      <c r="A25" s="148" t="s">
        <v>91</v>
      </c>
      <c r="B25" s="157" t="s">
        <v>55</v>
      </c>
      <c r="C25" s="185" t="s">
        <v>56</v>
      </c>
      <c r="D25" s="162"/>
      <c r="E25" s="168"/>
      <c r="F25" s="171"/>
      <c r="G25" s="171">
        <f>SUMIF(AE26:AE50,"&lt;&gt;NOR",G26:G50)</f>
        <v>0</v>
      </c>
      <c r="H25" s="171"/>
      <c r="I25" s="171">
        <f>SUM(I26:I50)</f>
        <v>3793.2799999999997</v>
      </c>
      <c r="J25" s="171"/>
      <c r="K25" s="171">
        <f>SUM(K26:K50)</f>
        <v>192473.47000000003</v>
      </c>
      <c r="L25" s="171"/>
      <c r="M25" s="171">
        <f>SUM(M26:M50)</f>
        <v>0</v>
      </c>
      <c r="N25" s="163"/>
      <c r="O25" s="163">
        <f>SUM(O26:O50)</f>
        <v>0.15925999999999998</v>
      </c>
      <c r="P25" s="163"/>
      <c r="Q25" s="163">
        <f>SUM(Q26:Q50)</f>
        <v>39.27298999999999</v>
      </c>
      <c r="R25" s="163"/>
      <c r="S25" s="163"/>
      <c r="T25" s="164"/>
      <c r="U25" s="163">
        <f>SUM(U26:U50)</f>
        <v>474.19</v>
      </c>
      <c r="AE25" t="s">
        <v>92</v>
      </c>
    </row>
    <row r="26" spans="1:60" ht="12.75" outlineLevel="1">
      <c r="A26" s="147">
        <v>6</v>
      </c>
      <c r="B26" s="156" t="s">
        <v>110</v>
      </c>
      <c r="C26" s="183" t="s">
        <v>111</v>
      </c>
      <c r="D26" s="158" t="s">
        <v>112</v>
      </c>
      <c r="E26" s="166">
        <v>210</v>
      </c>
      <c r="F26" s="170"/>
      <c r="G26" s="170">
        <f>F26*E26</f>
        <v>0</v>
      </c>
      <c r="H26" s="170">
        <v>0</v>
      </c>
      <c r="I26" s="170">
        <f>ROUND(E26*H26,2)</f>
        <v>0</v>
      </c>
      <c r="J26" s="170">
        <v>8.2</v>
      </c>
      <c r="K26" s="170">
        <f>ROUND(E26*J26,2)</f>
        <v>1722</v>
      </c>
      <c r="L26" s="170">
        <v>15</v>
      </c>
      <c r="M26" s="170">
        <f>G26*(1+L26/100)</f>
        <v>0</v>
      </c>
      <c r="N26" s="159">
        <v>0</v>
      </c>
      <c r="O26" s="159">
        <f>ROUND(E26*N26,5)</f>
        <v>0</v>
      </c>
      <c r="P26" s="159">
        <v>0</v>
      </c>
      <c r="Q26" s="159">
        <f>ROUND(E26*P26,5)</f>
        <v>0</v>
      </c>
      <c r="R26" s="159"/>
      <c r="S26" s="159"/>
      <c r="T26" s="160">
        <v>0.03</v>
      </c>
      <c r="U26" s="159">
        <f>ROUND(E26*T26,2)</f>
        <v>6.3</v>
      </c>
      <c r="V26" s="146"/>
      <c r="W26" s="146"/>
      <c r="X26" s="146"/>
      <c r="Y26" s="146"/>
      <c r="Z26" s="146"/>
      <c r="AA26" s="146"/>
      <c r="AB26" s="146"/>
      <c r="AC26" s="146"/>
      <c r="AD26" s="146"/>
      <c r="AE26" s="146" t="s">
        <v>96</v>
      </c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ht="12.75" outlineLevel="1">
      <c r="A27" s="147"/>
      <c r="B27" s="156"/>
      <c r="C27" s="184" t="s">
        <v>202</v>
      </c>
      <c r="D27" s="161"/>
      <c r="E27" s="167">
        <v>210</v>
      </c>
      <c r="F27" s="170"/>
      <c r="G27" s="170"/>
      <c r="H27" s="170"/>
      <c r="I27" s="170"/>
      <c r="J27" s="170"/>
      <c r="K27" s="170"/>
      <c r="L27" s="170"/>
      <c r="M27" s="170"/>
      <c r="N27" s="159"/>
      <c r="O27" s="159"/>
      <c r="P27" s="159"/>
      <c r="Q27" s="159"/>
      <c r="R27" s="159"/>
      <c r="S27" s="159"/>
      <c r="T27" s="160"/>
      <c r="U27" s="159"/>
      <c r="V27" s="146"/>
      <c r="W27" s="146"/>
      <c r="X27" s="146"/>
      <c r="Y27" s="146"/>
      <c r="Z27" s="146"/>
      <c r="AA27" s="146"/>
      <c r="AB27" s="146"/>
      <c r="AC27" s="146"/>
      <c r="AD27" s="146"/>
      <c r="AE27" s="146" t="s">
        <v>98</v>
      </c>
      <c r="AF27" s="146">
        <v>0</v>
      </c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ht="12.75" outlineLevel="1">
      <c r="A28" s="147">
        <v>7</v>
      </c>
      <c r="B28" s="156" t="s">
        <v>113</v>
      </c>
      <c r="C28" s="183" t="s">
        <v>114</v>
      </c>
      <c r="D28" s="158" t="s">
        <v>112</v>
      </c>
      <c r="E28" s="166">
        <v>20</v>
      </c>
      <c r="F28" s="170"/>
      <c r="G28" s="170">
        <f>F28*E28</f>
        <v>0</v>
      </c>
      <c r="H28" s="170">
        <v>0</v>
      </c>
      <c r="I28" s="170">
        <f>ROUND(E28*H28,2)</f>
        <v>0</v>
      </c>
      <c r="J28" s="170">
        <v>16.4</v>
      </c>
      <c r="K28" s="170">
        <f>ROUND(E28*J28,2)</f>
        <v>328</v>
      </c>
      <c r="L28" s="170">
        <v>15</v>
      </c>
      <c r="M28" s="170">
        <f>G28*(1+L28/100)</f>
        <v>0</v>
      </c>
      <c r="N28" s="159">
        <v>0</v>
      </c>
      <c r="O28" s="159">
        <f>ROUND(E28*N28,5)</f>
        <v>0</v>
      </c>
      <c r="P28" s="159">
        <v>0</v>
      </c>
      <c r="Q28" s="159">
        <f>ROUND(E28*P28,5)</f>
        <v>0</v>
      </c>
      <c r="R28" s="159"/>
      <c r="S28" s="159"/>
      <c r="T28" s="160">
        <v>0.06</v>
      </c>
      <c r="U28" s="159">
        <f>ROUND(E28*T28,2)</f>
        <v>1.2</v>
      </c>
      <c r="V28" s="146"/>
      <c r="W28" s="146"/>
      <c r="X28" s="146"/>
      <c r="Y28" s="146"/>
      <c r="Z28" s="146"/>
      <c r="AA28" s="146"/>
      <c r="AB28" s="146"/>
      <c r="AC28" s="146"/>
      <c r="AD28" s="146"/>
      <c r="AE28" s="146" t="s">
        <v>96</v>
      </c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ht="12.75" outlineLevel="1">
      <c r="A29" s="147">
        <v>8</v>
      </c>
      <c r="B29" s="156" t="s">
        <v>115</v>
      </c>
      <c r="C29" s="183" t="s">
        <v>116</v>
      </c>
      <c r="D29" s="158" t="s">
        <v>117</v>
      </c>
      <c r="E29" s="166">
        <v>29.1801</v>
      </c>
      <c r="F29" s="170"/>
      <c r="G29" s="170">
        <f>F29*E29</f>
        <v>0</v>
      </c>
      <c r="H29" s="170">
        <v>52.2</v>
      </c>
      <c r="I29" s="170">
        <f>ROUND(E29*H29,2)</f>
        <v>1523.2</v>
      </c>
      <c r="J29" s="170">
        <v>299.3</v>
      </c>
      <c r="K29" s="170">
        <f>ROUND(E29*J29,2)</f>
        <v>8733.6</v>
      </c>
      <c r="L29" s="170">
        <v>15</v>
      </c>
      <c r="M29" s="170">
        <f>G29*(1+L29/100)</f>
        <v>0</v>
      </c>
      <c r="N29" s="159">
        <v>0.00219</v>
      </c>
      <c r="O29" s="159">
        <f>ROUND(E29*N29,5)</f>
        <v>0.0639</v>
      </c>
      <c r="P29" s="159">
        <v>0.075</v>
      </c>
      <c r="Q29" s="159">
        <f>ROUND(E29*P29,5)</f>
        <v>2.18851</v>
      </c>
      <c r="R29" s="159"/>
      <c r="S29" s="159"/>
      <c r="T29" s="160">
        <v>0.955</v>
      </c>
      <c r="U29" s="159">
        <f>ROUND(E29*T29,2)</f>
        <v>27.87</v>
      </c>
      <c r="V29" s="146"/>
      <c r="W29" s="146"/>
      <c r="X29" s="146"/>
      <c r="Y29" s="146"/>
      <c r="Z29" s="146"/>
      <c r="AA29" s="146"/>
      <c r="AB29" s="146"/>
      <c r="AC29" s="146"/>
      <c r="AD29" s="146"/>
      <c r="AE29" s="146" t="s">
        <v>96</v>
      </c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 ht="12.75" outlineLevel="1">
      <c r="A30" s="147"/>
      <c r="B30" s="156"/>
      <c r="C30" s="184" t="s">
        <v>203</v>
      </c>
      <c r="D30" s="161"/>
      <c r="E30" s="167">
        <v>15.54</v>
      </c>
      <c r="F30" s="170"/>
      <c r="G30" s="170"/>
      <c r="H30" s="170"/>
      <c r="I30" s="170"/>
      <c r="J30" s="170"/>
      <c r="K30" s="170"/>
      <c r="L30" s="170"/>
      <c r="M30" s="170"/>
      <c r="N30" s="159"/>
      <c r="O30" s="159"/>
      <c r="P30" s="159"/>
      <c r="Q30" s="159"/>
      <c r="R30" s="159"/>
      <c r="S30" s="159"/>
      <c r="T30" s="160"/>
      <c r="U30" s="159"/>
      <c r="V30" s="146"/>
      <c r="W30" s="146"/>
      <c r="X30" s="146"/>
      <c r="Y30" s="146"/>
      <c r="Z30" s="146"/>
      <c r="AA30" s="146"/>
      <c r="AB30" s="146"/>
      <c r="AC30" s="146"/>
      <c r="AD30" s="146"/>
      <c r="AE30" s="146" t="s">
        <v>98</v>
      </c>
      <c r="AF30" s="146">
        <v>0</v>
      </c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ht="12.75" outlineLevel="1">
      <c r="A31" s="147"/>
      <c r="B31" s="156"/>
      <c r="C31" s="184" t="s">
        <v>118</v>
      </c>
      <c r="D31" s="161"/>
      <c r="E31" s="167">
        <v>9.7185</v>
      </c>
      <c r="F31" s="170"/>
      <c r="G31" s="170"/>
      <c r="H31" s="170"/>
      <c r="I31" s="170"/>
      <c r="J31" s="170"/>
      <c r="K31" s="170"/>
      <c r="L31" s="170"/>
      <c r="M31" s="170"/>
      <c r="N31" s="159"/>
      <c r="O31" s="159"/>
      <c r="P31" s="159"/>
      <c r="Q31" s="159"/>
      <c r="R31" s="159"/>
      <c r="S31" s="159"/>
      <c r="T31" s="160"/>
      <c r="U31" s="159"/>
      <c r="V31" s="146"/>
      <c r="W31" s="146"/>
      <c r="X31" s="146"/>
      <c r="Y31" s="146"/>
      <c r="Z31" s="146"/>
      <c r="AA31" s="146"/>
      <c r="AB31" s="146"/>
      <c r="AC31" s="146"/>
      <c r="AD31" s="146"/>
      <c r="AE31" s="146" t="s">
        <v>98</v>
      </c>
      <c r="AF31" s="146">
        <v>0</v>
      </c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ht="12.75" outlineLevel="1">
      <c r="A32" s="147"/>
      <c r="B32" s="156"/>
      <c r="C32" s="184" t="s">
        <v>119</v>
      </c>
      <c r="D32" s="161"/>
      <c r="E32" s="167">
        <v>3.9216</v>
      </c>
      <c r="F32" s="170"/>
      <c r="G32" s="170"/>
      <c r="H32" s="170"/>
      <c r="I32" s="170"/>
      <c r="J32" s="170"/>
      <c r="K32" s="170"/>
      <c r="L32" s="170"/>
      <c r="M32" s="170"/>
      <c r="N32" s="159"/>
      <c r="O32" s="159"/>
      <c r="P32" s="159"/>
      <c r="Q32" s="159"/>
      <c r="R32" s="159"/>
      <c r="S32" s="159"/>
      <c r="T32" s="160"/>
      <c r="U32" s="159"/>
      <c r="V32" s="146"/>
      <c r="W32" s="146"/>
      <c r="X32" s="146"/>
      <c r="Y32" s="146"/>
      <c r="Z32" s="146"/>
      <c r="AA32" s="146"/>
      <c r="AB32" s="146"/>
      <c r="AC32" s="146"/>
      <c r="AD32" s="146"/>
      <c r="AE32" s="146" t="s">
        <v>98</v>
      </c>
      <c r="AF32" s="146">
        <v>0</v>
      </c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60" ht="12.75" outlineLevel="1">
      <c r="A33" s="147">
        <v>9</v>
      </c>
      <c r="B33" s="156" t="s">
        <v>120</v>
      </c>
      <c r="C33" s="183" t="s">
        <v>121</v>
      </c>
      <c r="D33" s="158" t="s">
        <v>117</v>
      </c>
      <c r="E33" s="166">
        <v>25.2</v>
      </c>
      <c r="F33" s="170"/>
      <c r="G33" s="170">
        <f>F33*E33</f>
        <v>0</v>
      </c>
      <c r="H33" s="170">
        <v>23.81</v>
      </c>
      <c r="I33" s="170">
        <f>ROUND(E33*H33,2)</f>
        <v>600.01</v>
      </c>
      <c r="J33" s="170">
        <v>190.19</v>
      </c>
      <c r="K33" s="170">
        <f>ROUND(E33*J33,2)</f>
        <v>4792.79</v>
      </c>
      <c r="L33" s="170">
        <v>15</v>
      </c>
      <c r="M33" s="170">
        <f>G33*(1+L33/100)</f>
        <v>0</v>
      </c>
      <c r="N33" s="159">
        <v>0.001</v>
      </c>
      <c r="O33" s="159">
        <f>ROUND(E33*N33,5)</f>
        <v>0.0252</v>
      </c>
      <c r="P33" s="159">
        <v>0.062</v>
      </c>
      <c r="Q33" s="159">
        <f>ROUND(E33*P33,5)</f>
        <v>1.5624</v>
      </c>
      <c r="R33" s="159"/>
      <c r="S33" s="159"/>
      <c r="T33" s="160">
        <v>0.612</v>
      </c>
      <c r="U33" s="159">
        <f>ROUND(E33*T33,2)</f>
        <v>15.42</v>
      </c>
      <c r="V33" s="146"/>
      <c r="W33" s="146"/>
      <c r="X33" s="146"/>
      <c r="Y33" s="146"/>
      <c r="Z33" s="146"/>
      <c r="AA33" s="146"/>
      <c r="AB33" s="146"/>
      <c r="AC33" s="146"/>
      <c r="AD33" s="146"/>
      <c r="AE33" s="146" t="s">
        <v>96</v>
      </c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60" ht="12.75" outlineLevel="1">
      <c r="A34" s="147"/>
      <c r="B34" s="156"/>
      <c r="C34" s="184" t="s">
        <v>204</v>
      </c>
      <c r="D34" s="161"/>
      <c r="E34" s="167">
        <v>25.2</v>
      </c>
      <c r="F34" s="170"/>
      <c r="G34" s="170"/>
      <c r="H34" s="170"/>
      <c r="I34" s="170"/>
      <c r="J34" s="170"/>
      <c r="K34" s="170"/>
      <c r="L34" s="170"/>
      <c r="M34" s="170"/>
      <c r="N34" s="159"/>
      <c r="O34" s="159"/>
      <c r="P34" s="159"/>
      <c r="Q34" s="159"/>
      <c r="R34" s="159"/>
      <c r="S34" s="159"/>
      <c r="T34" s="160"/>
      <c r="U34" s="159"/>
      <c r="V34" s="146"/>
      <c r="W34" s="146"/>
      <c r="X34" s="146"/>
      <c r="Y34" s="146"/>
      <c r="Z34" s="146"/>
      <c r="AA34" s="146"/>
      <c r="AB34" s="146"/>
      <c r="AC34" s="146"/>
      <c r="AD34" s="146"/>
      <c r="AE34" s="146" t="s">
        <v>98</v>
      </c>
      <c r="AF34" s="146">
        <v>0</v>
      </c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60" ht="12.75" outlineLevel="1">
      <c r="A35" s="147">
        <v>10</v>
      </c>
      <c r="B35" s="156" t="s">
        <v>122</v>
      </c>
      <c r="C35" s="183" t="s">
        <v>123</v>
      </c>
      <c r="D35" s="158" t="s">
        <v>117</v>
      </c>
      <c r="E35" s="166">
        <v>64.9572</v>
      </c>
      <c r="F35" s="170"/>
      <c r="G35" s="170">
        <f>F35*E35</f>
        <v>0</v>
      </c>
      <c r="H35" s="170">
        <v>21.9</v>
      </c>
      <c r="I35" s="170">
        <f>ROUND(E35*H35,2)</f>
        <v>1422.56</v>
      </c>
      <c r="J35" s="170">
        <v>145.1</v>
      </c>
      <c r="K35" s="170">
        <f>ROUND(E35*J35,2)</f>
        <v>9425.29</v>
      </c>
      <c r="L35" s="170">
        <v>15</v>
      </c>
      <c r="M35" s="170">
        <f>G35*(1+L35/100)</f>
        <v>0</v>
      </c>
      <c r="N35" s="159">
        <v>0.00092</v>
      </c>
      <c r="O35" s="159">
        <f>ROUND(E35*N35,5)</f>
        <v>0.05976</v>
      </c>
      <c r="P35" s="159">
        <v>0.054</v>
      </c>
      <c r="Q35" s="159">
        <f>ROUND(E35*P35,5)</f>
        <v>3.50769</v>
      </c>
      <c r="R35" s="159"/>
      <c r="S35" s="159"/>
      <c r="T35" s="160">
        <v>0.465</v>
      </c>
      <c r="U35" s="159">
        <f>ROUND(E35*T35,2)</f>
        <v>30.21</v>
      </c>
      <c r="V35" s="146"/>
      <c r="W35" s="146"/>
      <c r="X35" s="146"/>
      <c r="Y35" s="146"/>
      <c r="Z35" s="146"/>
      <c r="AA35" s="146"/>
      <c r="AB35" s="146"/>
      <c r="AC35" s="146"/>
      <c r="AD35" s="146"/>
      <c r="AE35" s="146" t="s">
        <v>96</v>
      </c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ht="12.75" outlineLevel="1">
      <c r="A36" s="147"/>
      <c r="B36" s="156"/>
      <c r="C36" s="184" t="s">
        <v>205</v>
      </c>
      <c r="D36" s="161"/>
      <c r="E36" s="167">
        <v>64.9572</v>
      </c>
      <c r="F36" s="170"/>
      <c r="G36" s="170"/>
      <c r="H36" s="170"/>
      <c r="I36" s="170"/>
      <c r="J36" s="170"/>
      <c r="K36" s="170"/>
      <c r="L36" s="170"/>
      <c r="M36" s="170"/>
      <c r="N36" s="159"/>
      <c r="O36" s="159"/>
      <c r="P36" s="159"/>
      <c r="Q36" s="159"/>
      <c r="R36" s="159"/>
      <c r="S36" s="159"/>
      <c r="T36" s="160"/>
      <c r="U36" s="159"/>
      <c r="V36" s="146"/>
      <c r="W36" s="146"/>
      <c r="X36" s="146"/>
      <c r="Y36" s="146"/>
      <c r="Z36" s="146"/>
      <c r="AA36" s="146"/>
      <c r="AB36" s="146"/>
      <c r="AC36" s="146"/>
      <c r="AD36" s="146"/>
      <c r="AE36" s="146" t="s">
        <v>98</v>
      </c>
      <c r="AF36" s="146">
        <v>0</v>
      </c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ht="12.75" outlineLevel="1">
      <c r="A37" s="147">
        <v>11</v>
      </c>
      <c r="B37" s="156" t="s">
        <v>124</v>
      </c>
      <c r="C37" s="183" t="s">
        <v>125</v>
      </c>
      <c r="D37" s="158" t="s">
        <v>112</v>
      </c>
      <c r="E37" s="166">
        <v>3</v>
      </c>
      <c r="F37" s="170"/>
      <c r="G37" s="170">
        <f>F37*E37</f>
        <v>0</v>
      </c>
      <c r="H37" s="170">
        <v>0</v>
      </c>
      <c r="I37" s="170">
        <f>ROUND(E37*H37,2)</f>
        <v>0</v>
      </c>
      <c r="J37" s="170">
        <v>24.5</v>
      </c>
      <c r="K37" s="170">
        <f>ROUND(E37*J37,2)</f>
        <v>73.5</v>
      </c>
      <c r="L37" s="170">
        <v>15</v>
      </c>
      <c r="M37" s="170">
        <f>G37*(1+L37/100)</f>
        <v>0</v>
      </c>
      <c r="N37" s="159">
        <v>0</v>
      </c>
      <c r="O37" s="159">
        <f>ROUND(E37*N37,5)</f>
        <v>0</v>
      </c>
      <c r="P37" s="159">
        <v>0</v>
      </c>
      <c r="Q37" s="159">
        <f>ROUND(E37*P37,5)</f>
        <v>0</v>
      </c>
      <c r="R37" s="159"/>
      <c r="S37" s="159"/>
      <c r="T37" s="160">
        <v>0.08</v>
      </c>
      <c r="U37" s="159">
        <f>ROUND(E37*T37,2)</f>
        <v>0.24</v>
      </c>
      <c r="V37" s="146"/>
      <c r="W37" s="146"/>
      <c r="X37" s="146"/>
      <c r="Y37" s="146"/>
      <c r="Z37" s="146"/>
      <c r="AA37" s="146"/>
      <c r="AB37" s="146"/>
      <c r="AC37" s="146"/>
      <c r="AD37" s="146"/>
      <c r="AE37" s="146" t="s">
        <v>96</v>
      </c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</row>
    <row r="38" spans="1:60" ht="12.75" outlineLevel="1">
      <c r="A38" s="147">
        <v>12</v>
      </c>
      <c r="B38" s="156" t="s">
        <v>126</v>
      </c>
      <c r="C38" s="183" t="s">
        <v>127</v>
      </c>
      <c r="D38" s="158" t="s">
        <v>95</v>
      </c>
      <c r="E38" s="166">
        <v>542.06</v>
      </c>
      <c r="F38" s="170"/>
      <c r="G38" s="170">
        <f>F38*E38</f>
        <v>0</v>
      </c>
      <c r="H38" s="170">
        <v>0</v>
      </c>
      <c r="I38" s="170">
        <f>ROUND(E38*H38,2)</f>
        <v>0</v>
      </c>
      <c r="J38" s="170">
        <v>116</v>
      </c>
      <c r="K38" s="170">
        <f>ROUND(E38*J38,2)</f>
        <v>62878.96</v>
      </c>
      <c r="L38" s="170">
        <v>15</v>
      </c>
      <c r="M38" s="170">
        <f>G38*(1+L38/100)</f>
        <v>0</v>
      </c>
      <c r="N38" s="159">
        <v>0</v>
      </c>
      <c r="O38" s="159">
        <f>ROUND(E38*N38,5)</f>
        <v>0</v>
      </c>
      <c r="P38" s="159">
        <v>0.055</v>
      </c>
      <c r="Q38" s="159">
        <f>ROUND(E38*P38,5)</f>
        <v>29.8133</v>
      </c>
      <c r="R38" s="159"/>
      <c r="S38" s="159"/>
      <c r="T38" s="160">
        <v>0.425</v>
      </c>
      <c r="U38" s="159">
        <f>ROUND(E38*T38,2)</f>
        <v>230.38</v>
      </c>
      <c r="V38" s="146"/>
      <c r="W38" s="146"/>
      <c r="X38" s="146"/>
      <c r="Y38" s="146"/>
      <c r="Z38" s="146"/>
      <c r="AA38" s="146"/>
      <c r="AB38" s="146"/>
      <c r="AC38" s="146"/>
      <c r="AD38" s="146"/>
      <c r="AE38" s="146" t="s">
        <v>96</v>
      </c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</row>
    <row r="39" spans="1:60" ht="12.75" outlineLevel="1">
      <c r="A39" s="147"/>
      <c r="B39" s="156"/>
      <c r="C39" s="184" t="s">
        <v>101</v>
      </c>
      <c r="D39" s="161"/>
      <c r="E39" s="167">
        <v>18.62</v>
      </c>
      <c r="F39" s="170"/>
      <c r="G39" s="170"/>
      <c r="H39" s="170"/>
      <c r="I39" s="170"/>
      <c r="J39" s="170"/>
      <c r="K39" s="170"/>
      <c r="L39" s="170"/>
      <c r="M39" s="170"/>
      <c r="N39" s="159"/>
      <c r="O39" s="159"/>
      <c r="P39" s="159"/>
      <c r="Q39" s="159"/>
      <c r="R39" s="159"/>
      <c r="S39" s="159"/>
      <c r="T39" s="160"/>
      <c r="U39" s="159"/>
      <c r="V39" s="146"/>
      <c r="W39" s="146"/>
      <c r="X39" s="146"/>
      <c r="Y39" s="146"/>
      <c r="Z39" s="146"/>
      <c r="AA39" s="146"/>
      <c r="AB39" s="146"/>
      <c r="AC39" s="146"/>
      <c r="AD39" s="146"/>
      <c r="AE39" s="146" t="s">
        <v>98</v>
      </c>
      <c r="AF39" s="146">
        <v>0</v>
      </c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 ht="20.25" outlineLevel="1">
      <c r="A40" s="147"/>
      <c r="B40" s="156"/>
      <c r="C40" s="184" t="s">
        <v>206</v>
      </c>
      <c r="D40" s="161"/>
      <c r="E40" s="167">
        <v>523.44</v>
      </c>
      <c r="F40" s="170"/>
      <c r="G40" s="170"/>
      <c r="H40" s="170"/>
      <c r="I40" s="170"/>
      <c r="J40" s="170"/>
      <c r="K40" s="170"/>
      <c r="L40" s="170"/>
      <c r="M40" s="170"/>
      <c r="N40" s="159"/>
      <c r="O40" s="159"/>
      <c r="P40" s="159"/>
      <c r="Q40" s="159"/>
      <c r="R40" s="159"/>
      <c r="S40" s="159"/>
      <c r="T40" s="160"/>
      <c r="U40" s="159"/>
      <c r="V40" s="146"/>
      <c r="W40" s="146"/>
      <c r="X40" s="146"/>
      <c r="Y40" s="146"/>
      <c r="Z40" s="146"/>
      <c r="AA40" s="146"/>
      <c r="AB40" s="146"/>
      <c r="AC40" s="146"/>
      <c r="AD40" s="146"/>
      <c r="AE40" s="146" t="s">
        <v>98</v>
      </c>
      <c r="AF40" s="146">
        <v>0</v>
      </c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</row>
    <row r="41" spans="1:60" ht="12.75" outlineLevel="1">
      <c r="A41" s="147">
        <v>13</v>
      </c>
      <c r="B41" s="156" t="s">
        <v>128</v>
      </c>
      <c r="C41" s="183" t="s">
        <v>129</v>
      </c>
      <c r="D41" s="158" t="s">
        <v>117</v>
      </c>
      <c r="E41" s="166">
        <v>10.3952</v>
      </c>
      <c r="F41" s="170"/>
      <c r="G41" s="170">
        <f>F41*E41</f>
        <v>0</v>
      </c>
      <c r="H41" s="170">
        <v>23.81</v>
      </c>
      <c r="I41" s="170">
        <f>ROUND(E41*H41,2)</f>
        <v>247.51</v>
      </c>
      <c r="J41" s="170">
        <v>222.69</v>
      </c>
      <c r="K41" s="170">
        <f>ROUND(E41*J41,2)</f>
        <v>2314.91</v>
      </c>
      <c r="L41" s="170">
        <v>15</v>
      </c>
      <c r="M41" s="170">
        <f>G41*(1+L41/100)</f>
        <v>0</v>
      </c>
      <c r="N41" s="159">
        <v>0.001</v>
      </c>
      <c r="O41" s="159">
        <f>ROUND(E41*N41,5)</f>
        <v>0.0104</v>
      </c>
      <c r="P41" s="159">
        <v>0.063</v>
      </c>
      <c r="Q41" s="159">
        <f>ROUND(E41*P41,5)</f>
        <v>0.6549</v>
      </c>
      <c r="R41" s="159"/>
      <c r="S41" s="159"/>
      <c r="T41" s="160">
        <v>0.718</v>
      </c>
      <c r="U41" s="159">
        <f>ROUND(E41*T41,2)</f>
        <v>7.46</v>
      </c>
      <c r="V41" s="146"/>
      <c r="W41" s="146"/>
      <c r="X41" s="146"/>
      <c r="Y41" s="146"/>
      <c r="Z41" s="146"/>
      <c r="AA41" s="146"/>
      <c r="AB41" s="146"/>
      <c r="AC41" s="146"/>
      <c r="AD41" s="146"/>
      <c r="AE41" s="146" t="s">
        <v>96</v>
      </c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ht="12.75" outlineLevel="1">
      <c r="A42" s="147"/>
      <c r="B42" s="156"/>
      <c r="C42" s="184" t="s">
        <v>130</v>
      </c>
      <c r="D42" s="161"/>
      <c r="E42" s="167">
        <v>10.3952</v>
      </c>
      <c r="F42" s="170"/>
      <c r="G42" s="170"/>
      <c r="H42" s="170"/>
      <c r="I42" s="170"/>
      <c r="J42" s="170"/>
      <c r="K42" s="170"/>
      <c r="L42" s="170"/>
      <c r="M42" s="170"/>
      <c r="N42" s="159"/>
      <c r="O42" s="159"/>
      <c r="P42" s="159"/>
      <c r="Q42" s="159"/>
      <c r="R42" s="159"/>
      <c r="S42" s="159"/>
      <c r="T42" s="160"/>
      <c r="U42" s="159"/>
      <c r="V42" s="146"/>
      <c r="W42" s="146"/>
      <c r="X42" s="146"/>
      <c r="Y42" s="146"/>
      <c r="Z42" s="146"/>
      <c r="AA42" s="146"/>
      <c r="AB42" s="146"/>
      <c r="AC42" s="146"/>
      <c r="AD42" s="146"/>
      <c r="AE42" s="146" t="s">
        <v>98</v>
      </c>
      <c r="AF42" s="146">
        <v>0</v>
      </c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 ht="12.75" outlineLevel="1">
      <c r="A43" s="147">
        <v>14</v>
      </c>
      <c r="B43" s="156" t="s">
        <v>131</v>
      </c>
      <c r="C43" s="183" t="s">
        <v>132</v>
      </c>
      <c r="D43" s="158" t="s">
        <v>95</v>
      </c>
      <c r="E43" s="166">
        <v>97.6</v>
      </c>
      <c r="F43" s="170"/>
      <c r="G43" s="170">
        <f>F43*E43</f>
        <v>0</v>
      </c>
      <c r="H43" s="170">
        <v>0</v>
      </c>
      <c r="I43" s="170">
        <f>ROUND(E43*H43,2)</f>
        <v>0</v>
      </c>
      <c r="J43" s="170">
        <v>28.4</v>
      </c>
      <c r="K43" s="170">
        <f>ROUND(E43*J43,2)</f>
        <v>2771.84</v>
      </c>
      <c r="L43" s="170">
        <v>15</v>
      </c>
      <c r="M43" s="170">
        <f>G43*(1+L43/100)</f>
        <v>0</v>
      </c>
      <c r="N43" s="159">
        <v>0</v>
      </c>
      <c r="O43" s="159">
        <f>ROUND(E43*N43,5)</f>
        <v>0</v>
      </c>
      <c r="P43" s="159">
        <v>0.01113</v>
      </c>
      <c r="Q43" s="159">
        <f>ROUND(E43*P43,5)</f>
        <v>1.08629</v>
      </c>
      <c r="R43" s="159"/>
      <c r="S43" s="159"/>
      <c r="T43" s="160">
        <v>0.083</v>
      </c>
      <c r="U43" s="159">
        <f>ROUND(E43*T43,2)</f>
        <v>8.1</v>
      </c>
      <c r="V43" s="146"/>
      <c r="W43" s="146"/>
      <c r="X43" s="146"/>
      <c r="Y43" s="146"/>
      <c r="Z43" s="146"/>
      <c r="AA43" s="146"/>
      <c r="AB43" s="146"/>
      <c r="AC43" s="146"/>
      <c r="AD43" s="146"/>
      <c r="AE43" s="146" t="s">
        <v>96</v>
      </c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 ht="12.75" outlineLevel="1">
      <c r="A44" s="147"/>
      <c r="B44" s="156"/>
      <c r="C44" s="184" t="s">
        <v>207</v>
      </c>
      <c r="D44" s="161"/>
      <c r="E44" s="167">
        <v>97.6</v>
      </c>
      <c r="F44" s="170"/>
      <c r="G44" s="170"/>
      <c r="H44" s="170"/>
      <c r="I44" s="170"/>
      <c r="J44" s="170"/>
      <c r="K44" s="170"/>
      <c r="L44" s="170"/>
      <c r="M44" s="170"/>
      <c r="N44" s="159"/>
      <c r="O44" s="159"/>
      <c r="P44" s="159"/>
      <c r="Q44" s="159"/>
      <c r="R44" s="159"/>
      <c r="S44" s="159"/>
      <c r="T44" s="160"/>
      <c r="U44" s="159"/>
      <c r="V44" s="146"/>
      <c r="W44" s="146"/>
      <c r="X44" s="146"/>
      <c r="Y44" s="146"/>
      <c r="Z44" s="146"/>
      <c r="AA44" s="146"/>
      <c r="AB44" s="146"/>
      <c r="AC44" s="146"/>
      <c r="AD44" s="146"/>
      <c r="AE44" s="146" t="s">
        <v>98</v>
      </c>
      <c r="AF44" s="146">
        <v>0</v>
      </c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</row>
    <row r="45" spans="1:60" ht="12.75" outlineLevel="1">
      <c r="A45" s="147">
        <v>15</v>
      </c>
      <c r="B45" s="156" t="s">
        <v>133</v>
      </c>
      <c r="C45" s="183" t="s">
        <v>134</v>
      </c>
      <c r="D45" s="158" t="s">
        <v>95</v>
      </c>
      <c r="E45" s="166">
        <v>4.38</v>
      </c>
      <c r="F45" s="170"/>
      <c r="G45" s="170">
        <f>F45*E45</f>
        <v>0</v>
      </c>
      <c r="H45" s="170">
        <v>0</v>
      </c>
      <c r="I45" s="170">
        <f>ROUND(E45*H45,2)</f>
        <v>0</v>
      </c>
      <c r="J45" s="170">
        <v>64.9</v>
      </c>
      <c r="K45" s="170">
        <f>ROUND(E45*J45,2)</f>
        <v>284.26</v>
      </c>
      <c r="L45" s="170">
        <v>15</v>
      </c>
      <c r="M45" s="170">
        <f>G45*(1+L45/100)</f>
        <v>0</v>
      </c>
      <c r="N45" s="159">
        <v>0</v>
      </c>
      <c r="O45" s="159">
        <f>ROUND(E45*N45,5)</f>
        <v>0</v>
      </c>
      <c r="P45" s="159">
        <v>0.105</v>
      </c>
      <c r="Q45" s="159">
        <f>ROUND(E45*P45,5)</f>
        <v>0.4599</v>
      </c>
      <c r="R45" s="159"/>
      <c r="S45" s="159"/>
      <c r="T45" s="160">
        <v>0.19</v>
      </c>
      <c r="U45" s="159">
        <f>ROUND(E45*T45,2)</f>
        <v>0.83</v>
      </c>
      <c r="V45" s="146"/>
      <c r="W45" s="146"/>
      <c r="X45" s="146"/>
      <c r="Y45" s="146"/>
      <c r="Z45" s="146"/>
      <c r="AA45" s="146"/>
      <c r="AB45" s="146"/>
      <c r="AC45" s="146"/>
      <c r="AD45" s="146"/>
      <c r="AE45" s="146" t="s">
        <v>96</v>
      </c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ht="12.75" outlineLevel="1">
      <c r="A46" s="147"/>
      <c r="B46" s="156"/>
      <c r="C46" s="184" t="s">
        <v>106</v>
      </c>
      <c r="D46" s="161"/>
      <c r="E46" s="167">
        <v>4.38</v>
      </c>
      <c r="F46" s="170"/>
      <c r="G46" s="170"/>
      <c r="H46" s="170"/>
      <c r="I46" s="170"/>
      <c r="J46" s="170"/>
      <c r="K46" s="170"/>
      <c r="L46" s="170"/>
      <c r="M46" s="170"/>
      <c r="N46" s="159"/>
      <c r="O46" s="159"/>
      <c r="P46" s="159"/>
      <c r="Q46" s="159"/>
      <c r="R46" s="159"/>
      <c r="S46" s="159"/>
      <c r="T46" s="160"/>
      <c r="U46" s="159"/>
      <c r="V46" s="146"/>
      <c r="W46" s="146"/>
      <c r="X46" s="146"/>
      <c r="Y46" s="146"/>
      <c r="Z46" s="146"/>
      <c r="AA46" s="146"/>
      <c r="AB46" s="146"/>
      <c r="AC46" s="146"/>
      <c r="AD46" s="146"/>
      <c r="AE46" s="146" t="s">
        <v>98</v>
      </c>
      <c r="AF46" s="146">
        <v>0</v>
      </c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</row>
    <row r="47" spans="1:60" ht="12.75" outlineLevel="1">
      <c r="A47" s="147">
        <v>16</v>
      </c>
      <c r="B47" s="156" t="s">
        <v>135</v>
      </c>
      <c r="C47" s="183" t="s">
        <v>136</v>
      </c>
      <c r="D47" s="158" t="s">
        <v>137</v>
      </c>
      <c r="E47" s="166">
        <v>42.48</v>
      </c>
      <c r="F47" s="170"/>
      <c r="G47" s="170">
        <f>F47*E47</f>
        <v>0</v>
      </c>
      <c r="H47" s="170">
        <v>0</v>
      </c>
      <c r="I47" s="170">
        <f>ROUND(E47*H47,2)</f>
        <v>0</v>
      </c>
      <c r="J47" s="170">
        <v>1235</v>
      </c>
      <c r="K47" s="170">
        <f>ROUND(E47*J47,2)</f>
        <v>52462.8</v>
      </c>
      <c r="L47" s="170">
        <v>15</v>
      </c>
      <c r="M47" s="170">
        <f>G47*(1+L47/100)</f>
        <v>0</v>
      </c>
      <c r="N47" s="159">
        <v>0</v>
      </c>
      <c r="O47" s="159">
        <f>ROUND(E47*N47,5)</f>
        <v>0</v>
      </c>
      <c r="P47" s="159">
        <v>0</v>
      </c>
      <c r="Q47" s="159">
        <f>ROUND(E47*P47,5)</f>
        <v>0</v>
      </c>
      <c r="R47" s="159"/>
      <c r="S47" s="159"/>
      <c r="T47" s="160">
        <v>0</v>
      </c>
      <c r="U47" s="159">
        <f>ROUND(E47*T47,2)</f>
        <v>0</v>
      </c>
      <c r="V47" s="146"/>
      <c r="W47" s="146"/>
      <c r="X47" s="146"/>
      <c r="Y47" s="146"/>
      <c r="Z47" s="146"/>
      <c r="AA47" s="146"/>
      <c r="AB47" s="146"/>
      <c r="AC47" s="146"/>
      <c r="AD47" s="146"/>
      <c r="AE47" s="146" t="s">
        <v>96</v>
      </c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</row>
    <row r="48" spans="1:60" ht="12.75" outlineLevel="1">
      <c r="A48" s="147">
        <v>17</v>
      </c>
      <c r="B48" s="156" t="s">
        <v>138</v>
      </c>
      <c r="C48" s="183" t="s">
        <v>139</v>
      </c>
      <c r="D48" s="158" t="s">
        <v>137</v>
      </c>
      <c r="E48" s="166">
        <v>42.48</v>
      </c>
      <c r="F48" s="170"/>
      <c r="G48" s="170">
        <f>F48*E48</f>
        <v>0</v>
      </c>
      <c r="H48" s="170">
        <v>0</v>
      </c>
      <c r="I48" s="170">
        <f>ROUND(E48*H48,2)</f>
        <v>0</v>
      </c>
      <c r="J48" s="170">
        <v>548</v>
      </c>
      <c r="K48" s="170">
        <f>ROUND(E48*J48,2)</f>
        <v>23279.04</v>
      </c>
      <c r="L48" s="170">
        <v>15</v>
      </c>
      <c r="M48" s="170">
        <f>G48*(1+L48/100)</f>
        <v>0</v>
      </c>
      <c r="N48" s="159">
        <v>0</v>
      </c>
      <c r="O48" s="159">
        <f>ROUND(E48*N48,5)</f>
        <v>0</v>
      </c>
      <c r="P48" s="159">
        <v>0</v>
      </c>
      <c r="Q48" s="159">
        <f>ROUND(E48*P48,5)</f>
        <v>0</v>
      </c>
      <c r="R48" s="159"/>
      <c r="S48" s="159"/>
      <c r="T48" s="160">
        <v>2.009</v>
      </c>
      <c r="U48" s="159">
        <f>ROUND(E48*T48,2)</f>
        <v>85.34</v>
      </c>
      <c r="V48" s="146"/>
      <c r="W48" s="146"/>
      <c r="X48" s="146"/>
      <c r="Y48" s="146"/>
      <c r="Z48" s="146"/>
      <c r="AA48" s="146"/>
      <c r="AB48" s="146"/>
      <c r="AC48" s="146"/>
      <c r="AD48" s="146"/>
      <c r="AE48" s="146" t="s">
        <v>96</v>
      </c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</row>
    <row r="49" spans="1:60" ht="12.75" outlineLevel="1">
      <c r="A49" s="147">
        <v>18</v>
      </c>
      <c r="B49" s="156" t="s">
        <v>140</v>
      </c>
      <c r="C49" s="183" t="s">
        <v>141</v>
      </c>
      <c r="D49" s="158" t="s">
        <v>137</v>
      </c>
      <c r="E49" s="166">
        <v>42.48</v>
      </c>
      <c r="F49" s="170"/>
      <c r="G49" s="170">
        <f>F49*E49</f>
        <v>0</v>
      </c>
      <c r="H49" s="170">
        <v>0</v>
      </c>
      <c r="I49" s="170">
        <f>ROUND(E49*H49,2)</f>
        <v>0</v>
      </c>
      <c r="J49" s="170">
        <v>294</v>
      </c>
      <c r="K49" s="170">
        <f>ROUND(E49*J49,2)</f>
        <v>12489.12</v>
      </c>
      <c r="L49" s="170">
        <v>15</v>
      </c>
      <c r="M49" s="170">
        <f>G49*(1+L49/100)</f>
        <v>0</v>
      </c>
      <c r="N49" s="159">
        <v>0</v>
      </c>
      <c r="O49" s="159">
        <f>ROUND(E49*N49,5)</f>
        <v>0</v>
      </c>
      <c r="P49" s="159">
        <v>0</v>
      </c>
      <c r="Q49" s="159">
        <f>ROUND(E49*P49,5)</f>
        <v>0</v>
      </c>
      <c r="R49" s="159"/>
      <c r="S49" s="159"/>
      <c r="T49" s="160">
        <v>0.49</v>
      </c>
      <c r="U49" s="159">
        <f>ROUND(E49*T49,2)</f>
        <v>20.82</v>
      </c>
      <c r="V49" s="146"/>
      <c r="W49" s="146"/>
      <c r="X49" s="146"/>
      <c r="Y49" s="146"/>
      <c r="Z49" s="146"/>
      <c r="AA49" s="146"/>
      <c r="AB49" s="146"/>
      <c r="AC49" s="146"/>
      <c r="AD49" s="146"/>
      <c r="AE49" s="146" t="s">
        <v>96</v>
      </c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</row>
    <row r="50" spans="1:60" ht="12.75" outlineLevel="1">
      <c r="A50" s="147">
        <v>19</v>
      </c>
      <c r="B50" s="156" t="s">
        <v>142</v>
      </c>
      <c r="C50" s="183" t="s">
        <v>143</v>
      </c>
      <c r="D50" s="158" t="s">
        <v>137</v>
      </c>
      <c r="E50" s="166">
        <v>42.48</v>
      </c>
      <c r="F50" s="170"/>
      <c r="G50" s="170">
        <f>F50*E50</f>
        <v>0</v>
      </c>
      <c r="H50" s="170">
        <v>0</v>
      </c>
      <c r="I50" s="170">
        <f>ROUND(E50*H50,2)</f>
        <v>0</v>
      </c>
      <c r="J50" s="170">
        <v>257</v>
      </c>
      <c r="K50" s="170">
        <f>ROUND(E50*J50,2)</f>
        <v>10917.36</v>
      </c>
      <c r="L50" s="170">
        <v>15</v>
      </c>
      <c r="M50" s="170">
        <f>G50*(1+L50/100)</f>
        <v>0</v>
      </c>
      <c r="N50" s="159">
        <v>0</v>
      </c>
      <c r="O50" s="159">
        <f>ROUND(E50*N50,5)</f>
        <v>0</v>
      </c>
      <c r="P50" s="159">
        <v>0</v>
      </c>
      <c r="Q50" s="159">
        <f>ROUND(E50*P50,5)</f>
        <v>0</v>
      </c>
      <c r="R50" s="159"/>
      <c r="S50" s="159"/>
      <c r="T50" s="160">
        <v>0.942</v>
      </c>
      <c r="U50" s="159">
        <f>ROUND(E50*T50,2)</f>
        <v>40.02</v>
      </c>
      <c r="V50" s="146"/>
      <c r="W50" s="146"/>
      <c r="X50" s="146"/>
      <c r="Y50" s="146"/>
      <c r="Z50" s="146"/>
      <c r="AA50" s="146"/>
      <c r="AB50" s="146"/>
      <c r="AC50" s="146"/>
      <c r="AD50" s="146"/>
      <c r="AE50" s="146" t="s">
        <v>96</v>
      </c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</row>
    <row r="51" spans="1:31" ht="12.75">
      <c r="A51" s="148" t="s">
        <v>91</v>
      </c>
      <c r="B51" s="157" t="s">
        <v>57</v>
      </c>
      <c r="C51" s="185" t="s">
        <v>58</v>
      </c>
      <c r="D51" s="162"/>
      <c r="E51" s="168"/>
      <c r="F51" s="171"/>
      <c r="G51" s="171">
        <f>SUMIF(AE52:AE52,"&lt;&gt;NOR",G52:G52)</f>
        <v>0</v>
      </c>
      <c r="H51" s="171"/>
      <c r="I51" s="171">
        <f>SUM(I52:I52)</f>
        <v>0</v>
      </c>
      <c r="J51" s="171"/>
      <c r="K51" s="171">
        <f>SUM(K52:K52)</f>
        <v>10025.92</v>
      </c>
      <c r="L51" s="171"/>
      <c r="M51" s="171">
        <f>SUM(M52:M52)</f>
        <v>0</v>
      </c>
      <c r="N51" s="163"/>
      <c r="O51" s="163">
        <f>SUM(O52:O52)</f>
        <v>0</v>
      </c>
      <c r="P51" s="163"/>
      <c r="Q51" s="163">
        <f>SUM(Q52:Q52)</f>
        <v>0</v>
      </c>
      <c r="R51" s="163"/>
      <c r="S51" s="163"/>
      <c r="T51" s="164"/>
      <c r="U51" s="163">
        <f>SUM(U52:U52)</f>
        <v>29.36</v>
      </c>
      <c r="AE51" t="s">
        <v>92</v>
      </c>
    </row>
    <row r="52" spans="1:60" ht="12.75" outlineLevel="1">
      <c r="A52" s="147">
        <v>20</v>
      </c>
      <c r="B52" s="156" t="s">
        <v>144</v>
      </c>
      <c r="C52" s="183" t="s">
        <v>145</v>
      </c>
      <c r="D52" s="158" t="s">
        <v>137</v>
      </c>
      <c r="E52" s="166">
        <v>15.52</v>
      </c>
      <c r="F52" s="170"/>
      <c r="G52" s="170">
        <f>F52*E52</f>
        <v>0</v>
      </c>
      <c r="H52" s="170">
        <v>0</v>
      </c>
      <c r="I52" s="170">
        <f>ROUND(E52*H52,2)</f>
        <v>0</v>
      </c>
      <c r="J52" s="170">
        <v>646</v>
      </c>
      <c r="K52" s="170">
        <f>ROUND(E52*J52,2)</f>
        <v>10025.92</v>
      </c>
      <c r="L52" s="170">
        <v>15</v>
      </c>
      <c r="M52" s="170">
        <f>G52*(1+L52/100)</f>
        <v>0</v>
      </c>
      <c r="N52" s="159">
        <v>0</v>
      </c>
      <c r="O52" s="159">
        <f>ROUND(E52*N52,5)</f>
        <v>0</v>
      </c>
      <c r="P52" s="159">
        <v>0</v>
      </c>
      <c r="Q52" s="159">
        <f>ROUND(E52*P52,5)</f>
        <v>0</v>
      </c>
      <c r="R52" s="159"/>
      <c r="S52" s="159"/>
      <c r="T52" s="160">
        <v>1.892</v>
      </c>
      <c r="U52" s="159">
        <f>ROUND(E52*T52,2)</f>
        <v>29.36</v>
      </c>
      <c r="V52" s="146"/>
      <c r="W52" s="146"/>
      <c r="X52" s="146"/>
      <c r="Y52" s="146"/>
      <c r="Z52" s="146"/>
      <c r="AA52" s="146"/>
      <c r="AB52" s="146"/>
      <c r="AC52" s="146"/>
      <c r="AD52" s="146"/>
      <c r="AE52" s="146" t="s">
        <v>96</v>
      </c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</row>
    <row r="53" spans="1:31" ht="12.75">
      <c r="A53" s="148" t="s">
        <v>91</v>
      </c>
      <c r="B53" s="157" t="s">
        <v>59</v>
      </c>
      <c r="C53" s="185" t="s">
        <v>60</v>
      </c>
      <c r="D53" s="162"/>
      <c r="E53" s="168"/>
      <c r="F53" s="171"/>
      <c r="G53" s="171">
        <f>SUMIF(AE54:AE56,"&lt;&gt;NOR",G54:G56)</f>
        <v>0</v>
      </c>
      <c r="H53" s="171"/>
      <c r="I53" s="171">
        <f>SUM(I54:I56)</f>
        <v>19203.18</v>
      </c>
      <c r="J53" s="171"/>
      <c r="K53" s="171">
        <f>SUM(K54:K56)</f>
        <v>18339.62</v>
      </c>
      <c r="L53" s="171"/>
      <c r="M53" s="171">
        <f>SUM(M54:M56)</f>
        <v>0</v>
      </c>
      <c r="N53" s="163"/>
      <c r="O53" s="163">
        <f>SUM(O54:O56)</f>
        <v>0.1675</v>
      </c>
      <c r="P53" s="163"/>
      <c r="Q53" s="163">
        <f>SUM(Q54:Q56)</f>
        <v>0</v>
      </c>
      <c r="R53" s="163"/>
      <c r="S53" s="163"/>
      <c r="T53" s="164"/>
      <c r="U53" s="163">
        <f>SUM(U54:U56)</f>
        <v>36.93</v>
      </c>
      <c r="AE53" t="s">
        <v>92</v>
      </c>
    </row>
    <row r="54" spans="1:60" ht="20.25" outlineLevel="1">
      <c r="A54" s="147">
        <v>21</v>
      </c>
      <c r="B54" s="156" t="s">
        <v>146</v>
      </c>
      <c r="C54" s="183" t="s">
        <v>147</v>
      </c>
      <c r="D54" s="158" t="s">
        <v>95</v>
      </c>
      <c r="E54" s="166">
        <v>131.89</v>
      </c>
      <c r="F54" s="170"/>
      <c r="G54" s="170">
        <f>F54*E54</f>
        <v>0</v>
      </c>
      <c r="H54" s="170">
        <v>145.6</v>
      </c>
      <c r="I54" s="170">
        <f>ROUND(E54*H54,2)</f>
        <v>19203.18</v>
      </c>
      <c r="J54" s="170">
        <v>128.9</v>
      </c>
      <c r="K54" s="170">
        <f>ROUND(E54*J54,2)</f>
        <v>17000.62</v>
      </c>
      <c r="L54" s="170">
        <v>15</v>
      </c>
      <c r="M54" s="170">
        <f>G54*(1+L54/100)</f>
        <v>0</v>
      </c>
      <c r="N54" s="159">
        <v>0.00127</v>
      </c>
      <c r="O54" s="159">
        <f>ROUND(E54*N54,5)</f>
        <v>0.1675</v>
      </c>
      <c r="P54" s="159">
        <v>0</v>
      </c>
      <c r="Q54" s="159">
        <f>ROUND(E54*P54,5)</f>
        <v>0</v>
      </c>
      <c r="R54" s="159"/>
      <c r="S54" s="159"/>
      <c r="T54" s="160">
        <v>0.28</v>
      </c>
      <c r="U54" s="159">
        <f>ROUND(E54*T54,2)</f>
        <v>36.93</v>
      </c>
      <c r="V54" s="146"/>
      <c r="W54" s="146"/>
      <c r="X54" s="146"/>
      <c r="Y54" s="146"/>
      <c r="Z54" s="146"/>
      <c r="AA54" s="146"/>
      <c r="AB54" s="146"/>
      <c r="AC54" s="146"/>
      <c r="AD54" s="146"/>
      <c r="AE54" s="146" t="s">
        <v>96</v>
      </c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</row>
    <row r="55" spans="1:60" ht="12.75" outlineLevel="1">
      <c r="A55" s="147"/>
      <c r="B55" s="156"/>
      <c r="C55" s="184" t="s">
        <v>208</v>
      </c>
      <c r="D55" s="161"/>
      <c r="E55" s="167">
        <v>131.89</v>
      </c>
      <c r="F55" s="170"/>
      <c r="G55" s="170"/>
      <c r="H55" s="170"/>
      <c r="I55" s="170"/>
      <c r="J55" s="170"/>
      <c r="K55" s="170"/>
      <c r="L55" s="170"/>
      <c r="M55" s="170"/>
      <c r="N55" s="159"/>
      <c r="O55" s="159"/>
      <c r="P55" s="159"/>
      <c r="Q55" s="159"/>
      <c r="R55" s="159"/>
      <c r="S55" s="159"/>
      <c r="T55" s="160"/>
      <c r="U55" s="159"/>
      <c r="V55" s="146"/>
      <c r="W55" s="146"/>
      <c r="X55" s="146"/>
      <c r="Y55" s="146"/>
      <c r="Z55" s="146"/>
      <c r="AA55" s="146"/>
      <c r="AB55" s="146"/>
      <c r="AC55" s="146"/>
      <c r="AD55" s="146"/>
      <c r="AE55" s="146" t="s">
        <v>98</v>
      </c>
      <c r="AF55" s="146">
        <v>0</v>
      </c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</row>
    <row r="56" spans="1:60" ht="12.75" outlineLevel="1">
      <c r="A56" s="147">
        <v>22</v>
      </c>
      <c r="B56" s="156" t="s">
        <v>148</v>
      </c>
      <c r="C56" s="183" t="s">
        <v>149</v>
      </c>
      <c r="D56" s="158" t="s">
        <v>150</v>
      </c>
      <c r="E56" s="166">
        <v>1</v>
      </c>
      <c r="F56" s="170"/>
      <c r="G56" s="170">
        <f>F56*E56</f>
        <v>0</v>
      </c>
      <c r="H56" s="170">
        <v>0</v>
      </c>
      <c r="I56" s="170">
        <f>ROUND(E56*H56,2)</f>
        <v>0</v>
      </c>
      <c r="J56" s="170">
        <v>1339</v>
      </c>
      <c r="K56" s="170">
        <f>ROUND(E56*J56,2)</f>
        <v>1339</v>
      </c>
      <c r="L56" s="170">
        <v>15</v>
      </c>
      <c r="M56" s="170">
        <f>G56*(1+L56/100)</f>
        <v>0</v>
      </c>
      <c r="N56" s="159">
        <v>0</v>
      </c>
      <c r="O56" s="159">
        <f>ROUND(E56*N56,5)</f>
        <v>0</v>
      </c>
      <c r="P56" s="159">
        <v>0</v>
      </c>
      <c r="Q56" s="159">
        <f>ROUND(E56*P56,5)</f>
        <v>0</v>
      </c>
      <c r="R56" s="159"/>
      <c r="S56" s="159"/>
      <c r="T56" s="160">
        <v>0</v>
      </c>
      <c r="U56" s="159">
        <f>ROUND(E56*T56,2)</f>
        <v>0</v>
      </c>
      <c r="V56" s="146"/>
      <c r="W56" s="146"/>
      <c r="X56" s="146"/>
      <c r="Y56" s="146"/>
      <c r="Z56" s="146"/>
      <c r="AA56" s="146"/>
      <c r="AB56" s="146"/>
      <c r="AC56" s="146"/>
      <c r="AD56" s="146"/>
      <c r="AE56" s="146" t="s">
        <v>96</v>
      </c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</row>
    <row r="57" spans="1:31" ht="12.75">
      <c r="A57" s="148" t="s">
        <v>91</v>
      </c>
      <c r="B57" s="157" t="s">
        <v>61</v>
      </c>
      <c r="C57" s="185" t="s">
        <v>62</v>
      </c>
      <c r="D57" s="162"/>
      <c r="E57" s="168"/>
      <c r="F57" s="171"/>
      <c r="G57" s="171">
        <f>SUMIF(AE58:AE75,"&lt;&gt;NOR",G58:G75)</f>
        <v>0</v>
      </c>
      <c r="H57" s="171"/>
      <c r="I57" s="171">
        <f>SUM(I58:I75)</f>
        <v>9348.09</v>
      </c>
      <c r="J57" s="171"/>
      <c r="K57" s="171">
        <f>SUM(K58:K75)</f>
        <v>875722.81</v>
      </c>
      <c r="L57" s="171"/>
      <c r="M57" s="171">
        <f>SUM(M58:M75)</f>
        <v>0</v>
      </c>
      <c r="N57" s="163"/>
      <c r="O57" s="163">
        <f>SUM(O58:O75)</f>
        <v>0.03868</v>
      </c>
      <c r="P57" s="163"/>
      <c r="Q57" s="163">
        <f>SUM(Q58:Q75)</f>
        <v>0</v>
      </c>
      <c r="R57" s="163"/>
      <c r="S57" s="163"/>
      <c r="T57" s="164"/>
      <c r="U57" s="163">
        <f>SUM(U58:U75)</f>
        <v>253.59999999999997</v>
      </c>
      <c r="AE57" t="s">
        <v>92</v>
      </c>
    </row>
    <row r="58" spans="1:60" ht="12.75" outlineLevel="1">
      <c r="A58" s="147">
        <v>23</v>
      </c>
      <c r="B58" s="156" t="s">
        <v>151</v>
      </c>
      <c r="C58" s="183" t="s">
        <v>152</v>
      </c>
      <c r="D58" s="158" t="s">
        <v>95</v>
      </c>
      <c r="E58" s="166">
        <v>523.44</v>
      </c>
      <c r="F58" s="170"/>
      <c r="G58" s="170">
        <f>F58*E58</f>
        <v>0</v>
      </c>
      <c r="H58" s="170">
        <v>14.31</v>
      </c>
      <c r="I58" s="170">
        <f>ROUND(E58*H58,2)</f>
        <v>7490.43</v>
      </c>
      <c r="J58" s="170">
        <v>193.69</v>
      </c>
      <c r="K58" s="170">
        <f>ROUND(E58*J58,2)</f>
        <v>101385.09</v>
      </c>
      <c r="L58" s="170">
        <v>15</v>
      </c>
      <c r="M58" s="170">
        <f>G58*(1+L58/100)</f>
        <v>0</v>
      </c>
      <c r="N58" s="159">
        <v>2E-05</v>
      </c>
      <c r="O58" s="159">
        <f>ROUND(E58*N58,5)</f>
        <v>0.01047</v>
      </c>
      <c r="P58" s="159">
        <v>0</v>
      </c>
      <c r="Q58" s="159">
        <f>ROUND(E58*P58,5)</f>
        <v>0</v>
      </c>
      <c r="R58" s="159"/>
      <c r="S58" s="159"/>
      <c r="T58" s="160">
        <v>0.468</v>
      </c>
      <c r="U58" s="159">
        <f>ROUND(E58*T58,2)</f>
        <v>244.97</v>
      </c>
      <c r="V58" s="146"/>
      <c r="W58" s="146"/>
      <c r="X58" s="146"/>
      <c r="Y58" s="146"/>
      <c r="Z58" s="146"/>
      <c r="AA58" s="146"/>
      <c r="AB58" s="146"/>
      <c r="AC58" s="146"/>
      <c r="AD58" s="146"/>
      <c r="AE58" s="146" t="s">
        <v>96</v>
      </c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</row>
    <row r="59" spans="1:60" ht="20.25" outlineLevel="1">
      <c r="A59" s="147"/>
      <c r="B59" s="156"/>
      <c r="C59" s="184" t="s">
        <v>209</v>
      </c>
      <c r="D59" s="161"/>
      <c r="E59" s="167">
        <v>523.44</v>
      </c>
      <c r="F59" s="170"/>
      <c r="G59" s="170"/>
      <c r="H59" s="170"/>
      <c r="I59" s="170"/>
      <c r="J59" s="170"/>
      <c r="K59" s="170"/>
      <c r="L59" s="170"/>
      <c r="M59" s="170"/>
      <c r="N59" s="159"/>
      <c r="O59" s="159"/>
      <c r="P59" s="159"/>
      <c r="Q59" s="159"/>
      <c r="R59" s="159"/>
      <c r="S59" s="159"/>
      <c r="T59" s="160"/>
      <c r="U59" s="159"/>
      <c r="V59" s="146"/>
      <c r="W59" s="146"/>
      <c r="X59" s="146"/>
      <c r="Y59" s="146"/>
      <c r="Z59" s="146"/>
      <c r="AA59" s="146"/>
      <c r="AB59" s="146"/>
      <c r="AC59" s="146"/>
      <c r="AD59" s="146"/>
      <c r="AE59" s="146" t="s">
        <v>98</v>
      </c>
      <c r="AF59" s="146">
        <v>0</v>
      </c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</row>
    <row r="60" spans="1:60" ht="12.75" outlineLevel="1">
      <c r="A60" s="147">
        <v>24</v>
      </c>
      <c r="B60" s="156" t="s">
        <v>153</v>
      </c>
      <c r="C60" s="183" t="s">
        <v>154</v>
      </c>
      <c r="D60" s="158" t="s">
        <v>155</v>
      </c>
      <c r="E60" s="166">
        <v>14</v>
      </c>
      <c r="F60" s="170"/>
      <c r="G60" s="170">
        <f aca="true" t="shared" si="0" ref="G60:G66">F60*E60</f>
        <v>0</v>
      </c>
      <c r="H60" s="170">
        <v>0</v>
      </c>
      <c r="I60" s="170">
        <f aca="true" t="shared" si="1" ref="I60:I66">ROUND(E60*H60,2)</f>
        <v>0</v>
      </c>
      <c r="J60" s="170">
        <v>6200</v>
      </c>
      <c r="K60" s="170">
        <f aca="true" t="shared" si="2" ref="K60:K66">ROUND(E60*J60,2)</f>
        <v>86800</v>
      </c>
      <c r="L60" s="170">
        <v>15</v>
      </c>
      <c r="M60" s="170">
        <f aca="true" t="shared" si="3" ref="M60:M66">G60*(1+L60/100)</f>
        <v>0</v>
      </c>
      <c r="N60" s="159">
        <v>0</v>
      </c>
      <c r="O60" s="159">
        <f aca="true" t="shared" si="4" ref="O60:O66">ROUND(E60*N60,5)</f>
        <v>0</v>
      </c>
      <c r="P60" s="159">
        <v>0</v>
      </c>
      <c r="Q60" s="159">
        <f aca="true" t="shared" si="5" ref="Q60:Q66">ROUND(E60*P60,5)</f>
        <v>0</v>
      </c>
      <c r="R60" s="159"/>
      <c r="S60" s="159"/>
      <c r="T60" s="160">
        <v>0</v>
      </c>
      <c r="U60" s="159">
        <f aca="true" t="shared" si="6" ref="U60:U66">ROUND(E60*T60,2)</f>
        <v>0</v>
      </c>
      <c r="V60" s="146"/>
      <c r="W60" s="146"/>
      <c r="X60" s="146"/>
      <c r="Y60" s="146"/>
      <c r="Z60" s="146"/>
      <c r="AA60" s="146"/>
      <c r="AB60" s="146"/>
      <c r="AC60" s="146"/>
      <c r="AD60" s="146"/>
      <c r="AE60" s="146" t="s">
        <v>96</v>
      </c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</row>
    <row r="61" spans="1:60" ht="12.75" outlineLevel="1">
      <c r="A61" s="147">
        <v>25</v>
      </c>
      <c r="B61" s="156" t="s">
        <v>156</v>
      </c>
      <c r="C61" s="183" t="s">
        <v>157</v>
      </c>
      <c r="D61" s="158" t="s">
        <v>155</v>
      </c>
      <c r="E61" s="166">
        <v>14</v>
      </c>
      <c r="F61" s="170"/>
      <c r="G61" s="170">
        <f t="shared" si="0"/>
        <v>0</v>
      </c>
      <c r="H61" s="170">
        <v>0</v>
      </c>
      <c r="I61" s="170">
        <f t="shared" si="1"/>
        <v>0</v>
      </c>
      <c r="J61" s="170">
        <v>4000</v>
      </c>
      <c r="K61" s="170">
        <f t="shared" si="2"/>
        <v>56000</v>
      </c>
      <c r="L61" s="170">
        <v>15</v>
      </c>
      <c r="M61" s="170">
        <f t="shared" si="3"/>
        <v>0</v>
      </c>
      <c r="N61" s="159">
        <v>0</v>
      </c>
      <c r="O61" s="159">
        <f t="shared" si="4"/>
        <v>0</v>
      </c>
      <c r="P61" s="159">
        <v>0</v>
      </c>
      <c r="Q61" s="159">
        <f t="shared" si="5"/>
        <v>0</v>
      </c>
      <c r="R61" s="159"/>
      <c r="S61" s="159"/>
      <c r="T61" s="160">
        <v>0</v>
      </c>
      <c r="U61" s="159">
        <f t="shared" si="6"/>
        <v>0</v>
      </c>
      <c r="V61" s="146"/>
      <c r="W61" s="146"/>
      <c r="X61" s="146"/>
      <c r="Y61" s="146"/>
      <c r="Z61" s="146"/>
      <c r="AA61" s="146"/>
      <c r="AB61" s="146"/>
      <c r="AC61" s="146"/>
      <c r="AD61" s="146"/>
      <c r="AE61" s="146" t="s">
        <v>96</v>
      </c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</row>
    <row r="62" spans="1:60" ht="12.75" outlineLevel="1">
      <c r="A62" s="147">
        <v>26</v>
      </c>
      <c r="B62" s="156" t="s">
        <v>158</v>
      </c>
      <c r="C62" s="183" t="s">
        <v>159</v>
      </c>
      <c r="D62" s="158" t="s">
        <v>155</v>
      </c>
      <c r="E62" s="166">
        <v>29</v>
      </c>
      <c r="F62" s="170"/>
      <c r="G62" s="170">
        <f t="shared" si="0"/>
        <v>0</v>
      </c>
      <c r="H62" s="170">
        <v>0</v>
      </c>
      <c r="I62" s="170">
        <f t="shared" si="1"/>
        <v>0</v>
      </c>
      <c r="J62" s="170">
        <v>6800</v>
      </c>
      <c r="K62" s="170">
        <f t="shared" si="2"/>
        <v>197200</v>
      </c>
      <c r="L62" s="170">
        <v>15</v>
      </c>
      <c r="M62" s="170">
        <f t="shared" si="3"/>
        <v>0</v>
      </c>
      <c r="N62" s="159">
        <v>0</v>
      </c>
      <c r="O62" s="159">
        <f t="shared" si="4"/>
        <v>0</v>
      </c>
      <c r="P62" s="159">
        <v>0</v>
      </c>
      <c r="Q62" s="159">
        <f t="shared" si="5"/>
        <v>0</v>
      </c>
      <c r="R62" s="159"/>
      <c r="S62" s="159"/>
      <c r="T62" s="160">
        <v>0</v>
      </c>
      <c r="U62" s="159">
        <f t="shared" si="6"/>
        <v>0</v>
      </c>
      <c r="V62" s="146"/>
      <c r="W62" s="146"/>
      <c r="X62" s="146"/>
      <c r="Y62" s="146"/>
      <c r="Z62" s="146"/>
      <c r="AA62" s="146"/>
      <c r="AB62" s="146"/>
      <c r="AC62" s="146"/>
      <c r="AD62" s="146"/>
      <c r="AE62" s="146" t="s">
        <v>96</v>
      </c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</row>
    <row r="63" spans="1:60" ht="12.75" outlineLevel="1">
      <c r="A63" s="147">
        <v>27</v>
      </c>
      <c r="B63" s="156" t="s">
        <v>160</v>
      </c>
      <c r="C63" s="183" t="s">
        <v>161</v>
      </c>
      <c r="D63" s="158" t="s">
        <v>155</v>
      </c>
      <c r="E63" s="166">
        <v>21</v>
      </c>
      <c r="F63" s="170"/>
      <c r="G63" s="170">
        <f t="shared" si="0"/>
        <v>0</v>
      </c>
      <c r="H63" s="170">
        <v>0</v>
      </c>
      <c r="I63" s="170">
        <f t="shared" si="1"/>
        <v>0</v>
      </c>
      <c r="J63" s="170">
        <v>11100</v>
      </c>
      <c r="K63" s="170">
        <f t="shared" si="2"/>
        <v>233100</v>
      </c>
      <c r="L63" s="170">
        <v>15</v>
      </c>
      <c r="M63" s="170">
        <f t="shared" si="3"/>
        <v>0</v>
      </c>
      <c r="N63" s="159">
        <v>0</v>
      </c>
      <c r="O63" s="159">
        <f t="shared" si="4"/>
        <v>0</v>
      </c>
      <c r="P63" s="159">
        <v>0</v>
      </c>
      <c r="Q63" s="159">
        <f t="shared" si="5"/>
        <v>0</v>
      </c>
      <c r="R63" s="159"/>
      <c r="S63" s="159"/>
      <c r="T63" s="160">
        <v>0</v>
      </c>
      <c r="U63" s="159">
        <f t="shared" si="6"/>
        <v>0</v>
      </c>
      <c r="V63" s="146"/>
      <c r="W63" s="146"/>
      <c r="X63" s="146"/>
      <c r="Y63" s="146"/>
      <c r="Z63" s="146"/>
      <c r="AA63" s="146"/>
      <c r="AB63" s="146"/>
      <c r="AC63" s="146"/>
      <c r="AD63" s="146"/>
      <c r="AE63" s="146" t="s">
        <v>96</v>
      </c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</row>
    <row r="64" spans="1:60" ht="12.75" outlineLevel="1">
      <c r="A64" s="147">
        <v>28</v>
      </c>
      <c r="B64" s="156" t="s">
        <v>162</v>
      </c>
      <c r="C64" s="183" t="s">
        <v>163</v>
      </c>
      <c r="D64" s="158" t="s">
        <v>155</v>
      </c>
      <c r="E64" s="166">
        <v>31</v>
      </c>
      <c r="F64" s="170"/>
      <c r="G64" s="170">
        <f t="shared" si="0"/>
        <v>0</v>
      </c>
      <c r="H64" s="170">
        <v>0</v>
      </c>
      <c r="I64" s="170">
        <f t="shared" si="1"/>
        <v>0</v>
      </c>
      <c r="J64" s="170">
        <v>2000</v>
      </c>
      <c r="K64" s="170">
        <f t="shared" si="2"/>
        <v>62000</v>
      </c>
      <c r="L64" s="170">
        <v>15</v>
      </c>
      <c r="M64" s="170">
        <f t="shared" si="3"/>
        <v>0</v>
      </c>
      <c r="N64" s="159">
        <v>0</v>
      </c>
      <c r="O64" s="159">
        <f t="shared" si="4"/>
        <v>0</v>
      </c>
      <c r="P64" s="159">
        <v>0</v>
      </c>
      <c r="Q64" s="159">
        <f t="shared" si="5"/>
        <v>0</v>
      </c>
      <c r="R64" s="159"/>
      <c r="S64" s="159"/>
      <c r="T64" s="160">
        <v>0</v>
      </c>
      <c r="U64" s="159">
        <f t="shared" si="6"/>
        <v>0</v>
      </c>
      <c r="V64" s="146"/>
      <c r="W64" s="146"/>
      <c r="X64" s="146"/>
      <c r="Y64" s="146"/>
      <c r="Z64" s="146"/>
      <c r="AA64" s="146"/>
      <c r="AB64" s="146"/>
      <c r="AC64" s="146"/>
      <c r="AD64" s="146"/>
      <c r="AE64" s="146" t="s">
        <v>96</v>
      </c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</row>
    <row r="65" spans="1:60" ht="12.75" outlineLevel="1">
      <c r="A65" s="147">
        <v>29</v>
      </c>
      <c r="B65" s="156" t="s">
        <v>164</v>
      </c>
      <c r="C65" s="183" t="s">
        <v>165</v>
      </c>
      <c r="D65" s="158" t="s">
        <v>155</v>
      </c>
      <c r="E65" s="166">
        <v>8</v>
      </c>
      <c r="F65" s="170"/>
      <c r="G65" s="170">
        <f t="shared" si="0"/>
        <v>0</v>
      </c>
      <c r="H65" s="170">
        <v>0</v>
      </c>
      <c r="I65" s="170">
        <f t="shared" si="1"/>
        <v>0</v>
      </c>
      <c r="J65" s="170">
        <v>2150</v>
      </c>
      <c r="K65" s="170">
        <f t="shared" si="2"/>
        <v>17200</v>
      </c>
      <c r="L65" s="170">
        <v>15</v>
      </c>
      <c r="M65" s="170">
        <f t="shared" si="3"/>
        <v>0</v>
      </c>
      <c r="N65" s="159">
        <v>0</v>
      </c>
      <c r="O65" s="159">
        <f t="shared" si="4"/>
        <v>0</v>
      </c>
      <c r="P65" s="159">
        <v>0</v>
      </c>
      <c r="Q65" s="159">
        <f t="shared" si="5"/>
        <v>0</v>
      </c>
      <c r="R65" s="159"/>
      <c r="S65" s="159"/>
      <c r="T65" s="160">
        <v>0</v>
      </c>
      <c r="U65" s="159">
        <f t="shared" si="6"/>
        <v>0</v>
      </c>
      <c r="V65" s="146"/>
      <c r="W65" s="146"/>
      <c r="X65" s="146"/>
      <c r="Y65" s="146"/>
      <c r="Z65" s="146"/>
      <c r="AA65" s="146"/>
      <c r="AB65" s="146"/>
      <c r="AC65" s="146"/>
      <c r="AD65" s="146"/>
      <c r="AE65" s="146" t="s">
        <v>96</v>
      </c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</row>
    <row r="66" spans="1:60" ht="12.75" outlineLevel="1">
      <c r="A66" s="147">
        <v>30</v>
      </c>
      <c r="B66" s="156" t="s">
        <v>166</v>
      </c>
      <c r="C66" s="183" t="s">
        <v>167</v>
      </c>
      <c r="D66" s="158" t="s">
        <v>95</v>
      </c>
      <c r="E66" s="166">
        <v>7.24</v>
      </c>
      <c r="F66" s="170"/>
      <c r="G66" s="170">
        <f t="shared" si="0"/>
        <v>0</v>
      </c>
      <c r="H66" s="170">
        <v>20.81</v>
      </c>
      <c r="I66" s="170">
        <f t="shared" si="1"/>
        <v>150.66</v>
      </c>
      <c r="J66" s="170">
        <v>313.69</v>
      </c>
      <c r="K66" s="170">
        <f t="shared" si="2"/>
        <v>2271.12</v>
      </c>
      <c r="L66" s="170">
        <v>15</v>
      </c>
      <c r="M66" s="170">
        <f t="shared" si="3"/>
        <v>0</v>
      </c>
      <c r="N66" s="159">
        <v>2E-05</v>
      </c>
      <c r="O66" s="159">
        <f t="shared" si="4"/>
        <v>0.00014</v>
      </c>
      <c r="P66" s="159">
        <v>0</v>
      </c>
      <c r="Q66" s="159">
        <f t="shared" si="5"/>
        <v>0</v>
      </c>
      <c r="R66" s="159"/>
      <c r="S66" s="159"/>
      <c r="T66" s="160">
        <v>0.757</v>
      </c>
      <c r="U66" s="159">
        <f t="shared" si="6"/>
        <v>5.48</v>
      </c>
      <c r="V66" s="146"/>
      <c r="W66" s="146"/>
      <c r="X66" s="146"/>
      <c r="Y66" s="146"/>
      <c r="Z66" s="146"/>
      <c r="AA66" s="146"/>
      <c r="AB66" s="146"/>
      <c r="AC66" s="146"/>
      <c r="AD66" s="146"/>
      <c r="AE66" s="146" t="s">
        <v>96</v>
      </c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</row>
    <row r="67" spans="1:60" ht="12.75" outlineLevel="1">
      <c r="A67" s="147"/>
      <c r="B67" s="156"/>
      <c r="C67" s="184" t="s">
        <v>168</v>
      </c>
      <c r="D67" s="161"/>
      <c r="E67" s="167">
        <v>7.24</v>
      </c>
      <c r="F67" s="170"/>
      <c r="G67" s="170"/>
      <c r="H67" s="170"/>
      <c r="I67" s="170"/>
      <c r="J67" s="170"/>
      <c r="K67" s="170"/>
      <c r="L67" s="170"/>
      <c r="M67" s="170"/>
      <c r="N67" s="159"/>
      <c r="O67" s="159"/>
      <c r="P67" s="159"/>
      <c r="Q67" s="159"/>
      <c r="R67" s="159"/>
      <c r="S67" s="159"/>
      <c r="T67" s="160"/>
      <c r="U67" s="159"/>
      <c r="V67" s="146"/>
      <c r="W67" s="146"/>
      <c r="X67" s="146"/>
      <c r="Y67" s="146"/>
      <c r="Z67" s="146"/>
      <c r="AA67" s="146"/>
      <c r="AB67" s="146"/>
      <c r="AC67" s="146"/>
      <c r="AD67" s="146"/>
      <c r="AE67" s="146" t="s">
        <v>98</v>
      </c>
      <c r="AF67" s="146">
        <v>0</v>
      </c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</row>
    <row r="68" spans="1:60" ht="12.75" outlineLevel="1">
      <c r="A68" s="147">
        <v>31</v>
      </c>
      <c r="B68" s="156" t="s">
        <v>169</v>
      </c>
      <c r="C68" s="183" t="s">
        <v>170</v>
      </c>
      <c r="D68" s="158" t="s">
        <v>155</v>
      </c>
      <c r="E68" s="166">
        <v>1</v>
      </c>
      <c r="F68" s="170"/>
      <c r="G68" s="170">
        <f>F68*E68</f>
        <v>0</v>
      </c>
      <c r="H68" s="170">
        <v>0</v>
      </c>
      <c r="I68" s="170">
        <f>ROUND(E68*H68,2)</f>
        <v>0</v>
      </c>
      <c r="J68" s="170">
        <v>32300</v>
      </c>
      <c r="K68" s="170">
        <f>ROUND(E68*J68,2)</f>
        <v>32300</v>
      </c>
      <c r="L68" s="170">
        <v>15</v>
      </c>
      <c r="M68" s="170">
        <f>G68*(1+L68/100)</f>
        <v>0</v>
      </c>
      <c r="N68" s="159">
        <v>0</v>
      </c>
      <c r="O68" s="159">
        <f>ROUND(E68*N68,5)</f>
        <v>0</v>
      </c>
      <c r="P68" s="159">
        <v>0</v>
      </c>
      <c r="Q68" s="159">
        <f>ROUND(E68*P68,5)</f>
        <v>0</v>
      </c>
      <c r="R68" s="159"/>
      <c r="S68" s="159"/>
      <c r="T68" s="160">
        <v>0</v>
      </c>
      <c r="U68" s="159">
        <f>ROUND(E68*T68,2)</f>
        <v>0</v>
      </c>
      <c r="V68" s="146"/>
      <c r="W68" s="146"/>
      <c r="X68" s="146"/>
      <c r="Y68" s="146"/>
      <c r="Z68" s="146"/>
      <c r="AA68" s="146"/>
      <c r="AB68" s="146"/>
      <c r="AC68" s="146"/>
      <c r="AD68" s="146"/>
      <c r="AE68" s="146" t="s">
        <v>96</v>
      </c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</row>
    <row r="69" spans="1:60" ht="12.75" outlineLevel="1">
      <c r="A69" s="147">
        <v>32</v>
      </c>
      <c r="B69" s="156" t="s">
        <v>171</v>
      </c>
      <c r="C69" s="183" t="s">
        <v>172</v>
      </c>
      <c r="D69" s="158" t="s">
        <v>95</v>
      </c>
      <c r="E69" s="166">
        <v>131.89</v>
      </c>
      <c r="F69" s="170"/>
      <c r="G69" s="170">
        <f>F69*E69</f>
        <v>0</v>
      </c>
      <c r="H69" s="170">
        <v>0</v>
      </c>
      <c r="I69" s="170">
        <f>ROUND(E69*H69,2)</f>
        <v>0</v>
      </c>
      <c r="J69" s="170">
        <v>420</v>
      </c>
      <c r="K69" s="170">
        <f>ROUND(E69*J69,2)</f>
        <v>55393.8</v>
      </c>
      <c r="L69" s="170">
        <v>15</v>
      </c>
      <c r="M69" s="170">
        <f>G69*(1+L69/100)</f>
        <v>0</v>
      </c>
      <c r="N69" s="159">
        <v>0</v>
      </c>
      <c r="O69" s="159">
        <f>ROUND(E69*N69,5)</f>
        <v>0</v>
      </c>
      <c r="P69" s="159">
        <v>0</v>
      </c>
      <c r="Q69" s="159">
        <f>ROUND(E69*P69,5)</f>
        <v>0</v>
      </c>
      <c r="R69" s="159"/>
      <c r="S69" s="159"/>
      <c r="T69" s="160">
        <v>0</v>
      </c>
      <c r="U69" s="159">
        <f>ROUND(E69*T69,2)</f>
        <v>0</v>
      </c>
      <c r="V69" s="146"/>
      <c r="W69" s="146"/>
      <c r="X69" s="146"/>
      <c r="Y69" s="146"/>
      <c r="Z69" s="146"/>
      <c r="AA69" s="146"/>
      <c r="AB69" s="146"/>
      <c r="AC69" s="146"/>
      <c r="AD69" s="146"/>
      <c r="AE69" s="146" t="s">
        <v>96</v>
      </c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</row>
    <row r="70" spans="1:60" ht="12.75" outlineLevel="1">
      <c r="A70" s="147"/>
      <c r="B70" s="156"/>
      <c r="C70" s="184" t="s">
        <v>201</v>
      </c>
      <c r="D70" s="161"/>
      <c r="E70" s="167">
        <v>131.89</v>
      </c>
      <c r="F70" s="170"/>
      <c r="G70" s="170"/>
      <c r="H70" s="170"/>
      <c r="I70" s="170"/>
      <c r="J70" s="170"/>
      <c r="K70" s="170"/>
      <c r="L70" s="170"/>
      <c r="M70" s="170"/>
      <c r="N70" s="159"/>
      <c r="O70" s="159"/>
      <c r="P70" s="159"/>
      <c r="Q70" s="159"/>
      <c r="R70" s="159"/>
      <c r="S70" s="159"/>
      <c r="T70" s="160"/>
      <c r="U70" s="159"/>
      <c r="V70" s="146"/>
      <c r="W70" s="146"/>
      <c r="X70" s="146"/>
      <c r="Y70" s="146"/>
      <c r="Z70" s="146"/>
      <c r="AA70" s="146"/>
      <c r="AB70" s="146"/>
      <c r="AC70" s="146"/>
      <c r="AD70" s="146"/>
      <c r="AE70" s="146" t="s">
        <v>98</v>
      </c>
      <c r="AF70" s="146">
        <v>0</v>
      </c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</row>
    <row r="71" spans="1:60" ht="12.75" outlineLevel="1">
      <c r="A71" s="147">
        <v>33</v>
      </c>
      <c r="B71" s="156" t="s">
        <v>173</v>
      </c>
      <c r="C71" s="183" t="s">
        <v>174</v>
      </c>
      <c r="D71" s="158" t="s">
        <v>112</v>
      </c>
      <c r="E71" s="166">
        <v>1</v>
      </c>
      <c r="F71" s="170"/>
      <c r="G71" s="170">
        <f>F71*E71</f>
        <v>0</v>
      </c>
      <c r="H71" s="170">
        <v>0</v>
      </c>
      <c r="I71" s="170">
        <f>ROUND(E71*H71,2)</f>
        <v>0</v>
      </c>
      <c r="J71" s="170">
        <v>230</v>
      </c>
      <c r="K71" s="170">
        <f>ROUND(E71*J71,2)</f>
        <v>230</v>
      </c>
      <c r="L71" s="170">
        <v>15</v>
      </c>
      <c r="M71" s="170">
        <f>G71*(1+L71/100)</f>
        <v>0</v>
      </c>
      <c r="N71" s="159">
        <v>0</v>
      </c>
      <c r="O71" s="159">
        <f>ROUND(E71*N71,5)</f>
        <v>0</v>
      </c>
      <c r="P71" s="159">
        <v>0</v>
      </c>
      <c r="Q71" s="159">
        <f>ROUND(E71*P71,5)</f>
        <v>0</v>
      </c>
      <c r="R71" s="159"/>
      <c r="S71" s="159"/>
      <c r="T71" s="160">
        <v>0.555</v>
      </c>
      <c r="U71" s="159">
        <f>ROUND(E71*T71,2)</f>
        <v>0.56</v>
      </c>
      <c r="V71" s="146"/>
      <c r="W71" s="146"/>
      <c r="X71" s="146"/>
      <c r="Y71" s="146"/>
      <c r="Z71" s="146"/>
      <c r="AA71" s="146"/>
      <c r="AB71" s="146"/>
      <c r="AC71" s="146"/>
      <c r="AD71" s="146"/>
      <c r="AE71" s="146" t="s">
        <v>96</v>
      </c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</row>
    <row r="72" spans="1:60" ht="12.75" outlineLevel="1">
      <c r="A72" s="147">
        <v>34</v>
      </c>
      <c r="B72" s="156" t="s">
        <v>175</v>
      </c>
      <c r="C72" s="183" t="s">
        <v>176</v>
      </c>
      <c r="D72" s="158" t="s">
        <v>112</v>
      </c>
      <c r="E72" s="166">
        <v>1</v>
      </c>
      <c r="F72" s="170"/>
      <c r="G72" s="170">
        <f>F72*E72</f>
        <v>0</v>
      </c>
      <c r="H72" s="170">
        <v>857</v>
      </c>
      <c r="I72" s="170">
        <f>ROUND(E72*H72,2)</f>
        <v>857</v>
      </c>
      <c r="J72" s="170">
        <v>0</v>
      </c>
      <c r="K72" s="170">
        <f>ROUND(E72*J72,2)</f>
        <v>0</v>
      </c>
      <c r="L72" s="170">
        <v>15</v>
      </c>
      <c r="M72" s="170">
        <f>G72*(1+L72/100)</f>
        <v>0</v>
      </c>
      <c r="N72" s="159">
        <v>0.00307</v>
      </c>
      <c r="O72" s="159">
        <f>ROUND(E72*N72,5)</f>
        <v>0.00307</v>
      </c>
      <c r="P72" s="159">
        <v>0</v>
      </c>
      <c r="Q72" s="159">
        <f>ROUND(E72*P72,5)</f>
        <v>0</v>
      </c>
      <c r="R72" s="159"/>
      <c r="S72" s="159"/>
      <c r="T72" s="160">
        <v>0</v>
      </c>
      <c r="U72" s="159">
        <f>ROUND(E72*T72,2)</f>
        <v>0</v>
      </c>
      <c r="V72" s="146"/>
      <c r="W72" s="146"/>
      <c r="X72" s="146"/>
      <c r="Y72" s="146"/>
      <c r="Z72" s="146"/>
      <c r="AA72" s="146"/>
      <c r="AB72" s="146"/>
      <c r="AC72" s="146"/>
      <c r="AD72" s="146"/>
      <c r="AE72" s="146" t="s">
        <v>177</v>
      </c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</row>
    <row r="73" spans="1:60" ht="12.75" outlineLevel="1">
      <c r="A73" s="147">
        <v>35</v>
      </c>
      <c r="B73" s="156" t="s">
        <v>178</v>
      </c>
      <c r="C73" s="183" t="s">
        <v>179</v>
      </c>
      <c r="D73" s="158" t="s">
        <v>112</v>
      </c>
      <c r="E73" s="166">
        <v>1</v>
      </c>
      <c r="F73" s="170"/>
      <c r="G73" s="170">
        <f>F73*E73</f>
        <v>0</v>
      </c>
      <c r="H73" s="170">
        <v>0</v>
      </c>
      <c r="I73" s="170">
        <f>ROUND(E73*H73,2)</f>
        <v>0</v>
      </c>
      <c r="J73" s="170">
        <v>50.8</v>
      </c>
      <c r="K73" s="170">
        <f>ROUND(E73*J73,2)</f>
        <v>50.8</v>
      </c>
      <c r="L73" s="170">
        <v>15</v>
      </c>
      <c r="M73" s="170">
        <f>G73*(1+L73/100)</f>
        <v>0</v>
      </c>
      <c r="N73" s="159">
        <v>0</v>
      </c>
      <c r="O73" s="159">
        <f>ROUND(E73*N73,5)</f>
        <v>0</v>
      </c>
      <c r="P73" s="159">
        <v>0</v>
      </c>
      <c r="Q73" s="159">
        <f>ROUND(E73*P73,5)</f>
        <v>0</v>
      </c>
      <c r="R73" s="159"/>
      <c r="S73" s="159"/>
      <c r="T73" s="160">
        <v>0.137</v>
      </c>
      <c r="U73" s="159">
        <f>ROUND(E73*T73,2)</f>
        <v>0.14</v>
      </c>
      <c r="V73" s="146"/>
      <c r="W73" s="146"/>
      <c r="X73" s="146"/>
      <c r="Y73" s="146"/>
      <c r="Z73" s="146"/>
      <c r="AA73" s="146"/>
      <c r="AB73" s="146"/>
      <c r="AC73" s="146"/>
      <c r="AD73" s="146"/>
      <c r="AE73" s="146" t="s">
        <v>96</v>
      </c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</row>
    <row r="74" spans="1:60" ht="12.75" outlineLevel="1">
      <c r="A74" s="147">
        <v>36</v>
      </c>
      <c r="B74" s="156" t="s">
        <v>180</v>
      </c>
      <c r="C74" s="183" t="s">
        <v>181</v>
      </c>
      <c r="D74" s="158" t="s">
        <v>155</v>
      </c>
      <c r="E74" s="166">
        <v>1</v>
      </c>
      <c r="F74" s="170"/>
      <c r="G74" s="170">
        <f>F74*E74</f>
        <v>0</v>
      </c>
      <c r="H74" s="170">
        <v>850</v>
      </c>
      <c r="I74" s="170">
        <f>ROUND(E74*H74,2)</f>
        <v>850</v>
      </c>
      <c r="J74" s="170">
        <v>0</v>
      </c>
      <c r="K74" s="170">
        <f>ROUND(E74*J74,2)</f>
        <v>0</v>
      </c>
      <c r="L74" s="170">
        <v>15</v>
      </c>
      <c r="M74" s="170">
        <f>G74*(1+L74/100)</f>
        <v>0</v>
      </c>
      <c r="N74" s="159">
        <v>0.025</v>
      </c>
      <c r="O74" s="159">
        <f>ROUND(E74*N74,5)</f>
        <v>0.025</v>
      </c>
      <c r="P74" s="159">
        <v>0</v>
      </c>
      <c r="Q74" s="159">
        <f>ROUND(E74*P74,5)</f>
        <v>0</v>
      </c>
      <c r="R74" s="159"/>
      <c r="S74" s="159"/>
      <c r="T74" s="160">
        <v>0</v>
      </c>
      <c r="U74" s="159">
        <f>ROUND(E74*T74,2)</f>
        <v>0</v>
      </c>
      <c r="V74" s="146"/>
      <c r="W74" s="146"/>
      <c r="X74" s="146"/>
      <c r="Y74" s="146"/>
      <c r="Z74" s="146"/>
      <c r="AA74" s="146"/>
      <c r="AB74" s="146"/>
      <c r="AC74" s="146"/>
      <c r="AD74" s="146"/>
      <c r="AE74" s="146" t="s">
        <v>177</v>
      </c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</row>
    <row r="75" spans="1:60" ht="12.75" outlineLevel="1">
      <c r="A75" s="147">
        <v>37</v>
      </c>
      <c r="B75" s="156" t="s">
        <v>182</v>
      </c>
      <c r="C75" s="183" t="s">
        <v>183</v>
      </c>
      <c r="D75" s="158" t="s">
        <v>150</v>
      </c>
      <c r="E75" s="166">
        <v>1</v>
      </c>
      <c r="F75" s="170"/>
      <c r="G75" s="170">
        <f>F75*E75</f>
        <v>0</v>
      </c>
      <c r="H75" s="170">
        <v>0</v>
      </c>
      <c r="I75" s="170">
        <f>ROUND(E75*H75,2)</f>
        <v>0</v>
      </c>
      <c r="J75" s="170">
        <v>31792</v>
      </c>
      <c r="K75" s="170">
        <f>ROUND(E75*J75,2)</f>
        <v>31792</v>
      </c>
      <c r="L75" s="170">
        <v>15</v>
      </c>
      <c r="M75" s="170">
        <f>G75*(1+L75/100)</f>
        <v>0</v>
      </c>
      <c r="N75" s="159">
        <v>0</v>
      </c>
      <c r="O75" s="159">
        <f>ROUND(E75*N75,5)</f>
        <v>0</v>
      </c>
      <c r="P75" s="159">
        <v>0</v>
      </c>
      <c r="Q75" s="159">
        <f>ROUND(E75*P75,5)</f>
        <v>0</v>
      </c>
      <c r="R75" s="159"/>
      <c r="S75" s="159"/>
      <c r="T75" s="160">
        <v>2.447</v>
      </c>
      <c r="U75" s="159">
        <f>ROUND(E75*T75,2)</f>
        <v>2.45</v>
      </c>
      <c r="V75" s="146"/>
      <c r="W75" s="146"/>
      <c r="X75" s="146"/>
      <c r="Y75" s="146"/>
      <c r="Z75" s="146"/>
      <c r="AA75" s="146"/>
      <c r="AB75" s="146"/>
      <c r="AC75" s="146"/>
      <c r="AD75" s="146"/>
      <c r="AE75" s="146" t="s">
        <v>96</v>
      </c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</row>
    <row r="76" spans="1:31" ht="12.75">
      <c r="A76" s="148" t="s">
        <v>91</v>
      </c>
      <c r="B76" s="157" t="s">
        <v>63</v>
      </c>
      <c r="C76" s="185" t="s">
        <v>64</v>
      </c>
      <c r="D76" s="162"/>
      <c r="E76" s="168"/>
      <c r="F76" s="171"/>
      <c r="G76" s="171">
        <f>SUMIF(AE77:AE78,"&lt;&gt;NOR",G77:G78)</f>
        <v>0</v>
      </c>
      <c r="H76" s="171"/>
      <c r="I76" s="171">
        <f>SUM(I77:I78)</f>
        <v>0</v>
      </c>
      <c r="J76" s="171"/>
      <c r="K76" s="171">
        <f>SUM(K77:K78)</f>
        <v>129574</v>
      </c>
      <c r="L76" s="171"/>
      <c r="M76" s="171">
        <f>SUM(M77:M78)</f>
        <v>0</v>
      </c>
      <c r="N76" s="163"/>
      <c r="O76" s="163">
        <f>SUM(O77:O78)</f>
        <v>0</v>
      </c>
      <c r="P76" s="163"/>
      <c r="Q76" s="163">
        <f>SUM(Q77:Q78)</f>
        <v>0</v>
      </c>
      <c r="R76" s="163"/>
      <c r="S76" s="163"/>
      <c r="T76" s="164"/>
      <c r="U76" s="163">
        <f>SUM(U77:U78)</f>
        <v>3.33</v>
      </c>
      <c r="AE76" t="s">
        <v>92</v>
      </c>
    </row>
    <row r="77" spans="1:60" ht="20.25" outlineLevel="1">
      <c r="A77" s="147">
        <v>38</v>
      </c>
      <c r="B77" s="156" t="s">
        <v>184</v>
      </c>
      <c r="C77" s="183" t="s">
        <v>185</v>
      </c>
      <c r="D77" s="158" t="s">
        <v>112</v>
      </c>
      <c r="E77" s="166">
        <v>2</v>
      </c>
      <c r="F77" s="170"/>
      <c r="G77" s="170">
        <f>F77*E77</f>
        <v>0</v>
      </c>
      <c r="H77" s="170">
        <v>0</v>
      </c>
      <c r="I77" s="170">
        <f>ROUND(E77*H77,2)</f>
        <v>0</v>
      </c>
      <c r="J77" s="170">
        <v>62900</v>
      </c>
      <c r="K77" s="170">
        <f>ROUND(E77*J77,2)</f>
        <v>125800</v>
      </c>
      <c r="L77" s="170">
        <v>15</v>
      </c>
      <c r="M77" s="170">
        <f>G77*(1+L77/100)</f>
        <v>0</v>
      </c>
      <c r="N77" s="159">
        <v>0</v>
      </c>
      <c r="O77" s="159">
        <f>ROUND(E77*N77,5)</f>
        <v>0</v>
      </c>
      <c r="P77" s="159">
        <v>0</v>
      </c>
      <c r="Q77" s="159">
        <f>ROUND(E77*P77,5)</f>
        <v>0</v>
      </c>
      <c r="R77" s="159"/>
      <c r="S77" s="159"/>
      <c r="T77" s="160">
        <v>0</v>
      </c>
      <c r="U77" s="159">
        <f>ROUND(E77*T77,2)</f>
        <v>0</v>
      </c>
      <c r="V77" s="146"/>
      <c r="W77" s="146"/>
      <c r="X77" s="146"/>
      <c r="Y77" s="146"/>
      <c r="Z77" s="146"/>
      <c r="AA77" s="146"/>
      <c r="AB77" s="146"/>
      <c r="AC77" s="146"/>
      <c r="AD77" s="146"/>
      <c r="AE77" s="146" t="s">
        <v>96</v>
      </c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</row>
    <row r="78" spans="1:60" ht="12.75" outlineLevel="1">
      <c r="A78" s="147">
        <v>39</v>
      </c>
      <c r="B78" s="156" t="s">
        <v>186</v>
      </c>
      <c r="C78" s="183" t="s">
        <v>187</v>
      </c>
      <c r="D78" s="158" t="s">
        <v>150</v>
      </c>
      <c r="E78" s="166">
        <v>1</v>
      </c>
      <c r="F78" s="170"/>
      <c r="G78" s="170">
        <f>F78*E78</f>
        <v>0</v>
      </c>
      <c r="H78" s="170">
        <v>0</v>
      </c>
      <c r="I78" s="170">
        <f>ROUND(E78*H78,2)</f>
        <v>0</v>
      </c>
      <c r="J78" s="170">
        <v>3774</v>
      </c>
      <c r="K78" s="170">
        <f>ROUND(E78*J78,2)</f>
        <v>3774</v>
      </c>
      <c r="L78" s="170">
        <v>15</v>
      </c>
      <c r="M78" s="170">
        <f>G78*(1+L78/100)</f>
        <v>0</v>
      </c>
      <c r="N78" s="159">
        <v>0</v>
      </c>
      <c r="O78" s="159">
        <f>ROUND(E78*N78,5)</f>
        <v>0</v>
      </c>
      <c r="P78" s="159">
        <v>0</v>
      </c>
      <c r="Q78" s="159">
        <f>ROUND(E78*P78,5)</f>
        <v>0</v>
      </c>
      <c r="R78" s="159"/>
      <c r="S78" s="159"/>
      <c r="T78" s="160">
        <v>3.327</v>
      </c>
      <c r="U78" s="159">
        <f>ROUND(E78*T78,2)</f>
        <v>3.33</v>
      </c>
      <c r="V78" s="146"/>
      <c r="W78" s="146"/>
      <c r="X78" s="146"/>
      <c r="Y78" s="146"/>
      <c r="Z78" s="146"/>
      <c r="AA78" s="146"/>
      <c r="AB78" s="146"/>
      <c r="AC78" s="146"/>
      <c r="AD78" s="146"/>
      <c r="AE78" s="146" t="s">
        <v>96</v>
      </c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</row>
    <row r="79" spans="1:31" ht="12.75">
      <c r="A79" s="148" t="s">
        <v>91</v>
      </c>
      <c r="B79" s="157" t="s">
        <v>65</v>
      </c>
      <c r="C79" s="185" t="s">
        <v>26</v>
      </c>
      <c r="D79" s="162"/>
      <c r="E79" s="168"/>
      <c r="F79" s="171"/>
      <c r="G79" s="171">
        <f>SUMIF(AE80:AE82,"&lt;&gt;NOR",G80:G82)</f>
        <v>0</v>
      </c>
      <c r="H79" s="171"/>
      <c r="I79" s="171">
        <f>SUM(I80:I82)</f>
        <v>0</v>
      </c>
      <c r="J79" s="171"/>
      <c r="K79" s="171">
        <f>SUM(K80:K82)</f>
        <v>50523</v>
      </c>
      <c r="L79" s="171"/>
      <c r="M79" s="171">
        <f>SUM(M80:M82)</f>
        <v>0</v>
      </c>
      <c r="N79" s="163"/>
      <c r="O79" s="163">
        <f>SUM(O80:O82)</f>
        <v>0</v>
      </c>
      <c r="P79" s="163"/>
      <c r="Q79" s="163">
        <f>SUM(Q80:Q82)</f>
        <v>0</v>
      </c>
      <c r="R79" s="163"/>
      <c r="S79" s="163"/>
      <c r="T79" s="164"/>
      <c r="U79" s="163">
        <f>SUM(U80:U82)</f>
        <v>0</v>
      </c>
      <c r="AE79" t="s">
        <v>92</v>
      </c>
    </row>
    <row r="80" spans="1:60" ht="12.75" outlineLevel="1">
      <c r="A80" s="147">
        <v>40</v>
      </c>
      <c r="B80" s="156" t="s">
        <v>188</v>
      </c>
      <c r="C80" s="183" t="s">
        <v>189</v>
      </c>
      <c r="D80" s="158" t="s">
        <v>190</v>
      </c>
      <c r="E80" s="166">
        <v>1</v>
      </c>
      <c r="F80" s="170"/>
      <c r="G80" s="170">
        <f>F80*E80</f>
        <v>0</v>
      </c>
      <c r="H80" s="170">
        <v>0</v>
      </c>
      <c r="I80" s="170">
        <f>ROUND(E80*H80,2)</f>
        <v>0</v>
      </c>
      <c r="J80" s="170">
        <v>16841</v>
      </c>
      <c r="K80" s="170">
        <f>ROUND(E80*J80,2)</f>
        <v>16841</v>
      </c>
      <c r="L80" s="170">
        <v>15</v>
      </c>
      <c r="M80" s="170">
        <f>G80*(1+L80/100)</f>
        <v>0</v>
      </c>
      <c r="N80" s="159">
        <v>0</v>
      </c>
      <c r="O80" s="159">
        <f>ROUND(E80*N80,5)</f>
        <v>0</v>
      </c>
      <c r="P80" s="159">
        <v>0</v>
      </c>
      <c r="Q80" s="159">
        <f>ROUND(E80*P80,5)</f>
        <v>0</v>
      </c>
      <c r="R80" s="159"/>
      <c r="S80" s="159"/>
      <c r="T80" s="160">
        <v>0</v>
      </c>
      <c r="U80" s="159">
        <f>ROUND(E80*T80,2)</f>
        <v>0</v>
      </c>
      <c r="V80" s="146"/>
      <c r="W80" s="146"/>
      <c r="X80" s="146"/>
      <c r="Y80" s="146"/>
      <c r="Z80" s="146"/>
      <c r="AA80" s="146"/>
      <c r="AB80" s="146"/>
      <c r="AC80" s="146"/>
      <c r="AD80" s="146"/>
      <c r="AE80" s="146" t="s">
        <v>96</v>
      </c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</row>
    <row r="81" spans="1:60" ht="12.75" outlineLevel="1">
      <c r="A81" s="147">
        <v>41</v>
      </c>
      <c r="B81" s="156" t="s">
        <v>191</v>
      </c>
      <c r="C81" s="183" t="s">
        <v>192</v>
      </c>
      <c r="D81" s="158" t="s">
        <v>190</v>
      </c>
      <c r="E81" s="166">
        <v>1</v>
      </c>
      <c r="F81" s="170"/>
      <c r="G81" s="170">
        <f>F81*E81</f>
        <v>0</v>
      </c>
      <c r="H81" s="170">
        <v>0</v>
      </c>
      <c r="I81" s="170">
        <f>ROUND(E81*H81,2)</f>
        <v>0</v>
      </c>
      <c r="J81" s="170">
        <v>16841</v>
      </c>
      <c r="K81" s="170">
        <f>ROUND(E81*J81,2)</f>
        <v>16841</v>
      </c>
      <c r="L81" s="170">
        <v>15</v>
      </c>
      <c r="M81" s="170">
        <f>G81*(1+L81/100)</f>
        <v>0</v>
      </c>
      <c r="N81" s="159">
        <v>0</v>
      </c>
      <c r="O81" s="159">
        <f>ROUND(E81*N81,5)</f>
        <v>0</v>
      </c>
      <c r="P81" s="159">
        <v>0</v>
      </c>
      <c r="Q81" s="159">
        <f>ROUND(E81*P81,5)</f>
        <v>0</v>
      </c>
      <c r="R81" s="159"/>
      <c r="S81" s="159"/>
      <c r="T81" s="160">
        <v>0</v>
      </c>
      <c r="U81" s="159">
        <f>ROUND(E81*T81,2)</f>
        <v>0</v>
      </c>
      <c r="V81" s="146"/>
      <c r="W81" s="146"/>
      <c r="X81" s="146"/>
      <c r="Y81" s="146"/>
      <c r="Z81" s="146"/>
      <c r="AA81" s="146"/>
      <c r="AB81" s="146"/>
      <c r="AC81" s="146"/>
      <c r="AD81" s="146"/>
      <c r="AE81" s="146" t="s">
        <v>96</v>
      </c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</row>
    <row r="82" spans="1:60" ht="12.75" outlineLevel="1">
      <c r="A82" s="176">
        <v>42</v>
      </c>
      <c r="B82" s="177" t="s">
        <v>193</v>
      </c>
      <c r="C82" s="186" t="s">
        <v>194</v>
      </c>
      <c r="D82" s="178" t="s">
        <v>190</v>
      </c>
      <c r="E82" s="179">
        <v>1</v>
      </c>
      <c r="F82" s="180"/>
      <c r="G82" s="180">
        <f>F82*E82</f>
        <v>0</v>
      </c>
      <c r="H82" s="180">
        <v>0</v>
      </c>
      <c r="I82" s="180">
        <f>ROUND(E82*H82,2)</f>
        <v>0</v>
      </c>
      <c r="J82" s="180">
        <v>16841</v>
      </c>
      <c r="K82" s="180">
        <f>ROUND(E82*J82,2)</f>
        <v>16841</v>
      </c>
      <c r="L82" s="180">
        <v>15</v>
      </c>
      <c r="M82" s="180">
        <f>G82*(1+L82/100)</f>
        <v>0</v>
      </c>
      <c r="N82" s="181">
        <v>0</v>
      </c>
      <c r="O82" s="181">
        <f>ROUND(E82*N82,5)</f>
        <v>0</v>
      </c>
      <c r="P82" s="181">
        <v>0</v>
      </c>
      <c r="Q82" s="181">
        <f>ROUND(E82*P82,5)</f>
        <v>0</v>
      </c>
      <c r="R82" s="181"/>
      <c r="S82" s="181"/>
      <c r="T82" s="182">
        <v>0</v>
      </c>
      <c r="U82" s="181">
        <f>ROUND(E82*T82,2)</f>
        <v>0</v>
      </c>
      <c r="V82" s="146"/>
      <c r="W82" s="146"/>
      <c r="X82" s="146"/>
      <c r="Y82" s="146"/>
      <c r="Z82" s="146"/>
      <c r="AA82" s="146"/>
      <c r="AB82" s="146"/>
      <c r="AC82" s="146"/>
      <c r="AD82" s="146"/>
      <c r="AE82" s="146" t="s">
        <v>96</v>
      </c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</row>
    <row r="83" spans="1:30" ht="12.75">
      <c r="A83" s="6"/>
      <c r="B83" s="7" t="s">
        <v>195</v>
      </c>
      <c r="C83" s="187" t="s">
        <v>195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AC83">
        <v>15</v>
      </c>
      <c r="AD83">
        <v>21</v>
      </c>
    </row>
    <row r="84" spans="3:31" ht="12.75">
      <c r="C84" s="188"/>
      <c r="AE84" t="s">
        <v>196</v>
      </c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" bottom="0.3937007874015748" header="0" footer="0"/>
  <pageSetup firstPageNumber="3" useFirstPageNumber="1" horizontalDpi="600" verticalDpi="600" orientation="portrait" paperSize="9" r:id="rId1"/>
  <headerFoot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Marcela Pilská</cp:lastModifiedBy>
  <cp:lastPrinted>2018-08-12T20:36:59Z</cp:lastPrinted>
  <dcterms:created xsi:type="dcterms:W3CDTF">2009-04-08T07:15:50Z</dcterms:created>
  <dcterms:modified xsi:type="dcterms:W3CDTF">2021-07-27T07:17:55Z</dcterms:modified>
  <cp:category/>
  <cp:version/>
  <cp:contentType/>
  <cp:contentStatus/>
</cp:coreProperties>
</file>