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ilská\Osička - podklady \ZŠ Skálova-sociálky\"/>
    </mc:Choice>
  </mc:AlternateContent>
  <bookViews>
    <workbookView xWindow="0" yWindow="0" windowWidth="20010" windowHeight="8970" firstSheet="1" activeTab="1"/>
  </bookViews>
  <sheets>
    <sheet name="Rekapitulace stavby" sheetId="1" state="veryHidden" r:id="rId1"/>
    <sheet name="21-04 - STAVEB.ÚPRAVY ŠAT..." sheetId="2" r:id="rId2"/>
  </sheets>
  <definedNames>
    <definedName name="_xlnm._FilterDatabase" localSheetId="1" hidden="1">'21-04 - STAVEB.ÚPRAVY ŠAT...'!$C$99:$K$536</definedName>
    <definedName name="_xlnm.Print_Titles" localSheetId="1">'21-04 - STAVEB.ÚPRAVY ŠAT...'!$99:$99</definedName>
    <definedName name="_xlnm.Print_Titles" localSheetId="0">'Rekapitulace stavby'!$52:$52</definedName>
    <definedName name="_xlnm.Print_Area" localSheetId="1">'21-04 - STAVEB.ÚPRAVY ŠAT...'!$C$4:$J$37,'21-04 - STAVEB.ÚPRAVY ŠAT...'!$C$43:$J$83,'21-04 - STAVEB.ÚPRAVY ŠAT...'!$C$89:$K$536</definedName>
    <definedName name="_xlnm.Print_Area" localSheetId="0">'Rekapitulace stavby'!$D$4:$AO$36,'Rekapitulace stavby'!$C$42:$AQ$56</definedName>
  </definedNames>
  <calcPr calcId="152511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536" i="2"/>
  <c r="BH536" i="2"/>
  <c r="BG536" i="2"/>
  <c r="BF536" i="2"/>
  <c r="T536" i="2"/>
  <c r="T535" i="2"/>
  <c r="R536" i="2"/>
  <c r="R535" i="2" s="1"/>
  <c r="P536" i="2"/>
  <c r="P535" i="2"/>
  <c r="BI534" i="2"/>
  <c r="BH534" i="2"/>
  <c r="BG534" i="2"/>
  <c r="BF534" i="2"/>
  <c r="T534" i="2"/>
  <c r="T533" i="2" s="1"/>
  <c r="T532" i="2" s="1"/>
  <c r="R534" i="2"/>
  <c r="R533" i="2" s="1"/>
  <c r="R532" i="2" s="1"/>
  <c r="P534" i="2"/>
  <c r="P533" i="2"/>
  <c r="P532" i="2" s="1"/>
  <c r="BI531" i="2"/>
  <c r="BH531" i="2"/>
  <c r="BG531" i="2"/>
  <c r="BF531" i="2"/>
  <c r="T531" i="2"/>
  <c r="R531" i="2"/>
  <c r="P531" i="2"/>
  <c r="BI521" i="2"/>
  <c r="BH521" i="2"/>
  <c r="BG521" i="2"/>
  <c r="BF521" i="2"/>
  <c r="T521" i="2"/>
  <c r="R521" i="2"/>
  <c r="P521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08" i="2"/>
  <c r="BH508" i="2"/>
  <c r="BG508" i="2"/>
  <c r="BF508" i="2"/>
  <c r="T508" i="2"/>
  <c r="R508" i="2"/>
  <c r="P508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2" i="2"/>
  <c r="BH492" i="2"/>
  <c r="BG492" i="2"/>
  <c r="BF492" i="2"/>
  <c r="T492" i="2"/>
  <c r="R492" i="2"/>
  <c r="P492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62" i="2"/>
  <c r="BH462" i="2"/>
  <c r="BG462" i="2"/>
  <c r="BF462" i="2"/>
  <c r="T462" i="2"/>
  <c r="T461" i="2" s="1"/>
  <c r="R462" i="2"/>
  <c r="R461" i="2" s="1"/>
  <c r="P462" i="2"/>
  <c r="P461" i="2" s="1"/>
  <c r="BI455" i="2"/>
  <c r="BH455" i="2"/>
  <c r="BG455" i="2"/>
  <c r="BF455" i="2"/>
  <c r="T455" i="2"/>
  <c r="R455" i="2"/>
  <c r="P455" i="2"/>
  <c r="BI449" i="2"/>
  <c r="BH449" i="2"/>
  <c r="BG449" i="2"/>
  <c r="BF449" i="2"/>
  <c r="T449" i="2"/>
  <c r="R449" i="2"/>
  <c r="P449" i="2"/>
  <c r="BI444" i="2"/>
  <c r="BH444" i="2"/>
  <c r="BG444" i="2"/>
  <c r="BF444" i="2"/>
  <c r="T444" i="2"/>
  <c r="R444" i="2"/>
  <c r="P444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08" i="2"/>
  <c r="BH408" i="2"/>
  <c r="BG408" i="2"/>
  <c r="BF408" i="2"/>
  <c r="T408" i="2"/>
  <c r="R408" i="2"/>
  <c r="P408" i="2"/>
  <c r="BI402" i="2"/>
  <c r="BH402" i="2"/>
  <c r="BG402" i="2"/>
  <c r="BF402" i="2"/>
  <c r="T402" i="2"/>
  <c r="R402" i="2"/>
  <c r="P402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4" i="2"/>
  <c r="BH344" i="2"/>
  <c r="BG344" i="2"/>
  <c r="BF344" i="2"/>
  <c r="T344" i="2"/>
  <c r="R344" i="2"/>
  <c r="P34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T291" i="2" s="1"/>
  <c r="R292" i="2"/>
  <c r="R291" i="2" s="1"/>
  <c r="P292" i="2"/>
  <c r="P291" i="2" s="1"/>
  <c r="BI290" i="2"/>
  <c r="BH290" i="2"/>
  <c r="BG290" i="2"/>
  <c r="BF290" i="2"/>
  <c r="T290" i="2"/>
  <c r="T289" i="2"/>
  <c r="R290" i="2"/>
  <c r="R289" i="2" s="1"/>
  <c r="P290" i="2"/>
  <c r="P289" i="2"/>
  <c r="BI287" i="2"/>
  <c r="BH287" i="2"/>
  <c r="BG287" i="2"/>
  <c r="BF287" i="2"/>
  <c r="T287" i="2"/>
  <c r="T286" i="2" s="1"/>
  <c r="R287" i="2"/>
  <c r="R286" i="2" s="1"/>
  <c r="P287" i="2"/>
  <c r="P286" i="2" s="1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5" i="2"/>
  <c r="BH245" i="2"/>
  <c r="BG245" i="2"/>
  <c r="BF245" i="2"/>
  <c r="T245" i="2"/>
  <c r="R245" i="2"/>
  <c r="P245" i="2"/>
  <c r="BI239" i="2"/>
  <c r="BH239" i="2"/>
  <c r="BG239" i="2"/>
  <c r="BF239" i="2"/>
  <c r="T239" i="2"/>
  <c r="R239" i="2"/>
  <c r="P239" i="2"/>
  <c r="BI233" i="2"/>
  <c r="BH233" i="2"/>
  <c r="BG233" i="2"/>
  <c r="BF233" i="2"/>
  <c r="T233" i="2"/>
  <c r="R233" i="2"/>
  <c r="P233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19" i="2"/>
  <c r="BH219" i="2"/>
  <c r="BG219" i="2"/>
  <c r="BF219" i="2"/>
  <c r="T219" i="2"/>
  <c r="R219" i="2"/>
  <c r="P219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T122" i="2" s="1"/>
  <c r="R123" i="2"/>
  <c r="R122" i="2" s="1"/>
  <c r="P123" i="2"/>
  <c r="P122" i="2" s="1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J97" i="2"/>
  <c r="J96" i="2"/>
  <c r="F96" i="2"/>
  <c r="F94" i="2"/>
  <c r="E92" i="2"/>
  <c r="J51" i="2"/>
  <c r="J50" i="2"/>
  <c r="F50" i="2"/>
  <c r="F48" i="2"/>
  <c r="E46" i="2"/>
  <c r="J16" i="2"/>
  <c r="E16" i="2"/>
  <c r="F97" i="2" s="1"/>
  <c r="J15" i="2"/>
  <c r="J10" i="2"/>
  <c r="J94" i="2" s="1"/>
  <c r="L50" i="1"/>
  <c r="AM50" i="1"/>
  <c r="AM49" i="1"/>
  <c r="L49" i="1"/>
  <c r="AM47" i="1"/>
  <c r="L47" i="1"/>
  <c r="L45" i="1"/>
  <c r="L44" i="1"/>
  <c r="J531" i="2"/>
  <c r="BK521" i="2"/>
  <c r="J520" i="2"/>
  <c r="BK518" i="2"/>
  <c r="J508" i="2"/>
  <c r="BK507" i="2"/>
  <c r="BK505" i="2"/>
  <c r="BK495" i="2"/>
  <c r="J494" i="2"/>
  <c r="BK492" i="2"/>
  <c r="J482" i="2"/>
  <c r="J481" i="2"/>
  <c r="BK478" i="2"/>
  <c r="BK477" i="2"/>
  <c r="BK462" i="2"/>
  <c r="J455" i="2"/>
  <c r="J449" i="2"/>
  <c r="BK444" i="2"/>
  <c r="BK439" i="2"/>
  <c r="J436" i="2"/>
  <c r="BK434" i="2"/>
  <c r="BK430" i="2"/>
  <c r="J428" i="2"/>
  <c r="BK426" i="2"/>
  <c r="BK424" i="2"/>
  <c r="J408" i="2"/>
  <c r="J402" i="2"/>
  <c r="J386" i="2"/>
  <c r="BK384" i="2"/>
  <c r="J375" i="2"/>
  <c r="J374" i="2"/>
  <c r="BK372" i="2"/>
  <c r="BK365" i="2"/>
  <c r="J363" i="2"/>
  <c r="BK353" i="2"/>
  <c r="BK350" i="2"/>
  <c r="J344" i="2"/>
  <c r="J332" i="2"/>
  <c r="J330" i="2"/>
  <c r="J329" i="2"/>
  <c r="J328" i="2"/>
  <c r="BK327" i="2"/>
  <c r="BK326" i="2"/>
  <c r="BK321" i="2"/>
  <c r="BK320" i="2"/>
  <c r="J319" i="2"/>
  <c r="BK318" i="2"/>
  <c r="BK317" i="2"/>
  <c r="J315" i="2"/>
  <c r="BK314" i="2"/>
  <c r="J313" i="2"/>
  <c r="BK311" i="2"/>
  <c r="BK309" i="2"/>
  <c r="BK308" i="2"/>
  <c r="J304" i="2"/>
  <c r="J302" i="2"/>
  <c r="BK294" i="2"/>
  <c r="J292" i="2"/>
  <c r="J290" i="2"/>
  <c r="J287" i="2"/>
  <c r="J285" i="2"/>
  <c r="BK283" i="2"/>
  <c r="BK282" i="2"/>
  <c r="J281" i="2"/>
  <c r="J279" i="2"/>
  <c r="J266" i="2"/>
  <c r="BK263" i="2"/>
  <c r="BK261" i="2"/>
  <c r="J259" i="2"/>
  <c r="BK258" i="2"/>
  <c r="J257" i="2"/>
  <c r="J253" i="2"/>
  <c r="J251" i="2"/>
  <c r="J245" i="2"/>
  <c r="J239" i="2"/>
  <c r="BK233" i="2"/>
  <c r="J233" i="2"/>
  <c r="BK227" i="2"/>
  <c r="J227" i="2"/>
  <c r="BK225" i="2"/>
  <c r="BK223" i="2"/>
  <c r="BK219" i="2"/>
  <c r="BK214" i="2"/>
  <c r="J212" i="2"/>
  <c r="J211" i="2"/>
  <c r="J210" i="2"/>
  <c r="BK209" i="2"/>
  <c r="BK208" i="2"/>
  <c r="BK207" i="2"/>
  <c r="J206" i="2"/>
  <c r="BK205" i="2"/>
  <c r="J204" i="2"/>
  <c r="J203" i="2"/>
  <c r="J202" i="2"/>
  <c r="J195" i="2"/>
  <c r="J193" i="2"/>
  <c r="J181" i="2"/>
  <c r="J179" i="2"/>
  <c r="BK178" i="2"/>
  <c r="J177" i="2"/>
  <c r="BK165" i="2"/>
  <c r="BK164" i="2"/>
  <c r="BK163" i="2"/>
  <c r="J162" i="2"/>
  <c r="J160" i="2"/>
  <c r="BK143" i="2"/>
  <c r="J141" i="2"/>
  <c r="J129" i="2"/>
  <c r="J128" i="2"/>
  <c r="BK125" i="2"/>
  <c r="BK123" i="2"/>
  <c r="J120" i="2"/>
  <c r="J118" i="2"/>
  <c r="J116" i="2"/>
  <c r="BK114" i="2"/>
  <c r="J112" i="2"/>
  <c r="BK110" i="2"/>
  <c r="J107" i="2"/>
  <c r="BK105" i="2"/>
  <c r="J103" i="2"/>
  <c r="BK536" i="2"/>
  <c r="J536" i="2"/>
  <c r="BK534" i="2"/>
  <c r="J534" i="2"/>
  <c r="BK531" i="2"/>
  <c r="J521" i="2"/>
  <c r="BK520" i="2"/>
  <c r="J518" i="2"/>
  <c r="BK508" i="2"/>
  <c r="J507" i="2"/>
  <c r="J505" i="2"/>
  <c r="J495" i="2"/>
  <c r="BK494" i="2"/>
  <c r="J492" i="2"/>
  <c r="BK482" i="2"/>
  <c r="BK481" i="2"/>
  <c r="J478" i="2"/>
  <c r="J477" i="2"/>
  <c r="J462" i="2"/>
  <c r="BK455" i="2"/>
  <c r="BK449" i="2"/>
  <c r="J444" i="2"/>
  <c r="J439" i="2"/>
  <c r="BK436" i="2"/>
  <c r="J434" i="2"/>
  <c r="J430" i="2"/>
  <c r="BK428" i="2"/>
  <c r="J426" i="2"/>
  <c r="J424" i="2"/>
  <c r="BK408" i="2"/>
  <c r="BK402" i="2"/>
  <c r="BK386" i="2"/>
  <c r="J384" i="2"/>
  <c r="BK375" i="2"/>
  <c r="BK374" i="2"/>
  <c r="J372" i="2"/>
  <c r="J365" i="2"/>
  <c r="BK363" i="2"/>
  <c r="J353" i="2"/>
  <c r="J350" i="2"/>
  <c r="BK344" i="2"/>
  <c r="BK332" i="2"/>
  <c r="BK330" i="2"/>
  <c r="BK329" i="2"/>
  <c r="BK328" i="2"/>
  <c r="J327" i="2"/>
  <c r="J326" i="2"/>
  <c r="J321" i="2"/>
  <c r="J320" i="2"/>
  <c r="BK319" i="2"/>
  <c r="J318" i="2"/>
  <c r="J317" i="2"/>
  <c r="BK315" i="2"/>
  <c r="J314" i="2"/>
  <c r="BK313" i="2"/>
  <c r="J311" i="2"/>
  <c r="J309" i="2"/>
  <c r="J308" i="2"/>
  <c r="BK304" i="2"/>
  <c r="BK302" i="2"/>
  <c r="J294" i="2"/>
  <c r="BK292" i="2"/>
  <c r="BK290" i="2"/>
  <c r="BK287" i="2"/>
  <c r="BK285" i="2"/>
  <c r="J283" i="2"/>
  <c r="J282" i="2"/>
  <c r="BK281" i="2"/>
  <c r="BK279" i="2"/>
  <c r="BK266" i="2"/>
  <c r="J263" i="2"/>
  <c r="J261" i="2"/>
  <c r="BK259" i="2"/>
  <c r="J258" i="2"/>
  <c r="BK257" i="2"/>
  <c r="BK253" i="2"/>
  <c r="BK251" i="2"/>
  <c r="BK245" i="2"/>
  <c r="BK239" i="2"/>
  <c r="J225" i="2"/>
  <c r="J223" i="2"/>
  <c r="J219" i="2"/>
  <c r="J214" i="2"/>
  <c r="BK212" i="2"/>
  <c r="BK211" i="2"/>
  <c r="BK210" i="2"/>
  <c r="J209" i="2"/>
  <c r="J208" i="2"/>
  <c r="J207" i="2"/>
  <c r="BK206" i="2"/>
  <c r="J205" i="2"/>
  <c r="BK204" i="2"/>
  <c r="BK203" i="2"/>
  <c r="BK202" i="2"/>
  <c r="BK195" i="2"/>
  <c r="BK193" i="2"/>
  <c r="BK181" i="2"/>
  <c r="BK179" i="2"/>
  <c r="J178" i="2"/>
  <c r="BK177" i="2"/>
  <c r="J165" i="2"/>
  <c r="J164" i="2"/>
  <c r="J163" i="2"/>
  <c r="BK162" i="2"/>
  <c r="BK160" i="2"/>
  <c r="J143" i="2"/>
  <c r="BK141" i="2"/>
  <c r="BK129" i="2"/>
  <c r="BK128" i="2"/>
  <c r="J125" i="2"/>
  <c r="J123" i="2"/>
  <c r="BK120" i="2"/>
  <c r="BK118" i="2"/>
  <c r="BK116" i="2"/>
  <c r="J114" i="2"/>
  <c r="BK112" i="2"/>
  <c r="J110" i="2"/>
  <c r="BK107" i="2"/>
  <c r="J105" i="2"/>
  <c r="BK103" i="2"/>
  <c r="AS54" i="1"/>
  <c r="P102" i="2" l="1"/>
  <c r="T102" i="2"/>
  <c r="P124" i="2"/>
  <c r="T124" i="2"/>
  <c r="P180" i="2"/>
  <c r="T180" i="2"/>
  <c r="P213" i="2"/>
  <c r="R213" i="2"/>
  <c r="P293" i="2"/>
  <c r="P288" i="2" s="1"/>
  <c r="T293" i="2"/>
  <c r="P312" i="2"/>
  <c r="BK316" i="2"/>
  <c r="J316" i="2"/>
  <c r="J68" i="2"/>
  <c r="R316" i="2"/>
  <c r="T316" i="2"/>
  <c r="P331" i="2"/>
  <c r="T331" i="2"/>
  <c r="T288" i="2" s="1"/>
  <c r="P385" i="2"/>
  <c r="T385" i="2"/>
  <c r="P435" i="2"/>
  <c r="R519" i="2"/>
  <c r="BK102" i="2"/>
  <c r="J102" i="2" s="1"/>
  <c r="J57" i="2" s="1"/>
  <c r="R102" i="2"/>
  <c r="BK124" i="2"/>
  <c r="J124" i="2" s="1"/>
  <c r="J59" i="2" s="1"/>
  <c r="R124" i="2"/>
  <c r="BK180" i="2"/>
  <c r="J180" i="2" s="1"/>
  <c r="J60" i="2" s="1"/>
  <c r="R180" i="2"/>
  <c r="BK213" i="2"/>
  <c r="J213" i="2" s="1"/>
  <c r="J61" i="2" s="1"/>
  <c r="T213" i="2"/>
  <c r="BK293" i="2"/>
  <c r="J293" i="2" s="1"/>
  <c r="J66" i="2" s="1"/>
  <c r="R293" i="2"/>
  <c r="R288" i="2" s="1"/>
  <c r="BK312" i="2"/>
  <c r="J312" i="2"/>
  <c r="J67" i="2"/>
  <c r="R312" i="2"/>
  <c r="T312" i="2"/>
  <c r="P316" i="2"/>
  <c r="BK331" i="2"/>
  <c r="J331" i="2" s="1"/>
  <c r="J69" i="2" s="1"/>
  <c r="R331" i="2"/>
  <c r="BK385" i="2"/>
  <c r="J385" i="2" s="1"/>
  <c r="J70" i="2" s="1"/>
  <c r="R385" i="2"/>
  <c r="BK435" i="2"/>
  <c r="J435" i="2" s="1"/>
  <c r="J71" i="2" s="1"/>
  <c r="R435" i="2"/>
  <c r="T435" i="2"/>
  <c r="BK476" i="2"/>
  <c r="J476" i="2" s="1"/>
  <c r="J74" i="2" s="1"/>
  <c r="P476" i="2"/>
  <c r="R476" i="2"/>
  <c r="T476" i="2"/>
  <c r="BK480" i="2"/>
  <c r="J480" i="2"/>
  <c r="J76" i="2" s="1"/>
  <c r="P480" i="2"/>
  <c r="R480" i="2"/>
  <c r="T480" i="2"/>
  <c r="BK493" i="2"/>
  <c r="J493" i="2" s="1"/>
  <c r="J77" i="2" s="1"/>
  <c r="P493" i="2"/>
  <c r="R493" i="2"/>
  <c r="T493" i="2"/>
  <c r="BK506" i="2"/>
  <c r="J506" i="2"/>
  <c r="J78" i="2" s="1"/>
  <c r="P506" i="2"/>
  <c r="R506" i="2"/>
  <c r="T506" i="2"/>
  <c r="BK519" i="2"/>
  <c r="J519" i="2" s="1"/>
  <c r="J79" i="2" s="1"/>
  <c r="P519" i="2"/>
  <c r="T519" i="2"/>
  <c r="F51" i="2"/>
  <c r="BE105" i="2"/>
  <c r="BE110" i="2"/>
  <c r="BE114" i="2"/>
  <c r="BE118" i="2"/>
  <c r="BE120" i="2"/>
  <c r="BE123" i="2"/>
  <c r="BE125" i="2"/>
  <c r="BE129" i="2"/>
  <c r="BE143" i="2"/>
  <c r="BE162" i="2"/>
  <c r="BE165" i="2"/>
  <c r="BE177" i="2"/>
  <c r="BE181" i="2"/>
  <c r="BE195" i="2"/>
  <c r="BE202" i="2"/>
  <c r="BE203" i="2"/>
  <c r="BE204" i="2"/>
  <c r="BE206" i="2"/>
  <c r="BE209" i="2"/>
  <c r="BE210" i="2"/>
  <c r="BE211" i="2"/>
  <c r="BE223" i="2"/>
  <c r="BE233" i="2"/>
  <c r="BE239" i="2"/>
  <c r="BE245" i="2"/>
  <c r="BE251" i="2"/>
  <c r="BE253" i="2"/>
  <c r="BE257" i="2"/>
  <c r="BE259" i="2"/>
  <c r="BE266" i="2"/>
  <c r="BE281" i="2"/>
  <c r="BE285" i="2"/>
  <c r="BE287" i="2"/>
  <c r="BE292" i="2"/>
  <c r="BE302" i="2"/>
  <c r="BE315" i="2"/>
  <c r="BE317" i="2"/>
  <c r="BE318" i="2"/>
  <c r="BE328" i="2"/>
  <c r="BE329" i="2"/>
  <c r="BE344" i="2"/>
  <c r="BE353" i="2"/>
  <c r="BE365" i="2"/>
  <c r="BE375" i="2"/>
  <c r="BE402" i="2"/>
  <c r="BE428" i="2"/>
  <c r="BE430" i="2"/>
  <c r="BE434" i="2"/>
  <c r="BE436" i="2"/>
  <c r="BE444" i="2"/>
  <c r="BE449" i="2"/>
  <c r="BE455" i="2"/>
  <c r="BE462" i="2"/>
  <c r="BE478" i="2"/>
  <c r="BE481" i="2"/>
  <c r="BE494" i="2"/>
  <c r="BE505" i="2"/>
  <c r="BE507" i="2"/>
  <c r="BE521" i="2"/>
  <c r="BE531" i="2"/>
  <c r="BE534" i="2"/>
  <c r="BE536" i="2"/>
  <c r="BK122" i="2"/>
  <c r="J122" i="2" s="1"/>
  <c r="J58" i="2" s="1"/>
  <c r="BK286" i="2"/>
  <c r="J286" i="2" s="1"/>
  <c r="J62" i="2" s="1"/>
  <c r="BK291" i="2"/>
  <c r="J291" i="2"/>
  <c r="J65" i="2" s="1"/>
  <c r="J48" i="2"/>
  <c r="BE103" i="2"/>
  <c r="BE107" i="2"/>
  <c r="BE112" i="2"/>
  <c r="BE116" i="2"/>
  <c r="BE128" i="2"/>
  <c r="BE141" i="2"/>
  <c r="BE160" i="2"/>
  <c r="BE163" i="2"/>
  <c r="BE164" i="2"/>
  <c r="BE178" i="2"/>
  <c r="BE179" i="2"/>
  <c r="BE193" i="2"/>
  <c r="BE205" i="2"/>
  <c r="BE207" i="2"/>
  <c r="BE208" i="2"/>
  <c r="BE212" i="2"/>
  <c r="BE214" i="2"/>
  <c r="BE219" i="2"/>
  <c r="BE225" i="2"/>
  <c r="BE227" i="2"/>
  <c r="BE258" i="2"/>
  <c r="BE261" i="2"/>
  <c r="BE263" i="2"/>
  <c r="BE279" i="2"/>
  <c r="BE282" i="2"/>
  <c r="BE283" i="2"/>
  <c r="BE290" i="2"/>
  <c r="BE294" i="2"/>
  <c r="BE304" i="2"/>
  <c r="BE308" i="2"/>
  <c r="BE309" i="2"/>
  <c r="BE311" i="2"/>
  <c r="BE313" i="2"/>
  <c r="BE314" i="2"/>
  <c r="BE319" i="2"/>
  <c r="BE320" i="2"/>
  <c r="BE321" i="2"/>
  <c r="BE326" i="2"/>
  <c r="BE327" i="2"/>
  <c r="BE330" i="2"/>
  <c r="BE332" i="2"/>
  <c r="BE350" i="2"/>
  <c r="BE363" i="2"/>
  <c r="BE372" i="2"/>
  <c r="BE374" i="2"/>
  <c r="BE384" i="2"/>
  <c r="BE386" i="2"/>
  <c r="BE408" i="2"/>
  <c r="BE424" i="2"/>
  <c r="BE426" i="2"/>
  <c r="BE439" i="2"/>
  <c r="BE477" i="2"/>
  <c r="BE482" i="2"/>
  <c r="BE492" i="2"/>
  <c r="BE495" i="2"/>
  <c r="BE508" i="2"/>
  <c r="BE518" i="2"/>
  <c r="BE520" i="2"/>
  <c r="BK289" i="2"/>
  <c r="J289" i="2"/>
  <c r="J64" i="2"/>
  <c r="BK461" i="2"/>
  <c r="J461" i="2" s="1"/>
  <c r="J72" i="2" s="1"/>
  <c r="BK533" i="2"/>
  <c r="J533" i="2"/>
  <c r="J81" i="2" s="1"/>
  <c r="BK535" i="2"/>
  <c r="J535" i="2"/>
  <c r="J82" i="2"/>
  <c r="J32" i="2"/>
  <c r="AW55" i="1" s="1"/>
  <c r="F32" i="2"/>
  <c r="BA55" i="1"/>
  <c r="BA54" i="1" s="1"/>
  <c r="W30" i="1" s="1"/>
  <c r="F35" i="2"/>
  <c r="BD55" i="1"/>
  <c r="BD54" i="1" s="1"/>
  <c r="W33" i="1" s="1"/>
  <c r="F34" i="2"/>
  <c r="BC55" i="1"/>
  <c r="BC54" i="1" s="1"/>
  <c r="W32" i="1" s="1"/>
  <c r="F33" i="2"/>
  <c r="BB55" i="1"/>
  <c r="BB54" i="1" s="1"/>
  <c r="W31" i="1" s="1"/>
  <c r="R479" i="2" l="1"/>
  <c r="R475" i="2"/>
  <c r="T101" i="2"/>
  <c r="T100" i="2"/>
  <c r="T479" i="2"/>
  <c r="P479" i="2"/>
  <c r="T475" i="2"/>
  <c r="P475" i="2"/>
  <c r="P100" i="2" s="1"/>
  <c r="AU55" i="1" s="1"/>
  <c r="AU54" i="1" s="1"/>
  <c r="R101" i="2"/>
  <c r="R100" i="2"/>
  <c r="P101" i="2"/>
  <c r="BK288" i="2"/>
  <c r="J288" i="2"/>
  <c r="J63" i="2"/>
  <c r="BK101" i="2"/>
  <c r="J101" i="2"/>
  <c r="J56" i="2"/>
  <c r="BK479" i="2"/>
  <c r="J479" i="2" s="1"/>
  <c r="J75" i="2" s="1"/>
  <c r="BK532" i="2"/>
  <c r="J532" i="2"/>
  <c r="J80" i="2" s="1"/>
  <c r="F31" i="2"/>
  <c r="AZ55" i="1" s="1"/>
  <c r="AZ54" i="1" s="1"/>
  <c r="AV54" i="1" s="1"/>
  <c r="AK29" i="1" s="1"/>
  <c r="AW54" i="1"/>
  <c r="AK30" i="1" s="1"/>
  <c r="AY54" i="1"/>
  <c r="AX54" i="1"/>
  <c r="J31" i="2"/>
  <c r="AV55" i="1" s="1"/>
  <c r="AT55" i="1" s="1"/>
  <c r="BK475" i="2" l="1"/>
  <c r="J475" i="2" s="1"/>
  <c r="J73" i="2" s="1"/>
  <c r="BK100" i="2"/>
  <c r="J100" i="2" s="1"/>
  <c r="J55" i="2" s="1"/>
  <c r="AT54" i="1"/>
  <c r="W29" i="1"/>
  <c r="J28" i="2" l="1"/>
  <c r="AG55" i="1" s="1"/>
  <c r="AN55" i="1" s="1"/>
  <c r="J37" i="2" l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<sst xmlns="http://schemas.openxmlformats.org/spreadsheetml/2006/main" count="4931" uniqueCount="808">
  <si>
    <t>Export Komplet</t>
  </si>
  <si>
    <t>VZ</t>
  </si>
  <si>
    <t>2.0</t>
  </si>
  <si>
    <t/>
  </si>
  <si>
    <t>False</t>
  </si>
  <si>
    <t>{87e2e9ca-0800-4e42-ad74-af70dcc34bbc}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</si>
  <si>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</si>
  <si>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</si>
  <si>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</si>
  <si>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</si>
  <si>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</si>
  <si>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</si>
  <si>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</si>
  <si>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</si>
  <si>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</si>
  <si>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21-04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</si>
  <si>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</si>
  <si>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</si>
  <si>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STAVEB.ÚPRAVY ŠATEN A SOC.ZAŘÍZENÍ, 1.ZŠ SKÁLOVA UL.</t>
  </si>
  <si>
    <t>KSO:</t>
  </si>
  <si>
    <t>CC-CZ:</t>
  </si>
  <si>
    <t>Místo:</t>
  </si>
  <si>
    <t>TURNOV</t>
  </si>
  <si>
    <t>Datum:</t>
  </si>
  <si>
    <t>10. 3. 2021</t>
  </si>
  <si>
    <t>Zadavatel:</t>
  </si>
  <si>
    <t>IČ:</t>
  </si>
  <si>
    <t>1.ZŠ SKÁLOVA UL.ČP.600, TURNOV</t>
  </si>
  <si>
    <t>DIČ:</t>
  </si>
  <si>
    <t>Uchazeč:</t>
  </si>
  <si>
    <t>Vyplň údaj</t>
  </si>
  <si>
    <t>Projektant:</t>
  </si>
  <si>
    <t>ING.PAVEL MAREK projekční ateliér TURNOV</t>
  </si>
  <si>
    <t>True</t>
  </si>
  <si>
    <t>Zpracovatel:</t>
  </si>
  <si>
    <t>JANA VYDROVÁ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</si>
  <si>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</si>
  <si>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</si>
  <si>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</si>
  <si>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</si>
  <si>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</si>
  <si>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</si>
  <si>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</si>
  <si>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</si>
  <si>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</si>
  <si>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</si>
  <si>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</si>
  <si>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</si>
  <si>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</si>
  <si>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</si>
  <si>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</si>
  <si>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</si>
  <si>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</si>
  <si>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</si>
  <si>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</si>
  <si>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</si>
  <si>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</si>
  <si>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</si>
  <si>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</si>
  <si>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</si>
  <si>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</si>
  <si>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</si>
  <si>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</si>
  <si>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</si>
  <si>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</si>
  <si>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</si>
  <si>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</si>
  <si>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</si>
  <si>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</si>
  <si>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</si>
  <si>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</si>
  <si>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</si>
  <si>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</si>
  <si>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</si>
  <si>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</si>
  <si>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</si>
  <si>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</si>
  <si>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</si>
  <si>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</si>
  <si>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</si>
  <si>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</si>
  <si>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</si>
  <si>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</si>
  <si>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</si>
  <si>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</si>
  <si>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</si>
  <si>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</si>
  <si>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</si>
  <si>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</si>
  <si>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</si>
  <si>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96 - Bourání konstrukcí</t>
  </si>
  <si>
    <t xml:space="preserve">    998 - Přesun hmot</t>
  </si>
  <si>
    <t>PSV - Práce a dodávky PSV</t>
  </si>
  <si>
    <t xml:space="preserve">    720 - Zdravotní technika</t>
  </si>
  <si>
    <t xml:space="preserve">    730 - Ústřední vytápění</t>
  </si>
  <si>
    <t xml:space="preserve">    763 - Konstrukce sádrokartonové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</si>
  <si>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</si>
  <si>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</si>
  <si>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</si>
  <si>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781 - Obklady keramické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</si>
  <si>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</si>
  <si>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</si>
  <si>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</si>
  <si>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</si>
  <si>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24-M - Montáže vzduchotechnických zařízení</t>
  </si>
  <si>
    <t xml:space="preserve">      1.NP - WC chlapci, úklidová místnost</t>
  </si>
  <si>
    <t xml:space="preserve">      1.NP/2 - WC dívky, WC personál</t>
  </si>
  <si>
    <t xml:space="preserve">      1.NP/3 - Umývárny dívky</t>
  </si>
  <si>
    <t xml:space="preserve">      1.NP/4 - Umývárny chlapci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</si>
  <si>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</si>
  <si>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</si>
  <si>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</si>
  <si>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</si>
  <si>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</si>
  <si>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</si>
  <si>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</si>
  <si>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</si>
  <si>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</si>
  <si>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</si>
  <si>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</si>
  <si>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</si>
  <si>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</si>
  <si>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</si>
  <si>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</si>
  <si>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</si>
  <si>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</si>
  <si>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</si>
  <si>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</si>
  <si>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</si>
  <si>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</si>
  <si>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</si>
  <si>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</si>
  <si>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ve zdivu nadzákladovém cihlami pálenými plochy přes 1 m2 do 4 m2 na maltu vápenocementovou</t>
  </si>
  <si>
    <t>m3</t>
  </si>
  <si>
    <t>CS ÚRS 2021 01</t>
  </si>
  <si>
    <t>4</t>
  </si>
  <si>
    <t>-1662442015</t>
  </si>
  <si>
    <t>VV</t>
  </si>
  <si>
    <t xml:space="preserve">  1,50*0,90*0,30</t>
  </si>
  <si>
    <t>317234410</t>
  </si>
  <si>
    <t>Vyzdívka mezi nosníky cihlami pálenými na maltu cementovou</t>
  </si>
  <si>
    <t>-1463523229</t>
  </si>
  <si>
    <t xml:space="preserve">  2,40*0,25*0,25</t>
  </si>
  <si>
    <t>317944323</t>
  </si>
  <si>
    <t>Válcované nosníky dodatečně osazované do připravených otvorů bez zazdění hlav č. 14 až 22</t>
  </si>
  <si>
    <t>t</t>
  </si>
  <si>
    <t>1230134322</t>
  </si>
  <si>
    <t>" IPE č.180</t>
  </si>
  <si>
    <t xml:space="preserve">  2,40*2*18,80*0,001</t>
  </si>
  <si>
    <t>342241166</t>
  </si>
  <si>
    <t>Příčky nebo přizdívky jednoduché z cihel nebo příčkovek pálených na maltu MVC nebo MC lehčených plných nebo podélně děrovaných dl. 290 mm (290x140x65 mm) 140 mm</t>
  </si>
  <si>
    <t>m2</t>
  </si>
  <si>
    <t>-1389297887</t>
  </si>
  <si>
    <t xml:space="preserve">  (5,24+2,70)*3,45</t>
  </si>
  <si>
    <t>5</t>
  </si>
  <si>
    <t>342291121</t>
  </si>
  <si>
    <t>Ukotvení příček plochými kotvami, do konstrukce cihelné</t>
  </si>
  <si>
    <t>m</t>
  </si>
  <si>
    <t>-303754827</t>
  </si>
  <si>
    <t xml:space="preserve">  3,45*3+2,15*4</t>
  </si>
  <si>
    <t>6</t>
  </si>
  <si>
    <t>346272256</t>
  </si>
  <si>
    <t>Přizdívky z pórobetonových tvárnic objemová hmotnost do 500 kg/m3, na tenké maltové lože, tloušťka přizdívky 150 mm</t>
  </si>
  <si>
    <t>850114707</t>
  </si>
  <si>
    <t xml:space="preserve">  (2,77+2,88)*2,15</t>
  </si>
  <si>
    <t>7</t>
  </si>
  <si>
    <t>346481111</t>
  </si>
  <si>
    <t>Zaplentování rýh, potrubí, válcovaných nosníků, výklenků nebo nik jakéhokoliv tvaru, na maltu ve stěnách nebo před stěnami rabicovým pletivem</t>
  </si>
  <si>
    <t>-312265795</t>
  </si>
  <si>
    <t xml:space="preserve">  2,40*(0,25+2*0,20)</t>
  </si>
  <si>
    <t>8</t>
  </si>
  <si>
    <t>349231811</t>
  </si>
  <si>
    <t>Přizdívka z cihel ostění s ozubem ve vybouraných otvorech, s vysekáním kapes pro zavázaní přes 80 do 150 mm</t>
  </si>
  <si>
    <t>1759654384</t>
  </si>
  <si>
    <t xml:space="preserve">  0,15*2,12*2*3</t>
  </si>
  <si>
    <t>9</t>
  </si>
  <si>
    <t>349231821</t>
  </si>
  <si>
    <t>Přizdívka z cihel ostění s ozubem ve vybouraných otvorech, s vysekáním kapes pro zavázaní přes 150 do 300 mm</t>
  </si>
  <si>
    <t>1567602012</t>
  </si>
  <si>
    <t xml:space="preserve">  0,15*2,12*2*2</t>
  </si>
  <si>
    <t>Vodorovné konstrukce</t>
  </si>
  <si>
    <t>10</t>
  </si>
  <si>
    <t>411386611</t>
  </si>
  <si>
    <t xml:space="preserve">Betonové podkladní desky pod nadpraží včetně bednění, odbednění a výztuže </t>
  </si>
  <si>
    <t>kus</t>
  </si>
  <si>
    <t>-786895845</t>
  </si>
  <si>
    <t>Úpravy povrchů, podlahy a osazování výplní</t>
  </si>
  <si>
    <t>11</t>
  </si>
  <si>
    <t>611321141</t>
  </si>
  <si>
    <t>Omítka vápenocementová vnitřních ploch nanášená ručně dvouvrstvá, tloušťky jádrové omítky do 10 mm a tloušťky štuku do 3 mm štuková vodorovných konstrukcí stropů rovných</t>
  </si>
  <si>
    <t>-583832974</t>
  </si>
  <si>
    <t>"m.č.109</t>
  </si>
  <si>
    <t xml:space="preserve">  5,24*0,92</t>
  </si>
  <si>
    <t>12</t>
  </si>
  <si>
    <t>611131101</t>
  </si>
  <si>
    <t>Podkladní a spojovací vrstva vnitřních omítaných ploch cementový postřik nanášený ručně celoplošně stropů</t>
  </si>
  <si>
    <t>473419281</t>
  </si>
  <si>
    <t>13</t>
  </si>
  <si>
    <t>612321141</t>
  </si>
  <si>
    <t>Omítka vápenocementová vnitřních ploch nanášená ručně dvouvrstvá, tloušťky jádrové omítky do 10 mm a tloušťky štuku do 3 mm štuková svislých konstrukcí stěn</t>
  </si>
  <si>
    <t>604835087</t>
  </si>
  <si>
    <t>"m.č.105"   2,50*2,50</t>
  </si>
  <si>
    <t>"m.č.109"   (5,24+0,92)*2*3,41</t>
  </si>
  <si>
    <t>Mezisoučet</t>
  </si>
  <si>
    <t>"odpočet otvorů</t>
  </si>
  <si>
    <t xml:space="preserve">  -5,00*0,96</t>
  </si>
  <si>
    <t xml:space="preserve">  -0,70*1,97*2</t>
  </si>
  <si>
    <t xml:space="preserve">  -0,80*1,97</t>
  </si>
  <si>
    <t>"přípočet ostění</t>
  </si>
  <si>
    <t xml:space="preserve">  (1,99+2*2,12)*0,15</t>
  </si>
  <si>
    <t xml:space="preserve">  (5,00+0,96)*2*0,05</t>
  </si>
  <si>
    <t>Součet</t>
  </si>
  <si>
    <t>14</t>
  </si>
  <si>
    <t>612325302</t>
  </si>
  <si>
    <t>Vápenocementová omítka ostění nebo nadpraží štuková</t>
  </si>
  <si>
    <t>1585522183</t>
  </si>
  <si>
    <t xml:space="preserve">  (0,80+2*2,30)*0,30*3</t>
  </si>
  <si>
    <t>612331121</t>
  </si>
  <si>
    <t>Omítka cementová vnitřních ploch nanášená ručně jednovrstvá, tloušťky do 10 mm hladká svislých konstrukcí stěn</t>
  </si>
  <si>
    <t>-13070041</t>
  </si>
  <si>
    <t>"pod obklady</t>
  </si>
  <si>
    <t>"m.č.101+110</t>
  </si>
  <si>
    <t xml:space="preserve">  (2,77+2,70+2,88+2,70+0,11)*3,41</t>
  </si>
  <si>
    <t>"m.č.102+111</t>
  </si>
  <si>
    <t xml:space="preserve">  (2,88+2,69)*2*3,41</t>
  </si>
  <si>
    <t>"m.č.104"   (2,565+2,70)*2*3,41</t>
  </si>
  <si>
    <t>"m.č.108"   (2,545+2,70)*2*3,41</t>
  </si>
  <si>
    <t xml:space="preserve">  -0,60*0,90*6</t>
  </si>
  <si>
    <t xml:space="preserve">  -1,50*0,90*2</t>
  </si>
  <si>
    <t xml:space="preserve">  -0,80*1,97*4</t>
  </si>
  <si>
    <t xml:space="preserve">  (0,60+0,90)*2*0,20*6</t>
  </si>
  <si>
    <t xml:space="preserve">  (1,50+0,90)*2*0,20*2</t>
  </si>
  <si>
    <t xml:space="preserve">  (1,00+2*2,12)*0,05*2</t>
  </si>
  <si>
    <t>16</t>
  </si>
  <si>
    <t>612131101</t>
  </si>
  <si>
    <t>Podkladní a spojovací vrstva vnitřních omítaných ploch cementový postřik nanášený ručně celoplošně stěn</t>
  </si>
  <si>
    <t>-1695656920</t>
  </si>
  <si>
    <t xml:space="preserve">  40,658+141,521</t>
  </si>
  <si>
    <t>17</t>
  </si>
  <si>
    <t>622325221</t>
  </si>
  <si>
    <t>Vápenocementová omítka jednotlivých malých ploch štuková na stěnách, plochy jednotlivě do 0,09 m2</t>
  </si>
  <si>
    <t>566790708</t>
  </si>
  <si>
    <t>18</t>
  </si>
  <si>
    <t>622325225</t>
  </si>
  <si>
    <t>Vápenocementová vnější omítka jednotlivých malých ploch štuková na stěnách, plochy jednotlivě přes 1,0 do 4 m2</t>
  </si>
  <si>
    <t>477945574</t>
  </si>
  <si>
    <t>19</t>
  </si>
  <si>
    <t>629135101</t>
  </si>
  <si>
    <t>Vyrovnávací vrstva z cementové malty pod klempířskými prvky šířky do 150 mm</t>
  </si>
  <si>
    <t>629170487</t>
  </si>
  <si>
    <t>20</t>
  </si>
  <si>
    <t>632451435</t>
  </si>
  <si>
    <t>Potěr pískocementový běžný tl. přes 20 do 30 mm tř. C 20</t>
  </si>
  <si>
    <t>886522764</t>
  </si>
  <si>
    <t xml:space="preserve">  2,77*1,00+2,88*1,70+0,80*0,15</t>
  </si>
  <si>
    <t xml:space="preserve">  2,88*2,69+0,80*0,15</t>
  </si>
  <si>
    <t>"m.č.104</t>
  </si>
  <si>
    <t xml:space="preserve">  2,565*2,70+0,80*0,15</t>
  </si>
  <si>
    <t>"m.č.108</t>
  </si>
  <si>
    <t xml:space="preserve">  2,545*2,70+1,99*0,25</t>
  </si>
  <si>
    <t>642944121</t>
  </si>
  <si>
    <t>Osazení ocelových dveřních zárubní lisovaných nebo z úhelníků dodatečně s vybetonováním prahu, plochy do 2,5 m2</t>
  </si>
  <si>
    <t>-1766733453</t>
  </si>
  <si>
    <t>22</t>
  </si>
  <si>
    <t>M</t>
  </si>
  <si>
    <t>55331486</t>
  </si>
  <si>
    <t>zárubeň jednokřídlá ocelová pro zdění tl stěny 110-150mm rozměru 700/1970, 2100mm</t>
  </si>
  <si>
    <t>1668498599</t>
  </si>
  <si>
    <t>23</t>
  </si>
  <si>
    <t>55331487</t>
  </si>
  <si>
    <t>zárubeň jednokřídlá ocelová pro zdění tl stěny 110-150mm rozměru 800/1970, 2100mm</t>
  </si>
  <si>
    <t>91916564</t>
  </si>
  <si>
    <t>Ostatní konstrukce a práce, bourání</t>
  </si>
  <si>
    <t>24</t>
  </si>
  <si>
    <t>949101111</t>
  </si>
  <si>
    <t>Lešení pomocné pracovní pro objekty pozemních staveb pro zatížení do 150 kg/m2, o výšce lešeňové podlahy do 1,9 m</t>
  </si>
  <si>
    <t>720349249</t>
  </si>
  <si>
    <t xml:space="preserve">  2,77*1,00+2,88*1,70</t>
  </si>
  <si>
    <t xml:space="preserve">  2,88*2,69</t>
  </si>
  <si>
    <t>"m.č.104"    2,565*2,70</t>
  </si>
  <si>
    <t>"m.č.105"    (2,15+1,50)*1,50</t>
  </si>
  <si>
    <t>"m.č.108"    2,545*2,70</t>
  </si>
  <si>
    <t>"m.č.109"    5,24*0,92</t>
  </si>
  <si>
    <t>"zazděné okno zvenku</t>
  </si>
  <si>
    <t xml:space="preserve">  3,00*1,50</t>
  </si>
  <si>
    <t>25</t>
  </si>
  <si>
    <t>952901111</t>
  </si>
  <si>
    <t>Vyčištění budov nebo objektů před předáním do užívání budov bytové nebo občanské výstavby, světlé výšky podlaží do 4 m</t>
  </si>
  <si>
    <t>1828740485</t>
  </si>
  <si>
    <t xml:space="preserve">  25,60*6,45</t>
  </si>
  <si>
    <t>26</t>
  </si>
  <si>
    <t>952902121</t>
  </si>
  <si>
    <t>Čištění budov při provádění oprav a udržovacích prací podlah drsných nebo chodníků zametením</t>
  </si>
  <si>
    <t>-2075362884</t>
  </si>
  <si>
    <t>"po bourání</t>
  </si>
  <si>
    <t>"dle stávajícího stavu</t>
  </si>
  <si>
    <t>"m.č.101"    7,60</t>
  </si>
  <si>
    <t>"m.č.102"    7,40</t>
  </si>
  <si>
    <t>"m.č.104"    18,80</t>
  </si>
  <si>
    <t>27</t>
  </si>
  <si>
    <t>953941811</t>
  </si>
  <si>
    <t xml:space="preserve">Osazení drobných kovových výrobků bez jejich dodání s vysekáním kapes pro upevňovací prvky se zazděním, zabetonováním nebo zalitím </t>
  </si>
  <si>
    <t>CS ÚRS 2020 02</t>
  </si>
  <si>
    <t>-484745943</t>
  </si>
  <si>
    <t>28</t>
  </si>
  <si>
    <t>FAVI.cz</t>
  </si>
  <si>
    <t>polička do sprchy nerez  drátěný program</t>
  </si>
  <si>
    <t>50929812</t>
  </si>
  <si>
    <t>29</t>
  </si>
  <si>
    <t>W 200 501</t>
  </si>
  <si>
    <t>háček na ručníky a oblečení  nerez</t>
  </si>
  <si>
    <t>1262892117</t>
  </si>
  <si>
    <t>30</t>
  </si>
  <si>
    <t>GASTRO 1</t>
  </si>
  <si>
    <t>Odpadkový koš 7-10 l nerez zavírací s víkem</t>
  </si>
  <si>
    <t>-1307360145</t>
  </si>
  <si>
    <t>31</t>
  </si>
  <si>
    <t>953941800</t>
  </si>
  <si>
    <t xml:space="preserve">Doraz na dveře silikonový </t>
  </si>
  <si>
    <t>-1228578292</t>
  </si>
  <si>
    <t>32</t>
  </si>
  <si>
    <t>Plastkov 1</t>
  </si>
  <si>
    <t>Piktogramy</t>
  </si>
  <si>
    <t>488575159</t>
  </si>
  <si>
    <t>33</t>
  </si>
  <si>
    <t>GASTRO 3</t>
  </si>
  <si>
    <t>Držák WC na štětky + štětka nerez</t>
  </si>
  <si>
    <t>1123107559</t>
  </si>
  <si>
    <t>34</t>
  </si>
  <si>
    <t>725291621</t>
  </si>
  <si>
    <t>Doplňky zařízení koupelen a záchodů nerezové zásobník toaletních papírů</t>
  </si>
  <si>
    <t>soubor</t>
  </si>
  <si>
    <t>-1232277578</t>
  </si>
  <si>
    <t>35</t>
  </si>
  <si>
    <t>725291511</t>
  </si>
  <si>
    <t xml:space="preserve">Doplňky zařízení koupelen a záchodů nerez dávkovač tekutého mýdla </t>
  </si>
  <si>
    <t>-569865799</t>
  </si>
  <si>
    <t>36</t>
  </si>
  <si>
    <t>725291631</t>
  </si>
  <si>
    <t>Doplňky zařízení koupelen a záchodů nerezové zásobník papírových ručníků</t>
  </si>
  <si>
    <t>-461344890</t>
  </si>
  <si>
    <t>37</t>
  </si>
  <si>
    <t>ALLSERVICES</t>
  </si>
  <si>
    <t>Koš na použité ručníky drátěný nerez</t>
  </si>
  <si>
    <t>-1857809071</t>
  </si>
  <si>
    <t>96</t>
  </si>
  <si>
    <t>Bourání konstrukcí</t>
  </si>
  <si>
    <t>38</t>
  </si>
  <si>
    <t>962031132</t>
  </si>
  <si>
    <t>Bourání příček z cihel, tvárnic nebo příčkovek z cihel pálených, plných nebo dutých na maltu vápennou nebo vápenocementovou, tl. do 100 mm</t>
  </si>
  <si>
    <t>542566651</t>
  </si>
  <si>
    <t xml:space="preserve">  (2,83+2,98)*2,42</t>
  </si>
  <si>
    <t xml:space="preserve">  -0,60*1,97*4</t>
  </si>
  <si>
    <t>39</t>
  </si>
  <si>
    <t>962031133</t>
  </si>
  <si>
    <t>Bourání příček z cihel, tvárnic nebo příčkovek z cihel pálených, plných nebo dutých na maltu vápennou nebo vápenocementovou, tl. do 150 mm</t>
  </si>
  <si>
    <t>1330614442</t>
  </si>
  <si>
    <t xml:space="preserve">  (0,87+0,89)*2,42</t>
  </si>
  <si>
    <t xml:space="preserve">  (1,005*4+0,30+0,34+0,38+0,35+0,34)*2,30</t>
  </si>
  <si>
    <t>40</t>
  </si>
  <si>
    <t>962084131</t>
  </si>
  <si>
    <t>Bourání zdiva příček nebo vybourání otvorů deskových a sádrových potažených rabicovým pletivem nebo bez pletiva sádrokartonových bez kovové konstrukce, umakartových, sololitových, tl. do 100 mm</t>
  </si>
  <si>
    <t>781010547</t>
  </si>
  <si>
    <t xml:space="preserve">  1,76*3,41</t>
  </si>
  <si>
    <t>41</t>
  </si>
  <si>
    <t>964011221</t>
  </si>
  <si>
    <t>Vybourání železobetonových prefabrikovaných překladů uložených ve zdivu, délky do 3 m, hmotnosti do 75 kg/m</t>
  </si>
  <si>
    <t>1419656678</t>
  </si>
  <si>
    <t xml:space="preserve">  1,50*0,25*0,20</t>
  </si>
  <si>
    <t>42</t>
  </si>
  <si>
    <t>965043341</t>
  </si>
  <si>
    <t>Bourání mazanin betonových s potěrem nebo teracem tl. do 100 mm, plochy přes 4 m2</t>
  </si>
  <si>
    <t>-1535429651</t>
  </si>
  <si>
    <t>"m.č.101"    7,60*0,04</t>
  </si>
  <si>
    <t>"m.č.102"    7,40*0,04</t>
  </si>
  <si>
    <t>"m.č.104"    18,80*0,04</t>
  </si>
  <si>
    <t>43</t>
  </si>
  <si>
    <t>965081213</t>
  </si>
  <si>
    <t>Bourání podlah z dlaždic bez podkladního lože nebo mazaniny, s jakoukoliv výplní spár keramických nebo xylolitových tl. do 10 mm, plochy přes 1 m2</t>
  </si>
  <si>
    <t>-1871709586</t>
  </si>
  <si>
    <t>44</t>
  </si>
  <si>
    <t>965081611</t>
  </si>
  <si>
    <t>Odsekání soklíků včetně otlučení podkladní omítky až na zdivo rovných</t>
  </si>
  <si>
    <t>-69760226</t>
  </si>
  <si>
    <t>"m.č.101"   (2,98+2,70)*2</t>
  </si>
  <si>
    <t>"m.č.102"   (2,98+2,69)*2</t>
  </si>
  <si>
    <t>"m.č.104"   (5,26+3,75)*2</t>
  </si>
  <si>
    <t>45</t>
  </si>
  <si>
    <t>967031732</t>
  </si>
  <si>
    <t>Přisekání (špicování) plošné nebo rovných ostění zdiva z cihel pálených plošné, na maltu vápennou nebo vápenocementovou, tl. na maltu vápennou nebo vápenocementovou, tl. do 100 mm</t>
  </si>
  <si>
    <t>-376173465</t>
  </si>
  <si>
    <t>"po vybourání příček</t>
  </si>
  <si>
    <t xml:space="preserve">  0,15*2,42*2</t>
  </si>
  <si>
    <t xml:space="preserve">  0,10*2,42*4</t>
  </si>
  <si>
    <t xml:space="preserve">  0,15*2,30*6</t>
  </si>
  <si>
    <t>46</t>
  </si>
  <si>
    <t>968062375</t>
  </si>
  <si>
    <t>Vybourání dřevěných rámů oken s křídly, dveřních zárubní, vrat, stěn, ostění nebo obkladů rámů oken s křídly zdvojených, plochy do 2 m2</t>
  </si>
  <si>
    <t>2062409969</t>
  </si>
  <si>
    <t xml:space="preserve">  1,50*0,90</t>
  </si>
  <si>
    <t>47</t>
  </si>
  <si>
    <t>968072455</t>
  </si>
  <si>
    <t>Vybourání kovových rámů oken s křídly, dveřních zárubní, vrat, stěn, ostění nebo obkladů dveřních zárubní, plochy do 2 m2</t>
  </si>
  <si>
    <t>-1996651988</t>
  </si>
  <si>
    <t xml:space="preserve">  0,60*1,97*4</t>
  </si>
  <si>
    <t xml:space="preserve">  0,80*1,97*4</t>
  </si>
  <si>
    <t>48</t>
  </si>
  <si>
    <t>766691914</t>
  </si>
  <si>
    <t>Ostatní práce vyvěšení nebo zavěšení křídel s případným uložením a opětovným zavěšením po provedení stavebních změn dřevěných dveřních, plochy do 2 m2</t>
  </si>
  <si>
    <t>356170869</t>
  </si>
  <si>
    <t>49</t>
  </si>
  <si>
    <t>971033361</t>
  </si>
  <si>
    <t>Vybourání otvorů ve zdivu základovém nebo nadzákladovém z cihel, tvárnic, příčkovek z cihel pálených na maltu vápennou nebo vápenocementovou plochy do 0,09 m2, tl. do 600 mm</t>
  </si>
  <si>
    <t>-2093198558</t>
  </si>
  <si>
    <t>50</t>
  </si>
  <si>
    <t>971033641</t>
  </si>
  <si>
    <t>Vybourání otvorů ve zdivu základovém nebo nadzákladovém z cihel, tvárnic, příčkovek z cihel pálených na maltu vápennou nebo vápenocementovou plochy do 4 m2, tl. do 300 mm</t>
  </si>
  <si>
    <t>92197579</t>
  </si>
  <si>
    <t xml:space="preserve">  (1,99*2,12-0,80*1,97)*0,25</t>
  </si>
  <si>
    <t>51</t>
  </si>
  <si>
    <t>974031666</t>
  </si>
  <si>
    <t>Vysekání rýh ve zdivu cihelném na maltu vápennou nebo vápenocementovou pro vtahování nosníků do zdí, před vybouráním otvoru do hl. 150 mm, při v. nosníku do 250 mm</t>
  </si>
  <si>
    <t>13401107</t>
  </si>
  <si>
    <t xml:space="preserve">  2,40*2</t>
  </si>
  <si>
    <t>52</t>
  </si>
  <si>
    <t>978011191</t>
  </si>
  <si>
    <t>Otlučení vápenných nebo vápenocementových omítek vnitřních ploch stropů, v rozsahu přes 50 do 100 %</t>
  </si>
  <si>
    <t>-1463150122</t>
  </si>
  <si>
    <t xml:space="preserve">  5,24*1,07</t>
  </si>
  <si>
    <t>53</t>
  </si>
  <si>
    <t>978013191</t>
  </si>
  <si>
    <t>Otlučení vápenných nebo vápenocementových omítek vnitřních ploch stěn s vyškrabáním spar, s očištěním zdiva, v rozsahu přes 50 do 100 %</t>
  </si>
  <si>
    <t>1283876030</t>
  </si>
  <si>
    <t>"m.č.101"  (2,98+2,70)*2*3,41</t>
  </si>
  <si>
    <t>"m.č.102"  (2,98+2,69)*2*3,41</t>
  </si>
  <si>
    <t>"m.č.104"   (5,26+3,75)*2*3,41</t>
  </si>
  <si>
    <t xml:space="preserve">  -1,50*0,90*3</t>
  </si>
  <si>
    <t xml:space="preserve">  (1,50+0,90)*2*0,20*3</t>
  </si>
  <si>
    <t>54</t>
  </si>
  <si>
    <t>978059541</t>
  </si>
  <si>
    <t>Odsekání obkladů stěn včetně otlučení podkladní omítky až na zdivo z obkládaček vnitřních, z jakýchkoliv materiálů, plochy přes 1 m2</t>
  </si>
  <si>
    <t>163057664</t>
  </si>
  <si>
    <t xml:space="preserve">  1,50*2,00*2</t>
  </si>
  <si>
    <t>55</t>
  </si>
  <si>
    <t>997013111</t>
  </si>
  <si>
    <t>Vnitrostaveništní doprava suti a vybouraných hmot vodorovně do 50 m svisle s použitím mechanizace pro budovy a haly výšky do 6 m</t>
  </si>
  <si>
    <t>1008757065</t>
  </si>
  <si>
    <t>56</t>
  </si>
  <si>
    <t>997013501</t>
  </si>
  <si>
    <t>Odvoz suti a vybouraných hmot na skládku nebo meziskládku se složením, na vzdálenost do 1 km</t>
  </si>
  <si>
    <t>2055247418</t>
  </si>
  <si>
    <t>57</t>
  </si>
  <si>
    <t>997013509</t>
  </si>
  <si>
    <t>Odvoz suti a vybouraných hmot na skládku nebo meziskládku se složením, na vzdálenost Příplatek k ceně za každý další i započatý 1 km přes 1 km</t>
  </si>
  <si>
    <t>1451858496</t>
  </si>
  <si>
    <t xml:space="preserve">  21,353*4</t>
  </si>
  <si>
    <t>58</t>
  </si>
  <si>
    <t>997013631</t>
  </si>
  <si>
    <t>Poplatek za uložení stavebního odpadu na skládce (skládkovné) směsného stavebního a demoličního zatříděného do Katalogu odpadů pod kódem 17 09 04</t>
  </si>
  <si>
    <t>-1769359969</t>
  </si>
  <si>
    <t>998</t>
  </si>
  <si>
    <t>Přesun hmot</t>
  </si>
  <si>
    <t>59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</si>
  <si>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</si>
  <si>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</si>
  <si>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177103258</t>
  </si>
  <si>
    <t>PSV</t>
  </si>
  <si>
    <t>Práce a dodávky PSV</t>
  </si>
  <si>
    <t>720</t>
  </si>
  <si>
    <t>Zdravotní technika</t>
  </si>
  <si>
    <t>60</t>
  </si>
  <si>
    <t>Přenos ZTI</t>
  </si>
  <si>
    <t>Zdravotně technické instalace - dle položkového rozpočtu</t>
  </si>
  <si>
    <t>kpl</t>
  </si>
  <si>
    <t>-736290963</t>
  </si>
  <si>
    <t>730</t>
  </si>
  <si>
    <t>Ústřední vytápění</t>
  </si>
  <si>
    <t>61</t>
  </si>
  <si>
    <t>Přenos ÚT</t>
  </si>
  <si>
    <t>Ústřední vytápění - dle položkového rozpočtu</t>
  </si>
  <si>
    <t>-677564088</t>
  </si>
  <si>
    <t>763</t>
  </si>
  <si>
    <t>Konstrukce sádrokartonové</t>
  </si>
  <si>
    <t>62</t>
  </si>
  <si>
    <t>763135102</t>
  </si>
  <si>
    <t>Montáž sádrokartonového podhledu kazetového demontovatelného, velikosti kazet 600x600 mm včetně zavěšené nosné konstrukce polozapuštěné</t>
  </si>
  <si>
    <t>-1494027217</t>
  </si>
  <si>
    <t>63</t>
  </si>
  <si>
    <t>59030575</t>
  </si>
  <si>
    <t>podhled kazetový děrovaný kruh 6,5mm, polozapuštěný rastr tl 10mm 600x600mm</t>
  </si>
  <si>
    <t>581736126</t>
  </si>
  <si>
    <t>29,211*1,05 'Přepočtené koeficientem množství</t>
  </si>
  <si>
    <t>64</t>
  </si>
  <si>
    <t>763411111</t>
  </si>
  <si>
    <t>Sanitární příčky vhodné do mokrého prostředí dělící z dřevotřískových desek s HPL-laminátem tl. 19,6 mm</t>
  </si>
  <si>
    <t>-1942087611</t>
  </si>
  <si>
    <t xml:space="preserve">  2,78*2,10*2</t>
  </si>
  <si>
    <t xml:space="preserve">  1,20*2,10*2*2</t>
  </si>
  <si>
    <t>65</t>
  </si>
  <si>
    <t>763411121</t>
  </si>
  <si>
    <t>Sanitární příčky vhodné do mokrého prostředí dveře vnitřní do sanitárních příček šířky do 800 mm, výšky do 2 000 mm z dřevotřískových desek s HPL-laminátem včetně nerezového kování tl. 19,6 mm</t>
  </si>
  <si>
    <t>520514345</t>
  </si>
  <si>
    <t>66</t>
  </si>
  <si>
    <t>763411213</t>
  </si>
  <si>
    <t>Sanitární příčky vhodné do mokrého prostředí dělící přepážky k pisoárům z kompaktních desek tl. 6 mm</t>
  </si>
  <si>
    <t>1396358980</t>
  </si>
  <si>
    <t xml:space="preserve">  0,60*1,00</t>
  </si>
  <si>
    <t>67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</si>
  <si>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</si>
  <si>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v. do 6 m</t>
  </si>
  <si>
    <t>-1819472907</t>
  </si>
  <si>
    <t>764</t>
  </si>
  <si>
    <t>Konstrukce klempířské</t>
  </si>
  <si>
    <t>68</t>
  </si>
  <si>
    <t>764002851</t>
  </si>
  <si>
    <t>Demontáž klempířských konstrukcí oplechování parapetů do suti</t>
  </si>
  <si>
    <t>801223599</t>
  </si>
  <si>
    <t>69</t>
  </si>
  <si>
    <t>764246304</t>
  </si>
  <si>
    <t>Oplechování parapetů z titanzinkového lesklého válcovaného plechu rovných mechanicky kotvené, bez rohů rš 330 mm</t>
  </si>
  <si>
    <t>141930447</t>
  </si>
  <si>
    <t>70</t>
  </si>
  <si>
    <t>998764101</t>
  </si>
  <si>
    <t>Přesun hmot pro konstrukce klempířské stanovený z hmotnosti přesunovaného materiálu vodorovná dopravní vzdálenost do 50 m v objektech výšky do 6 m</t>
  </si>
  <si>
    <t>-48119070</t>
  </si>
  <si>
    <t>766</t>
  </si>
  <si>
    <t>Konstrukce truhlářské</t>
  </si>
  <si>
    <t>71</t>
  </si>
  <si>
    <t>766660001</t>
  </si>
  <si>
    <t>Montáž dveřních křídel dřevěných nebo plastových otevíravých do ocelové zárubně povrchově upravených jednokřídlových, šířky do 800 mm</t>
  </si>
  <si>
    <t>-869947040</t>
  </si>
  <si>
    <t>72</t>
  </si>
  <si>
    <t>61162085</t>
  </si>
  <si>
    <t>dveře jednokřídlé dřevotřískové povrch laminátový plné 700x1970mm</t>
  </si>
  <si>
    <t>848257794</t>
  </si>
  <si>
    <t>73</t>
  </si>
  <si>
    <t>61162086</t>
  </si>
  <si>
    <t>dveře jednokřídlé dřevotřískové povrch laminátový plné 800x1970mm</t>
  </si>
  <si>
    <t>505320071</t>
  </si>
  <si>
    <t>74</t>
  </si>
  <si>
    <t>766660715</t>
  </si>
  <si>
    <t>Montáž dveřních doplňků plechu krycího celou plochu dveří</t>
  </si>
  <si>
    <t>-1523593523</t>
  </si>
  <si>
    <t>75</t>
  </si>
  <si>
    <t>13814193</t>
  </si>
  <si>
    <t>plech hladký Pz jakost EN 10143 tl 1mm tabule</t>
  </si>
  <si>
    <t>1819627816</t>
  </si>
  <si>
    <t xml:space="preserve">  0,80*2,00*4*7,85*0,001</t>
  </si>
  <si>
    <t xml:space="preserve">  0,70*2,00*7,85*0,001</t>
  </si>
  <si>
    <t>0,061*3 'Přepočtené koeficientem množství</t>
  </si>
  <si>
    <t>76</t>
  </si>
  <si>
    <t>766660720</t>
  </si>
  <si>
    <t>Montáž dveřních doplňků větrací mřížky s vyříznutím otvoru</t>
  </si>
  <si>
    <t>262983078</t>
  </si>
  <si>
    <t>77</t>
  </si>
  <si>
    <t>55341427</t>
  </si>
  <si>
    <t>mřížka větrací nerezová se síťovinou 150x150mm</t>
  </si>
  <si>
    <t>-1207822418</t>
  </si>
  <si>
    <t>78</t>
  </si>
  <si>
    <t>766660729</t>
  </si>
  <si>
    <t>Montáž dveřních doplňků dveřního kování interiérového štítku s klikou</t>
  </si>
  <si>
    <t>1671516360</t>
  </si>
  <si>
    <t>79</t>
  </si>
  <si>
    <t>54914622</t>
  </si>
  <si>
    <t>kování dveřní vrchní klika včetně štítu a montážního materiálu BB 72 matný nikl</t>
  </si>
  <si>
    <t>1394889153</t>
  </si>
  <si>
    <t>80</t>
  </si>
  <si>
    <t>998766101</t>
  </si>
  <si>
    <t>Přesun hmot pro konstrukce truhlářské stanovený z hmotnosti přesunovaného materiálu vodorovná dopravní vzdálenost do 50 m v objektech výšky do 6 m</t>
  </si>
  <si>
    <t>-1512852515</t>
  </si>
  <si>
    <t>771</t>
  </si>
  <si>
    <t>Podlahy z dlaždic</t>
  </si>
  <si>
    <t>81</t>
  </si>
  <si>
    <t>771121011</t>
  </si>
  <si>
    <t>Příprava podkladu před provedením dlažby nátěr penetrační na podlahu</t>
  </si>
  <si>
    <t>-1020195849</t>
  </si>
  <si>
    <t>82</t>
  </si>
  <si>
    <t>771474111</t>
  </si>
  <si>
    <t>Montáž soklů z dlaždic keramických lepených flexibilním lepidlem rovných, výšky do 65 mm</t>
  </si>
  <si>
    <t>-455111936</t>
  </si>
  <si>
    <t>"m.č.105</t>
  </si>
  <si>
    <t xml:space="preserve">  0,15*2+2,00+0,15*2-0,80-0,70</t>
  </si>
  <si>
    <t xml:space="preserve">  5,24*2+0,92*2-0,70</t>
  </si>
  <si>
    <t>83</t>
  </si>
  <si>
    <t>59761275</t>
  </si>
  <si>
    <t>sokl-dlažba keramická slinutá hladká do interiéru i exteriéru 330x80mm</t>
  </si>
  <si>
    <t>-1034199503</t>
  </si>
  <si>
    <t xml:space="preserve">  12,72/0,33 </t>
  </si>
  <si>
    <t>38,545*1,1 'Přepočtené koeficientem množství</t>
  </si>
  <si>
    <t>84</t>
  </si>
  <si>
    <t>771574112</t>
  </si>
  <si>
    <t>Montáž podlah z dlaždic keramických lepených flexibilním lepidlem maloformátových hladkých přes 9 do 12 ks/m2</t>
  </si>
  <si>
    <t>1845938542</t>
  </si>
  <si>
    <t>"skladba P1a</t>
  </si>
  <si>
    <t>"skladba P1</t>
  </si>
  <si>
    <t>85</t>
  </si>
  <si>
    <t>59761434</t>
  </si>
  <si>
    <t>dlažba keramická slinutá hladká do interiéru i exteriéru pro vysoké mechanické namáhání přes 9 do 12ks/m2</t>
  </si>
  <si>
    <t>-1293710455</t>
  </si>
  <si>
    <t>20,474*1,1 'Přepočtené koeficientem množství</t>
  </si>
  <si>
    <t>86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</si>
  <si>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</si>
  <si>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</si>
  <si>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-2144104481</t>
  </si>
  <si>
    <t>87</t>
  </si>
  <si>
    <t>59761409</t>
  </si>
  <si>
    <t>dlažba keramická slinutá protiskluzná do interiéru i exteriéru pro vysoké mechanické namáhání přes 9 do 12ks/m2</t>
  </si>
  <si>
    <t>-365890856</t>
  </si>
  <si>
    <t>14,415*1,1 'Přepočtené koeficientem množství</t>
  </si>
  <si>
    <t>88</t>
  </si>
  <si>
    <t>771577111</t>
  </si>
  <si>
    <t>Montáž podlah z dlaždic keramických lepených flexibilním lepidlem Příplatek k cenám za plochu do 5 m2 jednotlivě</t>
  </si>
  <si>
    <t>-1418425841</t>
  </si>
  <si>
    <t>89</t>
  </si>
  <si>
    <t>771591112</t>
  </si>
  <si>
    <t>Izolace podlahy pod dlažbu nátěrem nebo stěrkou ve dvou vrstvách</t>
  </si>
  <si>
    <t>-1954021693</t>
  </si>
  <si>
    <t xml:space="preserve">  7,666+(2,77+2,70+2,88+2,70)*0,20</t>
  </si>
  <si>
    <t xml:space="preserve">  7,747+(2,88+2,69)*2*0,20</t>
  </si>
  <si>
    <t>"m.č.104"    6,926</t>
  </si>
  <si>
    <t>"m.č.108"    6,872</t>
  </si>
  <si>
    <t>90</t>
  </si>
  <si>
    <t>998771101</t>
  </si>
  <si>
    <t>Přesun hmot pro podlahy z dlaždic stanovený z hmotnosti přesunovaného materiálu vodorovná dopravní vzdálenost do 50 m v objektech výšky do 6 m</t>
  </si>
  <si>
    <t>-1643912574</t>
  </si>
  <si>
    <t>781</t>
  </si>
  <si>
    <t>Obklady keramické</t>
  </si>
  <si>
    <t>91</t>
  </si>
  <si>
    <t>781121011</t>
  </si>
  <si>
    <t>Příprava podkladu před provedením obkladu nátěr penetrační na stěnu</t>
  </si>
  <si>
    <t>-1676823775</t>
  </si>
  <si>
    <t xml:space="preserve">  (2,77+2,70+2,88+2,70+0,11)*3,35</t>
  </si>
  <si>
    <t xml:space="preserve">  (2,88+2,69)*2*3,35</t>
  </si>
  <si>
    <t>"m.č.104"   (2,565+2,70)*2*3,35</t>
  </si>
  <si>
    <t>"m.č.108"   (2,545+2,70)*2*3,35</t>
  </si>
  <si>
    <t>92</t>
  </si>
  <si>
    <t>781131112</t>
  </si>
  <si>
    <t>Izolace stěny pod obklad izolace nátěrem nebo stěrkou ve dvou vrstvách</t>
  </si>
  <si>
    <t>-1451391627</t>
  </si>
  <si>
    <t>"m.č.104"   (2,565+2,70)*2*2,30</t>
  </si>
  <si>
    <t>"m.č.108"   (2,545+2,70)*2*2,30</t>
  </si>
  <si>
    <t xml:space="preserve">  -0,80*1,97*2</t>
  </si>
  <si>
    <t>93</t>
  </si>
  <si>
    <t>781474112</t>
  </si>
  <si>
    <t>Montáž obkladů vnitřních stěn z dlaždic keramických lepených flexibilním lepidlem maloformátových hladkých přes 9 do 12 ks/m2</t>
  </si>
  <si>
    <t>73769633</t>
  </si>
  <si>
    <t>94</t>
  </si>
  <si>
    <t>59761026</t>
  </si>
  <si>
    <t>obklad keramický hladký do 12ks/m2</t>
  </si>
  <si>
    <t>-1437478626</t>
  </si>
  <si>
    <t>138,923*1,1 'Přepočtené koeficientem množství</t>
  </si>
  <si>
    <t>95</t>
  </si>
  <si>
    <t>781491021</t>
  </si>
  <si>
    <t>Montáž zrcadel lepených silikonovým tmelem na keramický obklad, plochy do 1 m2</t>
  </si>
  <si>
    <t>1116156352</t>
  </si>
  <si>
    <t xml:space="preserve">  0,50*0,75*6</t>
  </si>
  <si>
    <t>63465122</t>
  </si>
  <si>
    <t>zrcadlo nemontované čiré tl 3mm max rozměr 3210x2250mm</t>
  </si>
  <si>
    <t>1204585730</t>
  </si>
  <si>
    <t>2,25*1,1 'Přepočtené koeficientem množství</t>
  </si>
  <si>
    <t>97</t>
  </si>
  <si>
    <t>781494111</t>
  </si>
  <si>
    <t>Obklad - dokončující práce profily ukončovací lepené flexibilním lepidlem rohové</t>
  </si>
  <si>
    <t>1604012076</t>
  </si>
  <si>
    <t xml:space="preserve">  3,35*10+2,12*4+0,90*12</t>
  </si>
  <si>
    <t xml:space="preserve">  3,35*8+0,90*4</t>
  </si>
  <si>
    <t>98</t>
  </si>
  <si>
    <t>998781101</t>
  </si>
  <si>
    <t>Přesun hmot pro obklady keramické stanovený z hmotnosti přesunovaného materiálu vodorovná dopravní vzdálenost do 50 m v objektech výšky do 6 m</t>
  </si>
  <si>
    <t>1723743042</t>
  </si>
  <si>
    <t>783</t>
  </si>
  <si>
    <t>Dokončovací práce - nátěry</t>
  </si>
  <si>
    <t>99</t>
  </si>
  <si>
    <t>783306809</t>
  </si>
  <si>
    <t>Odstranění nátěrů ze zámečnických konstrukcí okartáčováním</t>
  </si>
  <si>
    <t>971712590</t>
  </si>
  <si>
    <t>"stávající zárubně</t>
  </si>
  <si>
    <t xml:space="preserve">  (0,80+2*1,97)*0,25*2</t>
  </si>
  <si>
    <t>100</t>
  </si>
  <si>
    <t>783314201</t>
  </si>
  <si>
    <t>Základní antikorozní nátěr zámečnických konstrukcí jednonásobný syntetický standardní</t>
  </si>
  <si>
    <t>1667255313</t>
  </si>
  <si>
    <t>"zárubně</t>
  </si>
  <si>
    <t xml:space="preserve">  (0,80+2*1,97)*0,25*6</t>
  </si>
  <si>
    <t xml:space="preserve">  (0,70+2*1,97)*0,25</t>
  </si>
  <si>
    <t>101</t>
  </si>
  <si>
    <t>783317101</t>
  </si>
  <si>
    <t>Krycí nátěr (email) zámečnických konstrukcí jednonásobný syntetický standardní</t>
  </si>
  <si>
    <t>862857681</t>
  </si>
  <si>
    <t xml:space="preserve">  (0,80+2*1,97)*0,25*6*2</t>
  </si>
  <si>
    <t xml:space="preserve">  (0,70+2*1,97)*0,25*2</t>
  </si>
  <si>
    <t>102</t>
  </si>
  <si>
    <t>783823135</t>
  </si>
  <si>
    <t>Penetrační nátěr omítek štukových stupně členitosti 1 a 2 silikonový</t>
  </si>
  <si>
    <t>-1555024633</t>
  </si>
  <si>
    <t>"m.č.103</t>
  </si>
  <si>
    <t xml:space="preserve">  3,00*2,30-0,80*1,97</t>
  </si>
  <si>
    <t xml:space="preserve">  3,15*2,30-0,80*1,97-0,70*1,97</t>
  </si>
  <si>
    <t>103</t>
  </si>
  <si>
    <t>783827125</t>
  </si>
  <si>
    <t>Krycí (ochranný ) jednonásobný nátěr omítek štukových stupně členitosti 1 a 2 silikonový</t>
  </si>
  <si>
    <t>-1304446763</t>
  </si>
  <si>
    <t>784</t>
  </si>
  <si>
    <t>Dokončovací práce - malby a tapety</t>
  </si>
  <si>
    <t>104</t>
  </si>
  <si>
    <t>784221101</t>
  </si>
  <si>
    <t>Malby z malířských směsí dvojnásobné, bílé za sucha otěruvzdorné dobře v místnostech výšky do 3,80 m</t>
  </si>
  <si>
    <t>-785664273</t>
  </si>
  <si>
    <t>"stropy</t>
  </si>
  <si>
    <t>"m.č.103+105 +106+109</t>
  </si>
  <si>
    <t xml:space="preserve">  25,80+27,60+15,70+4,80</t>
  </si>
  <si>
    <t>"m.č.107</t>
  </si>
  <si>
    <t xml:space="preserve">  1,74*2,96+1,34*0,15+26,20*(1,76+1,60)/2</t>
  </si>
  <si>
    <t>"stěny</t>
  </si>
  <si>
    <t>"m.č.103"  (6,93+3,75)*2*3,41</t>
  </si>
  <si>
    <t>"m.č.105"  (7,23+3,75)*2*3,41</t>
  </si>
  <si>
    <t>"m.č.106"  (4,07+3,75)*2*3,41</t>
  </si>
  <si>
    <t xml:space="preserve">  (1,74+4,87+24,14+1,60+24,47+3,11)*3,41</t>
  </si>
  <si>
    <t>Práce a dodávky M</t>
  </si>
  <si>
    <t>21-M</t>
  </si>
  <si>
    <t>Elektromontáže</t>
  </si>
  <si>
    <t>105</t>
  </si>
  <si>
    <t>Přenos EL</t>
  </si>
  <si>
    <t>Elektroinstalace - dle položkového rozpočtu</t>
  </si>
  <si>
    <t>-853108636</t>
  </si>
  <si>
    <t>106</t>
  </si>
  <si>
    <t>21001</t>
  </si>
  <si>
    <t>Elektroinstalační práce pro VZT</t>
  </si>
  <si>
    <t>-1613832284</t>
  </si>
  <si>
    <t>24-M</t>
  </si>
  <si>
    <t>Montáže vzduchotechnických zařízení</t>
  </si>
  <si>
    <t>1.NP</t>
  </si>
  <si>
    <t>WC chlapci, úklidová místnost</t>
  </si>
  <si>
    <t>107</t>
  </si>
  <si>
    <t>10011</t>
  </si>
  <si>
    <t>Ventilátor do potrubí DN 160 mm, kovový, radiální včetně přetlakové klapky</t>
  </si>
  <si>
    <t>-755271470</t>
  </si>
  <si>
    <t>108</t>
  </si>
  <si>
    <t>10012</t>
  </si>
  <si>
    <t>Rozvod vzduchotechniky</t>
  </si>
  <si>
    <t>-310367014</t>
  </si>
  <si>
    <t>"kruhový kovový difuzor do potrubí     2 ks</t>
  </si>
  <si>
    <t xml:space="preserve">"vzduchotechnické potrubí z pozink.plechu sk.I </t>
  </si>
  <si>
    <t>"DN 100-160 / 20% tvarovek                    2,0 m</t>
  </si>
  <si>
    <t>"ukončovací výdechová hlavice na fasádu</t>
  </si>
  <si>
    <t>" + protidešťová žaluzie PRG 160           1 ks</t>
  </si>
  <si>
    <t>"spojovací, těsnící a montážní materiál     3 kg</t>
  </si>
  <si>
    <t>"kabely a elektromateriál k instalaci VZT rozvodů</t>
  </si>
  <si>
    <t>"vybourání prostupů pro VZT potrubí</t>
  </si>
  <si>
    <t xml:space="preserve">                                                                                            1</t>
  </si>
  <si>
    <t>109</t>
  </si>
  <si>
    <t>10013</t>
  </si>
  <si>
    <t>Montážní práce</t>
  </si>
  <si>
    <t>94620974</t>
  </si>
  <si>
    <t>1.NP/2</t>
  </si>
  <si>
    <t>WC dívky, WC personál</t>
  </si>
  <si>
    <t>110</t>
  </si>
  <si>
    <t>10014</t>
  </si>
  <si>
    <t>-404812018</t>
  </si>
  <si>
    <t>111</t>
  </si>
  <si>
    <t>10015</t>
  </si>
  <si>
    <t>-1700278388</t>
  </si>
  <si>
    <t>"DN 100-160 / 20% tvarovek                    6,5 m</t>
  </si>
  <si>
    <t>"spojovací, těsnící a montážní materiál     4 kg</t>
  </si>
  <si>
    <t>112</t>
  </si>
  <si>
    <t>10016</t>
  </si>
  <si>
    <t>334158373</t>
  </si>
  <si>
    <t>1.NP/3</t>
  </si>
  <si>
    <t>Umývárny dívky</t>
  </si>
  <si>
    <t>113</t>
  </si>
  <si>
    <t>10017</t>
  </si>
  <si>
    <t>51604594</t>
  </si>
  <si>
    <t>114</t>
  </si>
  <si>
    <t>10018</t>
  </si>
  <si>
    <t>1040394221</t>
  </si>
  <si>
    <t>"kruhový kovový difuzor do potrubí     1ks</t>
  </si>
  <si>
    <t>"DN 100-160 / 20% tvarovek                   12,5 m</t>
  </si>
  <si>
    <t>"spojovací, těsnící a montážní materiál     7 kg</t>
  </si>
  <si>
    <t>115</t>
  </si>
  <si>
    <t>10019</t>
  </si>
  <si>
    <t>1360668406</t>
  </si>
  <si>
    <t>1.NP/4</t>
  </si>
  <si>
    <t>Umývárny chlapci</t>
  </si>
  <si>
    <t>116</t>
  </si>
  <si>
    <t>10020</t>
  </si>
  <si>
    <t>-397092003</t>
  </si>
  <si>
    <t>117</t>
  </si>
  <si>
    <t>10021</t>
  </si>
  <si>
    <t>-55768579</t>
  </si>
  <si>
    <t>"DN 100-160 / 20% tvarovek                    9,5 m</t>
  </si>
  <si>
    <t>"spojovací, těsnící a montážní materiál     6 kg</t>
  </si>
  <si>
    <t>118</t>
  </si>
  <si>
    <t>10022</t>
  </si>
  <si>
    <t>508037671</t>
  </si>
  <si>
    <t>VRN</t>
  </si>
  <si>
    <t>Vedlejší rozpočtové náklady</t>
  </si>
  <si>
    <t>VRN3</t>
  </si>
  <si>
    <t>Zařízení staveniště</t>
  </si>
  <si>
    <t>119</t>
  </si>
  <si>
    <t>030001000</t>
  </si>
  <si>
    <t>%</t>
  </si>
  <si>
    <t>1024</t>
  </si>
  <si>
    <t>2057506634</t>
  </si>
  <si>
    <t>VRN7</t>
  </si>
  <si>
    <t>Provozní vlivy</t>
  </si>
  <si>
    <t>120</t>
  </si>
  <si>
    <t>070001000</t>
  </si>
  <si>
    <t>-938629174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</si>
</sst>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32" t="s">
        <v>6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18" t="s">
        <v>7</v>
      </c>
      <c r="BT2" s="18" t="s">
        <v>8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>
      <c r="B5" s="21"/>
      <c r="D5" s="25" t="s">
        <v>14</v>
      </c>
      <c r="K5" s="198" t="s">
        <v>15</v>
      </c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R5" s="21"/>
      <c r="BE5" s="195" t="s">
        <v>16</v>
      </c>
      <c r="BS5" s="18" t="s">
        <v>7</v>
      </c>
    </row>
    <row r="6" spans="1:74" s="1" customFormat="1" ht="36.950000000000003" customHeight="1">
      <c r="B6" s="21"/>
      <c r="D6" s="27" t="s">
        <v>17</v>
      </c>
      <c r="K6" s="200" t="s">
        <v>18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R6" s="21"/>
      <c r="BE6" s="196"/>
      <c r="BS6" s="18" t="s">
        <v>7</v>
      </c>
    </row>
    <row r="7" spans="1:74" s="1" customFormat="1" ht="12" customHeight="1">
      <c r="B7" s="21"/>
      <c r="D7" s="28" t="s">
        <v>19</v>
      </c>
      <c r="K7" s="26" t="s">
        <v>3</v>
      </c>
      <c r="AK7" s="28" t="s">
        <v>20</v>
      </c>
      <c r="AN7" s="26" t="s">
        <v>3</v>
      </c>
      <c r="AR7" s="21"/>
      <c r="BE7" s="196"/>
      <c r="BS7" s="18" t="s">
        <v>7</v>
      </c>
    </row>
    <row r="8" spans="1:74" s="1" customFormat="1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196"/>
      <c r="BS8" s="18" t="s">
        <v>7</v>
      </c>
    </row>
    <row r="9" spans="1:74" s="1" customFormat="1" ht="14.45" customHeight="1">
      <c r="B9" s="21"/>
      <c r="AR9" s="21"/>
      <c r="BE9" s="196"/>
      <c r="BS9" s="18" t="s">
        <v>7</v>
      </c>
    </row>
    <row r="10" spans="1:74" s="1" customFormat="1" ht="12" customHeight="1">
      <c r="B10" s="21"/>
      <c r="D10" s="28" t="s">
        <v>25</v>
      </c>
      <c r="AK10" s="28" t="s">
        <v>26</v>
      </c>
      <c r="AN10" s="26" t="s">
        <v>3</v>
      </c>
      <c r="AR10" s="21"/>
      <c r="BE10" s="196"/>
      <c r="BS10" s="18" t="s">
        <v>7</v>
      </c>
    </row>
    <row r="11" spans="1:74" s="1" customFormat="1" ht="18.399999999999999" customHeight="1">
      <c r="B11" s="21"/>
      <c r="E11" s="26" t="s">
        <v>27</v>
      </c>
      <c r="AK11" s="28" t="s">
        <v>28</v>
      </c>
      <c r="AN11" s="26" t="s">
        <v>3</v>
      </c>
      <c r="AR11" s="21"/>
      <c r="BE11" s="196"/>
      <c r="BS11" s="18" t="s">
        <v>7</v>
      </c>
    </row>
    <row r="12" spans="1:74" s="1" customFormat="1" ht="6.95" customHeight="1">
      <c r="B12" s="21"/>
      <c r="AR12" s="21"/>
      <c r="BE12" s="196"/>
      <c r="BS12" s="18" t="s">
        <v>7</v>
      </c>
    </row>
    <row r="13" spans="1:74" s="1" customFormat="1" ht="12" customHeight="1">
      <c r="B13" s="21"/>
      <c r="D13" s="28" t="s">
        <v>29</v>
      </c>
      <c r="AK13" s="28" t="s">
        <v>26</v>
      </c>
      <c r="AN13" s="30" t="s">
        <v>30</v>
      </c>
      <c r="AR13" s="21"/>
      <c r="BE13" s="196"/>
      <c r="BS13" s="18" t="s">
        <v>7</v>
      </c>
    </row>
    <row r="14" spans="1:74" ht="12.75">
      <c r="B14" s="21"/>
      <c r="E14" s="201" t="s">
        <v>30</v>
      </c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8" t="s">
        <v>28</v>
      </c>
      <c r="AN14" s="30" t="s">
        <v>30</v>
      </c>
      <c r="AR14" s="21"/>
      <c r="BE14" s="196"/>
      <c r="BS14" s="18" t="s">
        <v>7</v>
      </c>
    </row>
    <row r="15" spans="1:74" s="1" customFormat="1" ht="6.95" customHeight="1">
      <c r="B15" s="21"/>
      <c r="AR15" s="21"/>
      <c r="BE15" s="196"/>
      <c r="BS15" s="18" t="s">
        <v>4</v>
      </c>
    </row>
    <row r="16" spans="1:74" s="1" customFormat="1" ht="12" customHeight="1">
      <c r="B16" s="21"/>
      <c r="D16" s="28" t="s">
        <v>31</v>
      </c>
      <c r="AK16" s="28" t="s">
        <v>26</v>
      </c>
      <c r="AN16" s="26" t="s">
        <v>3</v>
      </c>
      <c r="AR16" s="21"/>
      <c r="BE16" s="196"/>
      <c r="BS16" s="18" t="s">
        <v>4</v>
      </c>
    </row>
    <row r="17" spans="1:71" s="1" customFormat="1" ht="18.399999999999999" customHeight="1">
      <c r="B17" s="21"/>
      <c r="E17" s="26" t="s">
        <v>32</v>
      </c>
      <c r="AK17" s="28" t="s">
        <v>28</v>
      </c>
      <c r="AN17" s="26" t="s">
        <v>3</v>
      </c>
      <c r="AR17" s="21"/>
      <c r="BE17" s="196"/>
      <c r="BS17" s="18" t="s">
        <v>33</v>
      </c>
    </row>
    <row r="18" spans="1:71" s="1" customFormat="1" ht="6.95" customHeight="1">
      <c r="B18" s="21"/>
      <c r="AR18" s="21"/>
      <c r="BE18" s="196"/>
      <c r="BS18" s="18" t="s">
        <v>7</v>
      </c>
    </row>
    <row r="19" spans="1:71" s="1" customFormat="1" ht="12" customHeight="1">
      <c r="B19" s="21"/>
      <c r="D19" s="28" t="s">
        <v>34</v>
      </c>
      <c r="AK19" s="28" t="s">
        <v>26</v>
      </c>
      <c r="AN19" s="26" t="s">
        <v>3</v>
      </c>
      <c r="AR19" s="21"/>
      <c r="BE19" s="196"/>
      <c r="BS19" s="18" t="s">
        <v>7</v>
      </c>
    </row>
    <row r="20" spans="1:71" s="1" customFormat="1" ht="18.399999999999999" customHeight="1">
      <c r="B20" s="21"/>
      <c r="E20" s="26" t="s">
        <v>35</v>
      </c>
      <c r="AK20" s="28" t="s">
        <v>28</v>
      </c>
      <c r="AN20" s="26" t="s">
        <v>3</v>
      </c>
      <c r="AR20" s="21"/>
      <c r="BE20" s="196"/>
      <c r="BS20" s="18" t="s">
        <v>4</v>
      </c>
    </row>
    <row r="21" spans="1:71" s="1" customFormat="1" ht="6.95" customHeight="1">
      <c r="B21" s="21"/>
      <c r="AR21" s="21"/>
      <c r="BE21" s="196"/>
    </row>
    <row r="22" spans="1:71" s="1" customFormat="1" ht="12" customHeight="1">
      <c r="B22" s="21"/>
      <c r="D22" s="28" t="s">
        <v>36</v>
      </c>
      <c r="AR22" s="21"/>
      <c r="BE22" s="196"/>
    </row>
    <row r="23" spans="1:71" s="1" customFormat="1" ht="47.25" customHeight="1">
      <c r="B23" s="21"/>
      <c r="E23" s="203" t="s">
        <v>37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21"/>
      <c r="BE23" s="196"/>
    </row>
    <row r="24" spans="1:71" s="1" customFormat="1" ht="6.95" customHeight="1">
      <c r="B24" s="21"/>
      <c r="AR24" s="21"/>
      <c r="BE24" s="196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196"/>
    </row>
    <row r="26" spans="1:71" s="2" customFormat="1" ht="25.9" customHeight="1">
      <c r="A26" s="33"/>
      <c r="B26" s="34"/>
      <c r="C26" s="33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04">
        <f>ROUND(AG54,2)</f>
        <v>0</v>
      </c>
      <c r="AL26" s="205"/>
      <c r="AM26" s="205"/>
      <c r="AN26" s="205"/>
      <c r="AO26" s="205"/>
      <c r="AP26" s="33"/>
      <c r="AQ26" s="33"/>
      <c r="AR26" s="34"/>
      <c r="BE26" s="196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196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06" t="s">
        <v>39</v>
      </c>
      <c r="M28" s="206"/>
      <c r="N28" s="206"/>
      <c r="O28" s="206"/>
      <c r="P28" s="206"/>
      <c r="Q28" s="33"/>
      <c r="R28" s="33"/>
      <c r="S28" s="33"/>
      <c r="T28" s="33"/>
      <c r="U28" s="33"/>
      <c r="V28" s="33"/>
      <c r="W28" s="206" t="s">
        <v>40</v>
      </c>
      <c r="X28" s="206"/>
      <c r="Y28" s="206"/>
      <c r="Z28" s="206"/>
      <c r="AA28" s="206"/>
      <c r="AB28" s="206"/>
      <c r="AC28" s="206"/>
      <c r="AD28" s="206"/>
      <c r="AE28" s="206"/>
      <c r="AF28" s="33"/>
      <c r="AG28" s="33"/>
      <c r="AH28" s="33"/>
      <c r="AI28" s="33"/>
      <c r="AJ28" s="33"/>
      <c r="AK28" s="206" t="s">
        <v>41</v>
      </c>
      <c r="AL28" s="206"/>
      <c r="AM28" s="206"/>
      <c r="AN28" s="206"/>
      <c r="AO28" s="206"/>
      <c r="AP28" s="33"/>
      <c r="AQ28" s="33"/>
      <c r="AR28" s="34"/>
      <c r="BE28" s="196"/>
    </row>
    <row r="29" spans="1:71" s="3" customFormat="1" ht="14.45" customHeight="1">
      <c r="B29" s="38"/>
      <c r="D29" s="28" t="s">
        <v>42</v>
      </c>
      <c r="F29" s="28" t="s">
        <v>43</v>
      </c>
      <c r="L29" s="209">
        <v>0.21</v>
      </c>
      <c r="M29" s="208"/>
      <c r="N29" s="208"/>
      <c r="O29" s="208"/>
      <c r="P29" s="208"/>
      <c r="W29" s="207">
        <f>ROUND(AZ54, 2)</f>
        <v>0</v>
      </c>
      <c r="X29" s="208"/>
      <c r="Y29" s="208"/>
      <c r="Z29" s="208"/>
      <c r="AA29" s="208"/>
      <c r="AB29" s="208"/>
      <c r="AC29" s="208"/>
      <c r="AD29" s="208"/>
      <c r="AE29" s="208"/>
      <c r="AK29" s="207">
        <f>ROUND(AV54, 2)</f>
        <v>0</v>
      </c>
      <c r="AL29" s="208"/>
      <c r="AM29" s="208"/>
      <c r="AN29" s="208"/>
      <c r="AO29" s="208"/>
      <c r="AR29" s="38"/>
      <c r="BE29" s="197"/>
    </row>
    <row r="30" spans="1:71" s="3" customFormat="1" ht="14.45" customHeight="1">
      <c r="B30" s="38"/>
      <c r="F30" s="28" t="s">
        <v>44</v>
      </c>
      <c r="L30" s="209">
        <v>0.15</v>
      </c>
      <c r="M30" s="208"/>
      <c r="N30" s="208"/>
      <c r="O30" s="208"/>
      <c r="P30" s="208"/>
      <c r="W30" s="207">
        <f>ROUND(BA54, 2)</f>
        <v>0</v>
      </c>
      <c r="X30" s="208"/>
      <c r="Y30" s="208"/>
      <c r="Z30" s="208"/>
      <c r="AA30" s="208"/>
      <c r="AB30" s="208"/>
      <c r="AC30" s="208"/>
      <c r="AD30" s="208"/>
      <c r="AE30" s="208"/>
      <c r="AK30" s="207">
        <f>ROUND(AW54, 2)</f>
        <v>0</v>
      </c>
      <c r="AL30" s="208"/>
      <c r="AM30" s="208"/>
      <c r="AN30" s="208"/>
      <c r="AO30" s="208"/>
      <c r="AR30" s="38"/>
      <c r="BE30" s="197"/>
    </row>
    <row r="31" spans="1:71" s="3" customFormat="1" ht="14.45" hidden="1" customHeight="1">
      <c r="B31" s="38"/>
      <c r="F31" s="28" t="s">
        <v>45</v>
      </c>
      <c r="L31" s="209">
        <v>0.21</v>
      </c>
      <c r="M31" s="208"/>
      <c r="N31" s="208"/>
      <c r="O31" s="208"/>
      <c r="P31" s="208"/>
      <c r="W31" s="207">
        <f>ROUND(BB54, 2)</f>
        <v>0</v>
      </c>
      <c r="X31" s="208"/>
      <c r="Y31" s="208"/>
      <c r="Z31" s="208"/>
      <c r="AA31" s="208"/>
      <c r="AB31" s="208"/>
      <c r="AC31" s="208"/>
      <c r="AD31" s="208"/>
      <c r="AE31" s="208"/>
      <c r="AK31" s="207">
        <v>0</v>
      </c>
      <c r="AL31" s="208"/>
      <c r="AM31" s="208"/>
      <c r="AN31" s="208"/>
      <c r="AO31" s="208"/>
      <c r="AR31" s="38"/>
      <c r="BE31" s="197"/>
    </row>
    <row r="32" spans="1:71" s="3" customFormat="1" ht="14.45" hidden="1" customHeight="1">
      <c r="B32" s="38"/>
      <c r="F32" s="28" t="s">
        <v>46</v>
      </c>
      <c r="L32" s="209">
        <v>0.15</v>
      </c>
      <c r="M32" s="208"/>
      <c r="N32" s="208"/>
      <c r="O32" s="208"/>
      <c r="P32" s="208"/>
      <c r="W32" s="207">
        <f>ROUND(BC54, 2)</f>
        <v>0</v>
      </c>
      <c r="X32" s="208"/>
      <c r="Y32" s="208"/>
      <c r="Z32" s="208"/>
      <c r="AA32" s="208"/>
      <c r="AB32" s="208"/>
      <c r="AC32" s="208"/>
      <c r="AD32" s="208"/>
      <c r="AE32" s="208"/>
      <c r="AK32" s="207">
        <v>0</v>
      </c>
      <c r="AL32" s="208"/>
      <c r="AM32" s="208"/>
      <c r="AN32" s="208"/>
      <c r="AO32" s="208"/>
      <c r="AR32" s="38"/>
      <c r="BE32" s="197"/>
    </row>
    <row r="33" spans="1:57" s="3" customFormat="1" ht="14.45" hidden="1" customHeight="1">
      <c r="B33" s="38"/>
      <c r="F33" s="28" t="s">
        <v>47</v>
      </c>
      <c r="L33" s="209">
        <v>0</v>
      </c>
      <c r="M33" s="208"/>
      <c r="N33" s="208"/>
      <c r="O33" s="208"/>
      <c r="P33" s="208"/>
      <c r="W33" s="207">
        <f>ROUND(BD54, 2)</f>
        <v>0</v>
      </c>
      <c r="X33" s="208"/>
      <c r="Y33" s="208"/>
      <c r="Z33" s="208"/>
      <c r="AA33" s="208"/>
      <c r="AB33" s="208"/>
      <c r="AC33" s="208"/>
      <c r="AD33" s="208"/>
      <c r="AE33" s="208"/>
      <c r="AK33" s="207">
        <v>0</v>
      </c>
      <c r="AL33" s="208"/>
      <c r="AM33" s="208"/>
      <c r="AN33" s="208"/>
      <c r="AO33" s="208"/>
      <c r="AR33" s="38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pans="1:57" s="2" customFormat="1" ht="25.9" customHeight="1">
      <c r="A35" s="33"/>
      <c r="B35" s="34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10" t="s">
        <v>50</v>
      </c>
      <c r="Y35" s="211"/>
      <c r="Z35" s="211"/>
      <c r="AA35" s="211"/>
      <c r="AB35" s="211"/>
      <c r="AC35" s="41"/>
      <c r="AD35" s="41"/>
      <c r="AE35" s="41"/>
      <c r="AF35" s="41"/>
      <c r="AG35" s="41"/>
      <c r="AH35" s="41"/>
      <c r="AI35" s="41"/>
      <c r="AJ35" s="41"/>
      <c r="AK35" s="212">
        <f>SUM(AK26:AK33)</f>
        <v>0</v>
      </c>
      <c r="AL35" s="211"/>
      <c r="AM35" s="211"/>
      <c r="AN35" s="211"/>
      <c r="AO35" s="213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6.95" customHeight="1">
      <c r="A37" s="33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  <c r="BE37" s="33"/>
    </row>
    <row r="41" spans="1:57" s="2" customFormat="1" ht="6.95" customHeight="1">
      <c r="A41" s="33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  <c r="BE41" s="33"/>
    </row>
    <row r="42" spans="1:57" s="2" customFormat="1" ht="24.95" customHeight="1">
      <c r="A42" s="33"/>
      <c r="B42" s="34"/>
      <c r="C42" s="22" t="s">
        <v>51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pans="1:57" s="2" customFormat="1" ht="6.95" customHeight="1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pans="1:57" s="4" customFormat="1" ht="12" customHeight="1">
      <c r="B44" s="47"/>
      <c r="C44" s="28" t="s">
        <v>14</v>
      </c>
      <c r="L44" s="4" t="str">
        <f>K5</f>
        <v>21-04</v>
      </c>
      <c r="AR44" s="47"/>
    </row>
    <row r="45" spans="1:57" s="5" customFormat="1" ht="36.950000000000003" customHeight="1">
      <c r="B45" s="48"/>
      <c r="C45" s="49" t="s">
        <v>17</v>
      </c>
      <c r="L45" s="214" t="str">
        <f>K6</f>
        <v>STAVEB.ÚPRAVY ŠATEN A SOC.ZAŘÍZENÍ, 1.ZŠ SKÁLOVA UL.</v>
      </c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215"/>
      <c r="AC45" s="215"/>
      <c r="AD45" s="215"/>
      <c r="AE45" s="215"/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R45" s="48"/>
    </row>
    <row r="46" spans="1:57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pans="1:57" s="2" customFormat="1" ht="12" customHeight="1">
      <c r="A47" s="33"/>
      <c r="B47" s="34"/>
      <c r="C47" s="28" t="s">
        <v>21</v>
      </c>
      <c r="D47" s="33"/>
      <c r="E47" s="33"/>
      <c r="F47" s="33"/>
      <c r="G47" s="33"/>
      <c r="H47" s="33"/>
      <c r="I47" s="33"/>
      <c r="J47" s="33"/>
      <c r="K47" s="33"/>
      <c r="L47" s="50" t="str">
        <f>IF(K8="","",K8)</f>
        <v>TURNOV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23</v>
      </c>
      <c r="AJ47" s="33"/>
      <c r="AK47" s="33"/>
      <c r="AL47" s="33"/>
      <c r="AM47" s="216" t="str">
        <f>IF(AN8= "","",AN8)</f>
        <v>10. 3. 2021</v>
      </c>
      <c r="AN47" s="216"/>
      <c r="AO47" s="33"/>
      <c r="AP47" s="33"/>
      <c r="AQ47" s="33"/>
      <c r="AR47" s="34"/>
      <c r="BE47" s="33"/>
    </row>
    <row r="48" spans="1:57" s="2" customFormat="1" ht="6.95" customHeight="1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pans="1:90" s="2" customFormat="1" ht="25.7" customHeight="1">
      <c r="A49" s="33"/>
      <c r="B49" s="34"/>
      <c r="C49" s="28" t="s">
        <v>25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>1.ZŠ SKÁLOVA UL.ČP.600, TURNOV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31</v>
      </c>
      <c r="AJ49" s="33"/>
      <c r="AK49" s="33"/>
      <c r="AL49" s="33"/>
      <c r="AM49" s="217" t="str">
        <f>IF(E17="","",E17)</f>
        <v>ING.PAVEL MAREK projekční ateliér TURNOV</v>
      </c>
      <c r="AN49" s="218"/>
      <c r="AO49" s="218"/>
      <c r="AP49" s="218"/>
      <c r="AQ49" s="33"/>
      <c r="AR49" s="34"/>
      <c r="AS49" s="219" t="s">
        <v>52</v>
      </c>
      <c r="AT49" s="220"/>
      <c r="AU49" s="52"/>
      <c r="AV49" s="52"/>
      <c r="AW49" s="52"/>
      <c r="AX49" s="52"/>
      <c r="AY49" s="52"/>
      <c r="AZ49" s="52"/>
      <c r="BA49" s="52"/>
      <c r="BB49" s="52"/>
      <c r="BC49" s="52"/>
      <c r="BD49" s="53"/>
      <c r="BE49" s="33"/>
    </row>
    <row r="50" spans="1:90" s="2" customFormat="1" ht="15.2" customHeight="1">
      <c r="A50" s="33"/>
      <c r="B50" s="34"/>
      <c r="C50" s="28" t="s">
        <v>29</v>
      </c>
      <c r="D50" s="33"/>
      <c r="E50" s="33"/>
      <c r="F50" s="33"/>
      <c r="G50" s="33"/>
      <c r="H50" s="33"/>
      <c r="I50" s="33"/>
      <c r="J50" s="33"/>
      <c r="K50" s="33"/>
      <c r="L50" s="4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34</v>
      </c>
      <c r="AJ50" s="33"/>
      <c r="AK50" s="33"/>
      <c r="AL50" s="33"/>
      <c r="AM50" s="217" t="str">
        <f>IF(E20="","",E20)</f>
        <v>JANA VYDROVÁ</v>
      </c>
      <c r="AN50" s="218"/>
      <c r="AO50" s="218"/>
      <c r="AP50" s="218"/>
      <c r="AQ50" s="33"/>
      <c r="AR50" s="34"/>
      <c r="AS50" s="221"/>
      <c r="AT50" s="222"/>
      <c r="AU50" s="54"/>
      <c r="AV50" s="54"/>
      <c r="AW50" s="54"/>
      <c r="AX50" s="54"/>
      <c r="AY50" s="54"/>
      <c r="AZ50" s="54"/>
      <c r="BA50" s="54"/>
      <c r="BB50" s="54"/>
      <c r="BC50" s="54"/>
      <c r="BD50" s="55"/>
      <c r="BE50" s="33"/>
    </row>
    <row r="51" spans="1:90" s="2" customFormat="1" ht="10.9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221"/>
      <c r="AT51" s="222"/>
      <c r="AU51" s="54"/>
      <c r="AV51" s="54"/>
      <c r="AW51" s="54"/>
      <c r="AX51" s="54"/>
      <c r="AY51" s="54"/>
      <c r="AZ51" s="54"/>
      <c r="BA51" s="54"/>
      <c r="BB51" s="54"/>
      <c r="BC51" s="54"/>
      <c r="BD51" s="55"/>
      <c r="BE51" s="33"/>
    </row>
    <row r="52" spans="1:90" s="2" customFormat="1" ht="29.25" customHeight="1">
      <c r="A52" s="33"/>
      <c r="B52" s="34"/>
      <c r="C52" s="223" t="s">
        <v>53</v>
      </c>
      <c r="D52" s="224"/>
      <c r="E52" s="224"/>
      <c r="F52" s="224"/>
      <c r="G52" s="224"/>
      <c r="H52" s="56"/>
      <c r="I52" s="225" t="s">
        <v>54</v>
      </c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24"/>
      <c r="Z52" s="224"/>
      <c r="AA52" s="224"/>
      <c r="AB52" s="224"/>
      <c r="AC52" s="224"/>
      <c r="AD52" s="224"/>
      <c r="AE52" s="224"/>
      <c r="AF52" s="224"/>
      <c r="AG52" s="226" t="s">
        <v>55</v>
      </c>
      <c r="AH52" s="224"/>
      <c r="AI52" s="224"/>
      <c r="AJ52" s="224"/>
      <c r="AK52" s="224"/>
      <c r="AL52" s="224"/>
      <c r="AM52" s="224"/>
      <c r="AN52" s="225" t="s">
        <v>56</v>
      </c>
      <c r="AO52" s="224"/>
      <c r="AP52" s="224"/>
      <c r="AQ52" s="57" t="s">
        <v>57</v>
      </c>
      <c r="AR52" s="34"/>
      <c r="AS52" s="58" t="s">
        <v>58</v>
      </c>
      <c r="AT52" s="59" t="s">
        <v>59</v>
      </c>
      <c r="AU52" s="59" t="s">
        <v>60</v>
      </c>
      <c r="AV52" s="59" t="s">
        <v>61</v>
      </c>
      <c r="AW52" s="59" t="s">
        <v>62</v>
      </c>
      <c r="AX52" s="59" t="s">
        <v>63</v>
      </c>
      <c r="AY52" s="59" t="s">
        <v>64</v>
      </c>
      <c r="AZ52" s="59" t="s">
        <v>65</v>
      </c>
      <c r="BA52" s="59" t="s">
        <v>66</v>
      </c>
      <c r="BB52" s="59" t="s">
        <v>67</v>
      </c>
      <c r="BC52" s="59" t="s">
        <v>68</v>
      </c>
      <c r="BD52" s="60" t="s">
        <v>69</v>
      </c>
      <c r="BE52" s="33"/>
    </row>
    <row r="53" spans="1:90" s="2" customFormat="1" ht="10.9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  <c r="BE53" s="33"/>
    </row>
    <row r="54" spans="1:90" s="6" customFormat="1" ht="32.450000000000003" customHeight="1">
      <c r="B54" s="64"/>
      <c r="C54" s="65" t="s">
        <v>70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230">
        <f>ROUND(AG55,2)</f>
        <v>0</v>
      </c>
      <c r="AH54" s="230"/>
      <c r="AI54" s="230"/>
      <c r="AJ54" s="230"/>
      <c r="AK54" s="230"/>
      <c r="AL54" s="230"/>
      <c r="AM54" s="230"/>
      <c r="AN54" s="231">
        <f>SUM(AG54,AT54)</f>
        <v>0</v>
      </c>
      <c r="AO54" s="231"/>
      <c r="AP54" s="231"/>
      <c r="AQ54" s="68" t="s">
        <v>3</v>
      </c>
      <c r="AR54" s="64"/>
      <c r="AS54" s="69">
        <f>ROUND(AS55,2)</f>
        <v>0</v>
      </c>
      <c r="AT54" s="70">
        <f>ROUND(SUM(AV54:AW54),2)</f>
        <v>0</v>
      </c>
      <c r="AU54" s="71">
        <f>ROUND(AU55,5)</f>
        <v>0</v>
      </c>
      <c r="AV54" s="70">
        <f>ROUND(AZ54*L29,2)</f>
        <v>0</v>
      </c>
      <c r="AW54" s="70">
        <f>ROUND(BA54*L30,2)</f>
        <v>0</v>
      </c>
      <c r="AX54" s="70">
        <f>ROUND(BB54*L29,2)</f>
        <v>0</v>
      </c>
      <c r="AY54" s="70">
        <f>ROUND(BC54*L30,2)</f>
        <v>0</v>
      </c>
      <c r="AZ54" s="70">
        <f>ROUND(AZ55,2)</f>
        <v>0</v>
      </c>
      <c r="BA54" s="70">
        <f>ROUND(BA55,2)</f>
        <v>0</v>
      </c>
      <c r="BB54" s="70">
        <f>ROUND(BB55,2)</f>
        <v>0</v>
      </c>
      <c r="BC54" s="70">
        <f>ROUND(BC55,2)</f>
        <v>0</v>
      </c>
      <c r="BD54" s="72">
        <f>ROUND(BD55,2)</f>
        <v>0</v>
      </c>
      <c r="BS54" s="73" t="s">
        <v>71</v>
      </c>
      <c r="BT54" s="73" t="s">
        <v>72</v>
      </c>
      <c r="BV54" s="73" t="s">
        <v>73</v>
      </c>
      <c r="BW54" s="73" t="s">
        <v>5</v>
      </c>
      <c r="BX54" s="73" t="s">
        <v>74</v>
      </c>
      <c r="CL54" s="73" t="s">
        <v>3</v>
      </c>
    </row>
    <row r="55" spans="1:90" s="7" customFormat="1" ht="24.75" customHeight="1">
      <c r="A55" s="74" t="s">
        <v>75</v>
      </c>
      <c r="B55" s="75"/>
      <c r="C55" s="76"/>
      <c r="D55" s="229" t="s">
        <v>15</v>
      </c>
      <c r="E55" s="229"/>
      <c r="F55" s="229"/>
      <c r="G55" s="229"/>
      <c r="H55" s="229"/>
      <c r="I55" s="77"/>
      <c r="J55" s="229" t="s">
        <v>18</v>
      </c>
      <c r="K55" s="229"/>
      <c r="L55" s="229"/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  <c r="AF55" s="229"/>
      <c r="AG55" s="227">
        <f>'21-04 - STAVEB.ÚPRAVY ŠAT...'!J28</f>
        <v>0</v>
      </c>
      <c r="AH55" s="228"/>
      <c r="AI55" s="228"/>
      <c r="AJ55" s="228"/>
      <c r="AK55" s="228"/>
      <c r="AL55" s="228"/>
      <c r="AM55" s="228"/>
      <c r="AN55" s="227">
        <f>SUM(AG55,AT55)</f>
        <v>0</v>
      </c>
      <c r="AO55" s="228"/>
      <c r="AP55" s="228"/>
      <c r="AQ55" s="78" t="s">
        <v>76</v>
      </c>
      <c r="AR55" s="75"/>
      <c r="AS55" s="79">
        <v>0</v>
      </c>
      <c r="AT55" s="80">
        <f>ROUND(SUM(AV55:AW55),2)</f>
        <v>0</v>
      </c>
      <c r="AU55" s="81">
        <f>'21-04 - STAVEB.ÚPRAVY ŠAT...'!P100</f>
        <v>0</v>
      </c>
      <c r="AV55" s="80">
        <f>'21-04 - STAVEB.ÚPRAVY ŠAT...'!J31</f>
        <v>0</v>
      </c>
      <c r="AW55" s="80">
        <f>'21-04 - STAVEB.ÚPRAVY ŠAT...'!J32</f>
        <v>0</v>
      </c>
      <c r="AX55" s="80">
        <f>'21-04 - STAVEB.ÚPRAVY ŠAT...'!J33</f>
        <v>0</v>
      </c>
      <c r="AY55" s="80">
        <f>'21-04 - STAVEB.ÚPRAVY ŠAT...'!J34</f>
        <v>0</v>
      </c>
      <c r="AZ55" s="80">
        <f>'21-04 - STAVEB.ÚPRAVY ŠAT...'!F31</f>
        <v>0</v>
      </c>
      <c r="BA55" s="80">
        <f>'21-04 - STAVEB.ÚPRAVY ŠAT...'!F32</f>
        <v>0</v>
      </c>
      <c r="BB55" s="80">
        <f>'21-04 - STAVEB.ÚPRAVY ŠAT...'!F33</f>
        <v>0</v>
      </c>
      <c r="BC55" s="80">
        <f>'21-04 - STAVEB.ÚPRAVY ŠAT...'!F34</f>
        <v>0</v>
      </c>
      <c r="BD55" s="82">
        <f>'21-04 - STAVEB.ÚPRAVY ŠAT...'!F35</f>
        <v>0</v>
      </c>
      <c r="BT55" s="83" t="s">
        <v>77</v>
      </c>
      <c r="BU55" s="83" t="s">
        <v>78</v>
      </c>
      <c r="BV55" s="83" t="s">
        <v>73</v>
      </c>
      <c r="BW55" s="83" t="s">
        <v>5</v>
      </c>
      <c r="BX55" s="83" t="s">
        <v>74</v>
      </c>
      <c r="CL55" s="83" t="s">
        <v>3</v>
      </c>
    </row>
    <row r="56" spans="1:90" s="2" customFormat="1" ht="30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4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0" s="2" customFormat="1" ht="6.95" customHeight="1">
      <c r="A57" s="33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4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21-04 - STAVEB.ÚPRAVY ŠAT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37"/>
  <sheetViews>
    <sheetView showGridLines="0" tabSelected="1" topLeftCell="A9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2" t="s">
        <v>6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8" t="s">
        <v>5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1:46" s="1" customFormat="1" ht="24.95" customHeight="1">
      <c r="B4" s="21"/>
      <c r="D4" s="22" t="s">
        <v>80</v>
      </c>
      <c r="L4" s="21"/>
      <c r="M4" s="84" t="s">
        <v>11</v>
      </c>
      <c r="AT4" s="18" t="s">
        <v>4</v>
      </c>
    </row>
    <row r="5" spans="1:46" s="1" customFormat="1" ht="6.95" customHeight="1">
      <c r="B5" s="21"/>
      <c r="L5" s="21"/>
    </row>
    <row r="6" spans="1:46" s="2" customFormat="1" ht="12" customHeight="1">
      <c r="A6" s="33"/>
      <c r="B6" s="34"/>
      <c r="C6" s="33"/>
      <c r="D6" s="28" t="s">
        <v>17</v>
      </c>
      <c r="E6" s="33"/>
      <c r="F6" s="33"/>
      <c r="G6" s="33"/>
      <c r="H6" s="33"/>
      <c r="I6" s="33"/>
      <c r="J6" s="33"/>
      <c r="K6" s="33"/>
      <c r="L6" s="85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customHeight="1">
      <c r="A7" s="33"/>
      <c r="B7" s="34"/>
      <c r="C7" s="33"/>
      <c r="D7" s="33"/>
      <c r="E7" s="214" t="s">
        <v>18</v>
      </c>
      <c r="F7" s="233"/>
      <c r="G7" s="233"/>
      <c r="H7" s="233"/>
      <c r="I7" s="33"/>
      <c r="J7" s="33"/>
      <c r="K7" s="33"/>
      <c r="L7" s="85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1.25">
      <c r="A8" s="33"/>
      <c r="B8" s="34"/>
      <c r="C8" s="33"/>
      <c r="D8" s="33"/>
      <c r="E8" s="33"/>
      <c r="F8" s="33"/>
      <c r="G8" s="33"/>
      <c r="H8" s="33"/>
      <c r="I8" s="33"/>
      <c r="J8" s="33"/>
      <c r="K8" s="33"/>
      <c r="L8" s="8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4"/>
      <c r="C9" s="33"/>
      <c r="D9" s="28" t="s">
        <v>19</v>
      </c>
      <c r="E9" s="33"/>
      <c r="F9" s="26" t="s">
        <v>3</v>
      </c>
      <c r="G9" s="33"/>
      <c r="H9" s="33"/>
      <c r="I9" s="28" t="s">
        <v>20</v>
      </c>
      <c r="J9" s="26" t="s">
        <v>3</v>
      </c>
      <c r="K9" s="33"/>
      <c r="L9" s="8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21</v>
      </c>
      <c r="E10" s="33"/>
      <c r="F10" s="26" t="s">
        <v>22</v>
      </c>
      <c r="G10" s="33"/>
      <c r="H10" s="33"/>
      <c r="I10" s="28" t="s">
        <v>23</v>
      </c>
      <c r="J10" s="51" t="str">
        <f>'Rekapitulace stavby'!AN8</f>
        <v>10. 3. 2021</v>
      </c>
      <c r="K10" s="33"/>
      <c r="L10" s="8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>
      <c r="A11" s="33"/>
      <c r="B11" s="34"/>
      <c r="C11" s="33"/>
      <c r="D11" s="33"/>
      <c r="E11" s="33"/>
      <c r="F11" s="33"/>
      <c r="G11" s="33"/>
      <c r="H11" s="33"/>
      <c r="I11" s="33"/>
      <c r="J11" s="33"/>
      <c r="K11" s="33"/>
      <c r="L11" s="8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25</v>
      </c>
      <c r="E12" s="33"/>
      <c r="F12" s="33"/>
      <c r="G12" s="33"/>
      <c r="H12" s="33"/>
      <c r="I12" s="28" t="s">
        <v>26</v>
      </c>
      <c r="J12" s="26" t="s">
        <v>3</v>
      </c>
      <c r="K12" s="33"/>
      <c r="L12" s="8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4"/>
      <c r="C13" s="33"/>
      <c r="D13" s="33"/>
      <c r="E13" s="26" t="s">
        <v>27</v>
      </c>
      <c r="F13" s="33"/>
      <c r="G13" s="33"/>
      <c r="H13" s="33"/>
      <c r="I13" s="28" t="s">
        <v>28</v>
      </c>
      <c r="J13" s="26" t="s">
        <v>3</v>
      </c>
      <c r="K13" s="33"/>
      <c r="L13" s="8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4"/>
      <c r="C14" s="33"/>
      <c r="D14" s="33"/>
      <c r="E14" s="33"/>
      <c r="F14" s="33"/>
      <c r="G14" s="33"/>
      <c r="H14" s="33"/>
      <c r="I14" s="33"/>
      <c r="J14" s="33"/>
      <c r="K14" s="33"/>
      <c r="L14" s="8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4"/>
      <c r="C15" s="33"/>
      <c r="D15" s="28" t="s">
        <v>29</v>
      </c>
      <c r="E15" s="33"/>
      <c r="F15" s="33"/>
      <c r="G15" s="33"/>
      <c r="H15" s="33"/>
      <c r="I15" s="28" t="s">
        <v>26</v>
      </c>
      <c r="J15" s="29" t="str">
        <f>'Rekapitulace stavby'!AN13</f>
        <v>Vyplň údaj</v>
      </c>
      <c r="K15" s="33"/>
      <c r="L15" s="8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4"/>
      <c r="C16" s="33"/>
      <c r="D16" s="33"/>
      <c r="E16" s="234" t="str">
        <f>'Rekapitulace stavby'!E14</f>
        <v>Vyplň údaj</v>
      </c>
      <c r="F16" s="198"/>
      <c r="G16" s="198"/>
      <c r="H16" s="198"/>
      <c r="I16" s="28" t="s">
        <v>28</v>
      </c>
      <c r="J16" s="29" t="str">
        <f>'Rekapitulace stavby'!AN14</f>
        <v>Vyplň údaj</v>
      </c>
      <c r="K16" s="33"/>
      <c r="L16" s="8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4"/>
      <c r="C17" s="33"/>
      <c r="D17" s="33"/>
      <c r="E17" s="33"/>
      <c r="F17" s="33"/>
      <c r="G17" s="33"/>
      <c r="H17" s="33"/>
      <c r="I17" s="33"/>
      <c r="J17" s="33"/>
      <c r="K17" s="33"/>
      <c r="L17" s="8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4"/>
      <c r="C18" s="33"/>
      <c r="D18" s="28" t="s">
        <v>31</v>
      </c>
      <c r="E18" s="33"/>
      <c r="F18" s="33"/>
      <c r="G18" s="33"/>
      <c r="H18" s="33"/>
      <c r="I18" s="28" t="s">
        <v>26</v>
      </c>
      <c r="J18" s="26" t="s">
        <v>3</v>
      </c>
      <c r="K18" s="33"/>
      <c r="L18" s="8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4"/>
      <c r="C19" s="33"/>
      <c r="D19" s="33"/>
      <c r="E19" s="26" t="s">
        <v>32</v>
      </c>
      <c r="F19" s="33"/>
      <c r="G19" s="33"/>
      <c r="H19" s="33"/>
      <c r="I19" s="28" t="s">
        <v>28</v>
      </c>
      <c r="J19" s="26" t="s">
        <v>3</v>
      </c>
      <c r="K19" s="33"/>
      <c r="L19" s="8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4"/>
      <c r="C20" s="33"/>
      <c r="D20" s="33"/>
      <c r="E20" s="33"/>
      <c r="F20" s="33"/>
      <c r="G20" s="33"/>
      <c r="H20" s="33"/>
      <c r="I20" s="33"/>
      <c r="J20" s="33"/>
      <c r="K20" s="33"/>
      <c r="L20" s="8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4"/>
      <c r="C21" s="33"/>
      <c r="D21" s="28" t="s">
        <v>34</v>
      </c>
      <c r="E21" s="33"/>
      <c r="F21" s="33"/>
      <c r="G21" s="33"/>
      <c r="H21" s="33"/>
      <c r="I21" s="28" t="s">
        <v>26</v>
      </c>
      <c r="J21" s="26" t="s">
        <v>3</v>
      </c>
      <c r="K21" s="33"/>
      <c r="L21" s="8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4"/>
      <c r="C22" s="33"/>
      <c r="D22" s="33"/>
      <c r="E22" s="26" t="s">
        <v>35</v>
      </c>
      <c r="F22" s="33"/>
      <c r="G22" s="33"/>
      <c r="H22" s="33"/>
      <c r="I22" s="28" t="s">
        <v>28</v>
      </c>
      <c r="J22" s="26" t="s">
        <v>3</v>
      </c>
      <c r="K22" s="33"/>
      <c r="L22" s="8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4"/>
      <c r="C23" s="33"/>
      <c r="D23" s="33"/>
      <c r="E23" s="33"/>
      <c r="F23" s="33"/>
      <c r="G23" s="33"/>
      <c r="H23" s="33"/>
      <c r="I23" s="33"/>
      <c r="J23" s="33"/>
      <c r="K23" s="33"/>
      <c r="L23" s="8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4"/>
      <c r="C24" s="33"/>
      <c r="D24" s="28" t="s">
        <v>36</v>
      </c>
      <c r="E24" s="33"/>
      <c r="F24" s="33"/>
      <c r="G24" s="33"/>
      <c r="H24" s="33"/>
      <c r="I24" s="33"/>
      <c r="J24" s="33"/>
      <c r="K24" s="33"/>
      <c r="L24" s="8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47.25" customHeight="1">
      <c r="A25" s="86"/>
      <c r="B25" s="87"/>
      <c r="C25" s="86"/>
      <c r="D25" s="86"/>
      <c r="E25" s="203" t="s">
        <v>37</v>
      </c>
      <c r="F25" s="203"/>
      <c r="G25" s="203"/>
      <c r="H25" s="203"/>
      <c r="I25" s="86"/>
      <c r="J25" s="86"/>
      <c r="K25" s="86"/>
      <c r="L25" s="88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</row>
    <row r="26" spans="1:31" s="2" customFormat="1" ht="6.95" customHeight="1">
      <c r="A26" s="33"/>
      <c r="B26" s="34"/>
      <c r="C26" s="33"/>
      <c r="D26" s="33"/>
      <c r="E26" s="33"/>
      <c r="F26" s="33"/>
      <c r="G26" s="33"/>
      <c r="H26" s="33"/>
      <c r="I26" s="33"/>
      <c r="J26" s="33"/>
      <c r="K26" s="33"/>
      <c r="L26" s="8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62"/>
      <c r="E27" s="62"/>
      <c r="F27" s="62"/>
      <c r="G27" s="62"/>
      <c r="H27" s="62"/>
      <c r="I27" s="62"/>
      <c r="J27" s="62"/>
      <c r="K27" s="62"/>
      <c r="L27" s="8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4"/>
      <c r="C28" s="33"/>
      <c r="D28" s="89" t="s">
        <v>38</v>
      </c>
      <c r="E28" s="33"/>
      <c r="F28" s="33"/>
      <c r="G28" s="33"/>
      <c r="H28" s="33"/>
      <c r="I28" s="33"/>
      <c r="J28" s="67">
        <f>ROUND(J100, 2)</f>
        <v>0</v>
      </c>
      <c r="K28" s="33"/>
      <c r="L28" s="8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2"/>
      <c r="E29" s="62"/>
      <c r="F29" s="62"/>
      <c r="G29" s="62"/>
      <c r="H29" s="62"/>
      <c r="I29" s="62"/>
      <c r="J29" s="62"/>
      <c r="K29" s="62"/>
      <c r="L29" s="8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4"/>
      <c r="C30" s="33"/>
      <c r="D30" s="33"/>
      <c r="E30" s="33"/>
      <c r="F30" s="37" t="s">
        <v>40</v>
      </c>
      <c r="G30" s="33"/>
      <c r="H30" s="33"/>
      <c r="I30" s="37" t="s">
        <v>39</v>
      </c>
      <c r="J30" s="37" t="s">
        <v>41</v>
      </c>
      <c r="K30" s="33"/>
      <c r="L30" s="8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4"/>
      <c r="C31" s="33"/>
      <c r="D31" s="90" t="s">
        <v>42</v>
      </c>
      <c r="E31" s="28" t="s">
        <v>43</v>
      </c>
      <c r="F31" s="91">
        <f>ROUND((SUM(BE100:BE536)),  2)</f>
        <v>0</v>
      </c>
      <c r="G31" s="33"/>
      <c r="H31" s="33"/>
      <c r="I31" s="92">
        <v>0.21</v>
      </c>
      <c r="J31" s="91">
        <f>ROUND(((SUM(BE100:BE536))*I31),  2)</f>
        <v>0</v>
      </c>
      <c r="K31" s="33"/>
      <c r="L31" s="8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28" t="s">
        <v>44</v>
      </c>
      <c r="F32" s="91">
        <f>ROUND((SUM(BF100:BF536)),  2)</f>
        <v>0</v>
      </c>
      <c r="G32" s="33"/>
      <c r="H32" s="33"/>
      <c r="I32" s="92">
        <v>0.15</v>
      </c>
      <c r="J32" s="91">
        <f>ROUND(((SUM(BF100:BF536))*I32),  2)</f>
        <v>0</v>
      </c>
      <c r="K32" s="33"/>
      <c r="L32" s="8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4"/>
      <c r="C33" s="33"/>
      <c r="D33" s="33"/>
      <c r="E33" s="28" t="s">
        <v>45</v>
      </c>
      <c r="F33" s="91">
        <f>ROUND((SUM(BG100:BG536)),  2)</f>
        <v>0</v>
      </c>
      <c r="G33" s="33"/>
      <c r="H33" s="33"/>
      <c r="I33" s="92">
        <v>0.21</v>
      </c>
      <c r="J33" s="91">
        <f>0</f>
        <v>0</v>
      </c>
      <c r="K33" s="33"/>
      <c r="L33" s="8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28" t="s">
        <v>46</v>
      </c>
      <c r="F34" s="91">
        <f>ROUND((SUM(BH100:BH536)),  2)</f>
        <v>0</v>
      </c>
      <c r="G34" s="33"/>
      <c r="H34" s="33"/>
      <c r="I34" s="92">
        <v>0.15</v>
      </c>
      <c r="J34" s="91">
        <f>0</f>
        <v>0</v>
      </c>
      <c r="K34" s="33"/>
      <c r="L34" s="8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47</v>
      </c>
      <c r="F35" s="91">
        <f>ROUND((SUM(BI100:BI536)),  2)</f>
        <v>0</v>
      </c>
      <c r="G35" s="33"/>
      <c r="H35" s="33"/>
      <c r="I35" s="92">
        <v>0</v>
      </c>
      <c r="J35" s="91">
        <f>0</f>
        <v>0</v>
      </c>
      <c r="K35" s="33"/>
      <c r="L35" s="8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8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4"/>
      <c r="C37" s="93"/>
      <c r="D37" s="94" t="s">
        <v>48</v>
      </c>
      <c r="E37" s="56"/>
      <c r="F37" s="56"/>
      <c r="G37" s="95" t="s">
        <v>49</v>
      </c>
      <c r="H37" s="96" t="s">
        <v>50</v>
      </c>
      <c r="I37" s="56"/>
      <c r="J37" s="97">
        <f>SUM(J28:J35)</f>
        <v>0</v>
      </c>
      <c r="K37" s="98"/>
      <c r="L37" s="8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43"/>
      <c r="C38" s="44"/>
      <c r="D38" s="44"/>
      <c r="E38" s="44"/>
      <c r="F38" s="44"/>
      <c r="G38" s="44"/>
      <c r="H38" s="44"/>
      <c r="I38" s="44"/>
      <c r="J38" s="44"/>
      <c r="K38" s="44"/>
      <c r="L38" s="8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42" spans="1:31" s="2" customFormat="1" ht="6.95" customHeight="1">
      <c r="A42" s="33"/>
      <c r="B42" s="45"/>
      <c r="C42" s="46"/>
      <c r="D42" s="46"/>
      <c r="E42" s="46"/>
      <c r="F42" s="46"/>
      <c r="G42" s="46"/>
      <c r="H42" s="46"/>
      <c r="I42" s="46"/>
      <c r="J42" s="46"/>
      <c r="K42" s="46"/>
      <c r="L42" s="8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2" customFormat="1" ht="24.95" customHeight="1">
      <c r="A43" s="33"/>
      <c r="B43" s="34"/>
      <c r="C43" s="22" t="s">
        <v>81</v>
      </c>
      <c r="D43" s="33"/>
      <c r="E43" s="33"/>
      <c r="F43" s="33"/>
      <c r="G43" s="33"/>
      <c r="H43" s="33"/>
      <c r="I43" s="33"/>
      <c r="J43" s="33"/>
      <c r="K43" s="33"/>
      <c r="L43" s="85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2" customFormat="1" ht="6.95" customHeight="1">
      <c r="A44" s="33"/>
      <c r="B44" s="34"/>
      <c r="C44" s="33"/>
      <c r="D44" s="33"/>
      <c r="E44" s="33"/>
      <c r="F44" s="33"/>
      <c r="G44" s="33"/>
      <c r="H44" s="33"/>
      <c r="I44" s="33"/>
      <c r="J44" s="33"/>
      <c r="K44" s="33"/>
      <c r="L44" s="8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12" customHeight="1">
      <c r="A45" s="33"/>
      <c r="B45" s="34"/>
      <c r="C45" s="28" t="s">
        <v>17</v>
      </c>
      <c r="D45" s="33"/>
      <c r="E45" s="33"/>
      <c r="F45" s="33"/>
      <c r="G45" s="33"/>
      <c r="H45" s="33"/>
      <c r="I45" s="33"/>
      <c r="J45" s="33"/>
      <c r="K45" s="33"/>
      <c r="L45" s="8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16.5" customHeight="1">
      <c r="A46" s="33"/>
      <c r="B46" s="34"/>
      <c r="C46" s="33"/>
      <c r="D46" s="33"/>
      <c r="E46" s="214" t="str">
        <f>E7</f>
        <v>STAVEB.ÚPRAVY ŠATEN A SOC.ZAŘÍZENÍ, 1.ZŠ SKÁLOVA UL.</v>
      </c>
      <c r="F46" s="233"/>
      <c r="G46" s="233"/>
      <c r="H46" s="233"/>
      <c r="I46" s="33"/>
      <c r="J46" s="33"/>
      <c r="K46" s="33"/>
      <c r="L46" s="8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6.95" customHeight="1">
      <c r="A47" s="33"/>
      <c r="B47" s="34"/>
      <c r="C47" s="33"/>
      <c r="D47" s="33"/>
      <c r="E47" s="33"/>
      <c r="F47" s="33"/>
      <c r="G47" s="33"/>
      <c r="H47" s="33"/>
      <c r="I47" s="33"/>
      <c r="J47" s="33"/>
      <c r="K47" s="33"/>
      <c r="L47" s="8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2" customHeight="1">
      <c r="A48" s="33"/>
      <c r="B48" s="34"/>
      <c r="C48" s="28" t="s">
        <v>21</v>
      </c>
      <c r="D48" s="33"/>
      <c r="E48" s="33"/>
      <c r="F48" s="26" t="str">
        <f>F10</f>
        <v>TURNOV</v>
      </c>
      <c r="G48" s="33"/>
      <c r="H48" s="33"/>
      <c r="I48" s="28" t="s">
        <v>23</v>
      </c>
      <c r="J48" s="51" t="str">
        <f>IF(J10="","",J10)</f>
        <v>10. 3. 2021</v>
      </c>
      <c r="K48" s="33"/>
      <c r="L48" s="8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6.95" customHeight="1">
      <c r="A49" s="33"/>
      <c r="B49" s="34"/>
      <c r="C49" s="33"/>
      <c r="D49" s="33"/>
      <c r="E49" s="33"/>
      <c r="F49" s="33"/>
      <c r="G49" s="33"/>
      <c r="H49" s="33"/>
      <c r="I49" s="33"/>
      <c r="J49" s="33"/>
      <c r="K49" s="33"/>
      <c r="L49" s="8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40.15" customHeight="1">
      <c r="A50" s="33"/>
      <c r="B50" s="34"/>
      <c r="C50" s="28" t="s">
        <v>25</v>
      </c>
      <c r="D50" s="33"/>
      <c r="E50" s="33"/>
      <c r="F50" s="26" t="str">
        <f>E13</f>
        <v>1.ZŠ SKÁLOVA UL.ČP.600, TURNOV</v>
      </c>
      <c r="G50" s="33"/>
      <c r="H50" s="33"/>
      <c r="I50" s="28" t="s">
        <v>31</v>
      </c>
      <c r="J50" s="31" t="str">
        <f>E19</f>
        <v>ING.PAVEL MAREK projekční ateliér TURNOV</v>
      </c>
      <c r="K50" s="33"/>
      <c r="L50" s="8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15.2" customHeight="1">
      <c r="A51" s="33"/>
      <c r="B51" s="34"/>
      <c r="C51" s="28" t="s">
        <v>29</v>
      </c>
      <c r="D51" s="33"/>
      <c r="E51" s="33"/>
      <c r="F51" s="26" t="str">
        <f>IF(E16="","",E16)</f>
        <v>Vyplň údaj</v>
      </c>
      <c r="G51" s="33"/>
      <c r="H51" s="33"/>
      <c r="I51" s="28" t="s">
        <v>34</v>
      </c>
      <c r="J51" s="31" t="str">
        <f>E22</f>
        <v>JANA VYDROVÁ</v>
      </c>
      <c r="K51" s="33"/>
      <c r="L51" s="8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0.35" customHeight="1">
      <c r="A52" s="33"/>
      <c r="B52" s="34"/>
      <c r="C52" s="33"/>
      <c r="D52" s="33"/>
      <c r="E52" s="33"/>
      <c r="F52" s="33"/>
      <c r="G52" s="33"/>
      <c r="H52" s="33"/>
      <c r="I52" s="33"/>
      <c r="J52" s="33"/>
      <c r="K52" s="33"/>
      <c r="L52" s="8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29.25" customHeight="1">
      <c r="A53" s="33"/>
      <c r="B53" s="34"/>
      <c r="C53" s="99" t="s">
        <v>82</v>
      </c>
      <c r="D53" s="93"/>
      <c r="E53" s="93"/>
      <c r="F53" s="93"/>
      <c r="G53" s="93"/>
      <c r="H53" s="93"/>
      <c r="I53" s="93"/>
      <c r="J53" s="100" t="s">
        <v>83</v>
      </c>
      <c r="K53" s="93"/>
      <c r="L53" s="8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0.35" customHeight="1">
      <c r="A54" s="33"/>
      <c r="B54" s="34"/>
      <c r="C54" s="33"/>
      <c r="D54" s="33"/>
      <c r="E54" s="33"/>
      <c r="F54" s="33"/>
      <c r="G54" s="33"/>
      <c r="H54" s="33"/>
      <c r="I54" s="33"/>
      <c r="J54" s="33"/>
      <c r="K54" s="33"/>
      <c r="L54" s="8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2.9" customHeight="1">
      <c r="A55" s="33"/>
      <c r="B55" s="34"/>
      <c r="C55" s="101" t="s">
        <v>70</v>
      </c>
      <c r="D55" s="33"/>
      <c r="E55" s="33"/>
      <c r="F55" s="33"/>
      <c r="G55" s="33"/>
      <c r="H55" s="33"/>
      <c r="I55" s="33"/>
      <c r="J55" s="67">
        <f>J100</f>
        <v>0</v>
      </c>
      <c r="K55" s="33"/>
      <c r="L55" s="8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U55" s="18" t="s">
        <v>84</v>
      </c>
    </row>
    <row r="56" spans="1:47" s="9" customFormat="1" ht="24.95" customHeight="1">
      <c r="B56" s="102"/>
      <c r="D56" s="103" t="s">
        <v>85</v>
      </c>
      <c r="E56" s="104"/>
      <c r="F56" s="104"/>
      <c r="G56" s="104"/>
      <c r="H56" s="104"/>
      <c r="I56" s="104"/>
      <c r="J56" s="105">
        <f>J101</f>
        <v>0</v>
      </c>
      <c r="L56" s="102"/>
    </row>
    <row r="57" spans="1:47" s="10" customFormat="1" ht="19.899999999999999" customHeight="1">
      <c r="B57" s="106"/>
      <c r="D57" s="107" t="s">
        <v>86</v>
      </c>
      <c r="E57" s="108"/>
      <c r="F57" s="108"/>
      <c r="G57" s="108"/>
      <c r="H57" s="108"/>
      <c r="I57" s="108"/>
      <c r="J57" s="109">
        <f>J102</f>
        <v>0</v>
      </c>
      <c r="L57" s="106"/>
    </row>
    <row r="58" spans="1:47" s="10" customFormat="1" ht="19.899999999999999" customHeight="1">
      <c r="B58" s="106"/>
      <c r="D58" s="107" t="s">
        <v>87</v>
      </c>
      <c r="E58" s="108"/>
      <c r="F58" s="108"/>
      <c r="G58" s="108"/>
      <c r="H58" s="108"/>
      <c r="I58" s="108"/>
      <c r="J58" s="109">
        <f>J122</f>
        <v>0</v>
      </c>
      <c r="L58" s="106"/>
    </row>
    <row r="59" spans="1:47" s="10" customFormat="1" ht="19.899999999999999" customHeight="1">
      <c r="B59" s="106"/>
      <c r="D59" s="107" t="s">
        <v>88</v>
      </c>
      <c r="E59" s="108"/>
      <c r="F59" s="108"/>
      <c r="G59" s="108"/>
      <c r="H59" s="108"/>
      <c r="I59" s="108"/>
      <c r="J59" s="109">
        <f>J124</f>
        <v>0</v>
      </c>
      <c r="L59" s="106"/>
    </row>
    <row r="60" spans="1:47" s="10" customFormat="1" ht="19.899999999999999" customHeight="1">
      <c r="B60" s="106"/>
      <c r="D60" s="107" t="s">
        <v>89</v>
      </c>
      <c r="E60" s="108"/>
      <c r="F60" s="108"/>
      <c r="G60" s="108"/>
      <c r="H60" s="108"/>
      <c r="I60" s="108"/>
      <c r="J60" s="109">
        <f>J180</f>
        <v>0</v>
      </c>
      <c r="L60" s="106"/>
    </row>
    <row r="61" spans="1:47" s="10" customFormat="1" ht="19.899999999999999" customHeight="1">
      <c r="B61" s="106"/>
      <c r="D61" s="107" t="s">
        <v>90</v>
      </c>
      <c r="E61" s="108"/>
      <c r="F61" s="108"/>
      <c r="G61" s="108"/>
      <c r="H61" s="108"/>
      <c r="I61" s="108"/>
      <c r="J61" s="109">
        <f>J213</f>
        <v>0</v>
      </c>
      <c r="L61" s="106"/>
    </row>
    <row r="62" spans="1:47" s="10" customFormat="1" ht="19.899999999999999" customHeight="1">
      <c r="B62" s="106"/>
      <c r="D62" s="107" t="s">
        <v>91</v>
      </c>
      <c r="E62" s="108"/>
      <c r="F62" s="108"/>
      <c r="G62" s="108"/>
      <c r="H62" s="108"/>
      <c r="I62" s="108"/>
      <c r="J62" s="109">
        <f>J286</f>
        <v>0</v>
      </c>
      <c r="L62" s="106"/>
    </row>
    <row r="63" spans="1:47" s="9" customFormat="1" ht="24.95" customHeight="1">
      <c r="B63" s="102"/>
      <c r="D63" s="103" t="s">
        <v>92</v>
      </c>
      <c r="E63" s="104"/>
      <c r="F63" s="104"/>
      <c r="G63" s="104"/>
      <c r="H63" s="104"/>
      <c r="I63" s="104"/>
      <c r="J63" s="105">
        <f>J288</f>
        <v>0</v>
      </c>
      <c r="L63" s="102"/>
    </row>
    <row r="64" spans="1:47" s="10" customFormat="1" ht="19.899999999999999" customHeight="1">
      <c r="B64" s="106"/>
      <c r="D64" s="107" t="s">
        <v>93</v>
      </c>
      <c r="E64" s="108"/>
      <c r="F64" s="108"/>
      <c r="G64" s="108"/>
      <c r="H64" s="108"/>
      <c r="I64" s="108"/>
      <c r="J64" s="109">
        <f>J289</f>
        <v>0</v>
      </c>
      <c r="L64" s="106"/>
    </row>
    <row r="65" spans="2:12" s="10" customFormat="1" ht="19.899999999999999" customHeight="1">
      <c r="B65" s="106"/>
      <c r="D65" s="107" t="s">
        <v>94</v>
      </c>
      <c r="E65" s="108"/>
      <c r="F65" s="108"/>
      <c r="G65" s="108"/>
      <c r="H65" s="108"/>
      <c r="I65" s="108"/>
      <c r="J65" s="109">
        <f>J291</f>
        <v>0</v>
      </c>
      <c r="L65" s="106"/>
    </row>
    <row r="66" spans="2:12" s="10" customFormat="1" ht="19.899999999999999" customHeight="1">
      <c r="B66" s="106"/>
      <c r="D66" s="107" t="s">
        <v>95</v>
      </c>
      <c r="E66" s="108"/>
      <c r="F66" s="108"/>
      <c r="G66" s="108"/>
      <c r="H66" s="108"/>
      <c r="I66" s="108"/>
      <c r="J66" s="109">
        <f>J293</f>
        <v>0</v>
      </c>
      <c r="L66" s="106"/>
    </row>
    <row r="67" spans="2:12" s="10" customFormat="1" ht="19.899999999999999" customHeight="1">
      <c r="B67" s="106"/>
      <c r="D67" s="107" t="s">
        <v>96</v>
      </c>
      <c r="E67" s="108"/>
      <c r="F67" s="108"/>
      <c r="G67" s="108"/>
      <c r="H67" s="108"/>
      <c r="I67" s="108"/>
      <c r="J67" s="109">
        <f>J312</f>
        <v>0</v>
      </c>
      <c r="L67" s="106"/>
    </row>
    <row r="68" spans="2:12" s="10" customFormat="1" ht="19.899999999999999" customHeight="1">
      <c r="B68" s="106"/>
      <c r="D68" s="107" t="s">
        <v>97</v>
      </c>
      <c r="E68" s="108"/>
      <c r="F68" s="108"/>
      <c r="G68" s="108"/>
      <c r="H68" s="108"/>
      <c r="I68" s="108"/>
      <c r="J68" s="109">
        <f>J316</f>
        <v>0</v>
      </c>
      <c r="L68" s="106"/>
    </row>
    <row r="69" spans="2:12" s="10" customFormat="1" ht="19.899999999999999" customHeight="1">
      <c r="B69" s="106"/>
      <c r="D69" s="107" t="s">
        <v>98</v>
      </c>
      <c r="E69" s="108"/>
      <c r="F69" s="108"/>
      <c r="G69" s="108"/>
      <c r="H69" s="108"/>
      <c r="I69" s="108"/>
      <c r="J69" s="109">
        <f>J331</f>
        <v>0</v>
      </c>
      <c r="L69" s="106"/>
    </row>
    <row r="70" spans="2:12" s="10" customFormat="1" ht="19.899999999999999" customHeight="1">
      <c r="B70" s="106"/>
      <c r="D70" s="107" t="s">
        <v>99</v>
      </c>
      <c r="E70" s="108"/>
      <c r="F70" s="108"/>
      <c r="G70" s="108"/>
      <c r="H70" s="108"/>
      <c r="I70" s="108"/>
      <c r="J70" s="109">
        <f>J385</f>
        <v>0</v>
      </c>
      <c r="L70" s="106"/>
    </row>
    <row r="71" spans="2:12" s="10" customFormat="1" ht="19.899999999999999" customHeight="1">
      <c r="B71" s="106"/>
      <c r="D71" s="107" t="s">
        <v>100</v>
      </c>
      <c r="E71" s="108"/>
      <c r="F71" s="108"/>
      <c r="G71" s="108"/>
      <c r="H71" s="108"/>
      <c r="I71" s="108"/>
      <c r="J71" s="109">
        <f>J435</f>
        <v>0</v>
      </c>
      <c r="L71" s="106"/>
    </row>
    <row r="72" spans="2:12" s="10" customFormat="1" ht="19.899999999999999" customHeight="1">
      <c r="B72" s="106"/>
      <c r="D72" s="107" t="s">
        <v>101</v>
      </c>
      <c r="E72" s="108"/>
      <c r="F72" s="108"/>
      <c r="G72" s="108"/>
      <c r="H72" s="108"/>
      <c r="I72" s="108"/>
      <c r="J72" s="109">
        <f>J461</f>
        <v>0</v>
      </c>
      <c r="L72" s="106"/>
    </row>
    <row r="73" spans="2:12" s="9" customFormat="1" ht="24.95" customHeight="1">
      <c r="B73" s="102"/>
      <c r="D73" s="103" t="s">
        <v>102</v>
      </c>
      <c r="E73" s="104"/>
      <c r="F73" s="104"/>
      <c r="G73" s="104"/>
      <c r="H73" s="104"/>
      <c r="I73" s="104"/>
      <c r="J73" s="105">
        <f>J475</f>
        <v>0</v>
      </c>
      <c r="L73" s="102"/>
    </row>
    <row r="74" spans="2:12" s="10" customFormat="1" ht="19.899999999999999" customHeight="1">
      <c r="B74" s="106"/>
      <c r="D74" s="107" t="s">
        <v>103</v>
      </c>
      <c r="E74" s="108"/>
      <c r="F74" s="108"/>
      <c r="G74" s="108"/>
      <c r="H74" s="108"/>
      <c r="I74" s="108"/>
      <c r="J74" s="109">
        <f>J476</f>
        <v>0</v>
      </c>
      <c r="L74" s="106"/>
    </row>
    <row r="75" spans="2:12" s="10" customFormat="1" ht="19.899999999999999" customHeight="1">
      <c r="B75" s="106"/>
      <c r="D75" s="107" t="s">
        <v>104</v>
      </c>
      <c r="E75" s="108"/>
      <c r="F75" s="108"/>
      <c r="G75" s="108"/>
      <c r="H75" s="108"/>
      <c r="I75" s="108"/>
      <c r="J75" s="109">
        <f>J479</f>
        <v>0</v>
      </c>
      <c r="L75" s="106"/>
    </row>
    <row r="76" spans="2:12" s="10" customFormat="1" ht="14.85" customHeight="1">
      <c r="B76" s="106"/>
      <c r="D76" s="107" t="s">
        <v>105</v>
      </c>
      <c r="E76" s="108"/>
      <c r="F76" s="108"/>
      <c r="G76" s="108"/>
      <c r="H76" s="108"/>
      <c r="I76" s="108"/>
      <c r="J76" s="109">
        <f>J480</f>
        <v>0</v>
      </c>
      <c r="L76" s="106"/>
    </row>
    <row r="77" spans="2:12" s="10" customFormat="1" ht="14.85" customHeight="1">
      <c r="B77" s="106"/>
      <c r="D77" s="107" t="s">
        <v>106</v>
      </c>
      <c r="E77" s="108"/>
      <c r="F77" s="108"/>
      <c r="G77" s="108"/>
      <c r="H77" s="108"/>
      <c r="I77" s="108"/>
      <c r="J77" s="109">
        <f>J493</f>
        <v>0</v>
      </c>
      <c r="L77" s="106"/>
    </row>
    <row r="78" spans="2:12" s="10" customFormat="1" ht="14.85" customHeight="1">
      <c r="B78" s="106"/>
      <c r="D78" s="107" t="s">
        <v>107</v>
      </c>
      <c r="E78" s="108"/>
      <c r="F78" s="108"/>
      <c r="G78" s="108"/>
      <c r="H78" s="108"/>
      <c r="I78" s="108"/>
      <c r="J78" s="109">
        <f>J506</f>
        <v>0</v>
      </c>
      <c r="L78" s="106"/>
    </row>
    <row r="79" spans="2:12" s="10" customFormat="1" ht="14.85" customHeight="1">
      <c r="B79" s="106"/>
      <c r="D79" s="107" t="s">
        <v>108</v>
      </c>
      <c r="E79" s="108"/>
      <c r="F79" s="108"/>
      <c r="G79" s="108"/>
      <c r="H79" s="108"/>
      <c r="I79" s="108"/>
      <c r="J79" s="109">
        <f>J519</f>
        <v>0</v>
      </c>
      <c r="L79" s="106"/>
    </row>
    <row r="80" spans="2:12" s="9" customFormat="1" ht="24.95" customHeight="1">
      <c r="B80" s="102"/>
      <c r="D80" s="103" t="s">
        <v>109</v>
      </c>
      <c r="E80" s="104"/>
      <c r="F80" s="104"/>
      <c r="G80" s="104"/>
      <c r="H80" s="104"/>
      <c r="I80" s="104"/>
      <c r="J80" s="105">
        <f>J532</f>
        <v>0</v>
      </c>
      <c r="L80" s="102"/>
    </row>
    <row r="81" spans="1:31" s="10" customFormat="1" ht="19.899999999999999" customHeight="1">
      <c r="B81" s="106"/>
      <c r="D81" s="107" t="s">
        <v>110</v>
      </c>
      <c r="E81" s="108"/>
      <c r="F81" s="108"/>
      <c r="G81" s="108"/>
      <c r="H81" s="108"/>
      <c r="I81" s="108"/>
      <c r="J81" s="109">
        <f>J533</f>
        <v>0</v>
      </c>
      <c r="L81" s="106"/>
    </row>
    <row r="82" spans="1:31" s="10" customFormat="1" ht="19.899999999999999" customHeight="1">
      <c r="B82" s="106"/>
      <c r="D82" s="107" t="s">
        <v>111</v>
      </c>
      <c r="E82" s="108"/>
      <c r="F82" s="108"/>
      <c r="G82" s="108"/>
      <c r="H82" s="108"/>
      <c r="I82" s="108"/>
      <c r="J82" s="109">
        <f>J535</f>
        <v>0</v>
      </c>
      <c r="L82" s="106"/>
    </row>
    <row r="83" spans="1:31" s="2" customFormat="1" ht="21.7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8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6.95" customHeight="1">
      <c r="A84" s="33"/>
      <c r="B84" s="43"/>
      <c r="C84" s="44"/>
      <c r="D84" s="44"/>
      <c r="E84" s="44"/>
      <c r="F84" s="44"/>
      <c r="G84" s="44"/>
      <c r="H84" s="44"/>
      <c r="I84" s="44"/>
      <c r="J84" s="44"/>
      <c r="K84" s="44"/>
      <c r="L84" s="8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8" spans="1:31" s="2" customFormat="1" ht="6.95" customHeight="1">
      <c r="A88" s="33"/>
      <c r="B88" s="45"/>
      <c r="C88" s="46"/>
      <c r="D88" s="46"/>
      <c r="E88" s="46"/>
      <c r="F88" s="46"/>
      <c r="G88" s="46"/>
      <c r="H88" s="46"/>
      <c r="I88" s="46"/>
      <c r="J88" s="46"/>
      <c r="K88" s="46"/>
      <c r="L88" s="8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24.95" customHeight="1">
      <c r="A89" s="33"/>
      <c r="B89" s="34"/>
      <c r="C89" s="22" t="s">
        <v>112</v>
      </c>
      <c r="D89" s="33"/>
      <c r="E89" s="33"/>
      <c r="F89" s="33"/>
      <c r="G89" s="33"/>
      <c r="H89" s="33"/>
      <c r="I89" s="33"/>
      <c r="J89" s="33"/>
      <c r="K89" s="33"/>
      <c r="L89" s="85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85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17</v>
      </c>
      <c r="D91" s="33"/>
      <c r="E91" s="33"/>
      <c r="F91" s="33"/>
      <c r="G91" s="33"/>
      <c r="H91" s="33"/>
      <c r="I91" s="33"/>
      <c r="J91" s="33"/>
      <c r="K91" s="33"/>
      <c r="L91" s="85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16.5" customHeight="1">
      <c r="A92" s="33"/>
      <c r="B92" s="34"/>
      <c r="C92" s="33"/>
      <c r="D92" s="33"/>
      <c r="E92" s="214" t="str">
        <f>E7</f>
        <v>STAVEB.ÚPRAVY ŠATEN A SOC.ZAŘÍZENÍ, 1.ZŠ SKÁLOVA UL.</v>
      </c>
      <c r="F92" s="233"/>
      <c r="G92" s="233"/>
      <c r="H92" s="233"/>
      <c r="I92" s="33"/>
      <c r="J92" s="33"/>
      <c r="K92" s="33"/>
      <c r="L92" s="85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6.9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85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2" customHeight="1">
      <c r="A94" s="33"/>
      <c r="B94" s="34"/>
      <c r="C94" s="28" t="s">
        <v>21</v>
      </c>
      <c r="D94" s="33"/>
      <c r="E94" s="33"/>
      <c r="F94" s="26" t="str">
        <f>F10</f>
        <v>TURNOV</v>
      </c>
      <c r="G94" s="33"/>
      <c r="H94" s="33"/>
      <c r="I94" s="28" t="s">
        <v>23</v>
      </c>
      <c r="J94" s="51" t="str">
        <f>IF(J10="","",J10)</f>
        <v>10. 3. 2021</v>
      </c>
      <c r="K94" s="33"/>
      <c r="L94" s="85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6.9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85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40.15" customHeight="1">
      <c r="A96" s="33"/>
      <c r="B96" s="34"/>
      <c r="C96" s="28" t="s">
        <v>25</v>
      </c>
      <c r="D96" s="33"/>
      <c r="E96" s="33"/>
      <c r="F96" s="26" t="str">
        <f>E13</f>
        <v>1.ZŠ SKÁLOVA UL.ČP.600, TURNOV</v>
      </c>
      <c r="G96" s="33"/>
      <c r="H96" s="33"/>
      <c r="I96" s="28" t="s">
        <v>31</v>
      </c>
      <c r="J96" s="31" t="str">
        <f>E19</f>
        <v>ING.PAVEL MAREK projekční ateliér TURNOV</v>
      </c>
      <c r="K96" s="33"/>
      <c r="L96" s="85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65" s="2" customFormat="1" ht="15.2" customHeight="1">
      <c r="A97" s="33"/>
      <c r="B97" s="34"/>
      <c r="C97" s="28" t="s">
        <v>29</v>
      </c>
      <c r="D97" s="33"/>
      <c r="E97" s="33"/>
      <c r="F97" s="26" t="str">
        <f>IF(E16="","",E16)</f>
        <v>Vyplň údaj</v>
      </c>
      <c r="G97" s="33"/>
      <c r="H97" s="33"/>
      <c r="I97" s="28" t="s">
        <v>34</v>
      </c>
      <c r="J97" s="31" t="str">
        <f>E22</f>
        <v>JANA VYDROVÁ</v>
      </c>
      <c r="K97" s="33"/>
      <c r="L97" s="85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65" s="2" customFormat="1" ht="10.35" customHeight="1">
      <c r="A98" s="33"/>
      <c r="B98" s="34"/>
      <c r="C98" s="33"/>
      <c r="D98" s="33"/>
      <c r="E98" s="33"/>
      <c r="F98" s="33"/>
      <c r="G98" s="33"/>
      <c r="H98" s="33"/>
      <c r="I98" s="33"/>
      <c r="J98" s="33"/>
      <c r="K98" s="33"/>
      <c r="L98" s="85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65" s="11" customFormat="1" ht="29.25" customHeight="1">
      <c r="A99" s="110"/>
      <c r="B99" s="111"/>
      <c r="C99" s="112" t="s">
        <v>113</v>
      </c>
      <c r="D99" s="113" t="s">
        <v>57</v>
      </c>
      <c r="E99" s="113" t="s">
        <v>53</v>
      </c>
      <c r="F99" s="113" t="s">
        <v>54</v>
      </c>
      <c r="G99" s="113" t="s">
        <v>114</v>
      </c>
      <c r="H99" s="113" t="s">
        <v>115</v>
      </c>
      <c r="I99" s="113" t="s">
        <v>116</v>
      </c>
      <c r="J99" s="113" t="s">
        <v>83</v>
      </c>
      <c r="K99" s="114" t="s">
        <v>117</v>
      </c>
      <c r="L99" s="115"/>
      <c r="M99" s="58" t="s">
        <v>3</v>
      </c>
      <c r="N99" s="59" t="s">
        <v>42</v>
      </c>
      <c r="O99" s="59" t="s">
        <v>118</v>
      </c>
      <c r="P99" s="59" t="s">
        <v>119</v>
      </c>
      <c r="Q99" s="59" t="s">
        <v>120</v>
      </c>
      <c r="R99" s="59" t="s">
        <v>121</v>
      </c>
      <c r="S99" s="59" t="s">
        <v>122</v>
      </c>
      <c r="T99" s="60" t="s">
        <v>123</v>
      </c>
      <c r="U99" s="110"/>
      <c r="V99" s="110"/>
      <c r="W99" s="110"/>
      <c r="X99" s="110"/>
      <c r="Y99" s="110"/>
      <c r="Z99" s="110"/>
      <c r="AA99" s="110"/>
      <c r="AB99" s="110"/>
      <c r="AC99" s="110"/>
      <c r="AD99" s="110"/>
      <c r="AE99" s="110"/>
    </row>
    <row r="100" spans="1:65" s="2" customFormat="1" ht="22.9" customHeight="1">
      <c r="A100" s="33"/>
      <c r="B100" s="34"/>
      <c r="C100" s="65" t="s">
        <v>124</v>
      </c>
      <c r="D100" s="33"/>
      <c r="E100" s="33"/>
      <c r="F100" s="33"/>
      <c r="G100" s="33"/>
      <c r="H100" s="33"/>
      <c r="I100" s="33"/>
      <c r="J100" s="116">
        <f>BK100</f>
        <v>0</v>
      </c>
      <c r="K100" s="33"/>
      <c r="L100" s="34"/>
      <c r="M100" s="61"/>
      <c r="N100" s="52"/>
      <c r="O100" s="62"/>
      <c r="P100" s="117">
        <f>P101+P288+P475+P532</f>
        <v>0</v>
      </c>
      <c r="Q100" s="62"/>
      <c r="R100" s="117">
        <f>R101+R288+R475+R532</f>
        <v>21.213740090000002</v>
      </c>
      <c r="S100" s="62"/>
      <c r="T100" s="118">
        <f>T101+T288+T475+T532</f>
        <v>21.353258500000003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8" t="s">
        <v>71</v>
      </c>
      <c r="AU100" s="18" t="s">
        <v>84</v>
      </c>
      <c r="BK100" s="119">
        <f>BK101+BK288+BK475+BK532</f>
        <v>0</v>
      </c>
    </row>
    <row r="101" spans="1:65" s="12" customFormat="1" ht="25.9" customHeight="1">
      <c r="B101" s="120"/>
      <c r="D101" s="121" t="s">
        <v>71</v>
      </c>
      <c r="E101" s="122" t="s">
        <v>125</v>
      </c>
      <c r="F101" s="122" t="s">
        <v>126</v>
      </c>
      <c r="I101" s="123"/>
      <c r="J101" s="124">
        <f>BK101</f>
        <v>0</v>
      </c>
      <c r="L101" s="120"/>
      <c r="M101" s="125"/>
      <c r="N101" s="126"/>
      <c r="O101" s="126"/>
      <c r="P101" s="127">
        <f>P102+P122+P124+P180+P213+P286</f>
        <v>0</v>
      </c>
      <c r="Q101" s="126"/>
      <c r="R101" s="127">
        <f>R102+R122+R124+R180+R213+R286</f>
        <v>16.04693851</v>
      </c>
      <c r="S101" s="126"/>
      <c r="T101" s="128">
        <f>T102+T122+T124+T180+T213+T286</f>
        <v>21.350670000000001</v>
      </c>
      <c r="AR101" s="121" t="s">
        <v>77</v>
      </c>
      <c r="AT101" s="129" t="s">
        <v>71</v>
      </c>
      <c r="AU101" s="129" t="s">
        <v>72</v>
      </c>
      <c r="AY101" s="121" t="s">
        <v>127</v>
      </c>
      <c r="BK101" s="130">
        <f>BK102+BK122+BK124+BK180+BK213+BK286</f>
        <v>0</v>
      </c>
    </row>
    <row r="102" spans="1:65" s="12" customFormat="1" ht="22.9" customHeight="1">
      <c r="B102" s="120"/>
      <c r="D102" s="121" t="s">
        <v>71</v>
      </c>
      <c r="E102" s="131" t="s">
        <v>128</v>
      </c>
      <c r="F102" s="131" t="s">
        <v>129</v>
      </c>
      <c r="I102" s="123"/>
      <c r="J102" s="132">
        <f>BK102</f>
        <v>0</v>
      </c>
      <c r="L102" s="120"/>
      <c r="M102" s="125"/>
      <c r="N102" s="126"/>
      <c r="O102" s="126"/>
      <c r="P102" s="127">
        <f>SUM(P103:P121)</f>
        <v>0</v>
      </c>
      <c r="Q102" s="126"/>
      <c r="R102" s="127">
        <f>SUM(R103:R121)</f>
        <v>7.6465882000000001</v>
      </c>
      <c r="S102" s="126"/>
      <c r="T102" s="128">
        <f>SUM(T103:T121)</f>
        <v>0</v>
      </c>
      <c r="AR102" s="121" t="s">
        <v>77</v>
      </c>
      <c r="AT102" s="129" t="s">
        <v>71</v>
      </c>
      <c r="AU102" s="129" t="s">
        <v>77</v>
      </c>
      <c r="AY102" s="121" t="s">
        <v>127</v>
      </c>
      <c r="BK102" s="130">
        <f>SUM(BK103:BK121)</f>
        <v>0</v>
      </c>
    </row>
    <row r="103" spans="1:65" s="2" customFormat="1" ht="24">
      <c r="A103" s="33"/>
      <c r="B103" s="133"/>
      <c r="C103" s="134" t="s">
        <v>77</v>
      </c>
      <c r="D103" s="134" t="s">
        <v>130</v>
      </c>
      <c r="E103" s="135" t="s">
        <v>131</v>
      </c>
      <c r="F103" s="136" t="s">
        <v>132</v>
      </c>
      <c r="G103" s="137" t="s">
        <v>133</v>
      </c>
      <c r="H103" s="138">
        <v>0.40500000000000003</v>
      </c>
      <c r="I103" s="139"/>
      <c r="J103" s="140">
        <f>ROUND(I103*H103,2)</f>
        <v>0</v>
      </c>
      <c r="K103" s="136" t="s">
        <v>134</v>
      </c>
      <c r="L103" s="34"/>
      <c r="M103" s="141" t="s">
        <v>3</v>
      </c>
      <c r="N103" s="142" t="s">
        <v>43</v>
      </c>
      <c r="O103" s="54"/>
      <c r="P103" s="143">
        <f>O103*H103</f>
        <v>0</v>
      </c>
      <c r="Q103" s="143">
        <v>1.8774999999999999</v>
      </c>
      <c r="R103" s="143">
        <f>Q103*H103</f>
        <v>0.76038749999999999</v>
      </c>
      <c r="S103" s="143">
        <v>0</v>
      </c>
      <c r="T103" s="144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45" t="s">
        <v>135</v>
      </c>
      <c r="AT103" s="145" t="s">
        <v>130</v>
      </c>
      <c r="AU103" s="145" t="s">
        <v>79</v>
      </c>
      <c r="AY103" s="18" t="s">
        <v>127</v>
      </c>
      <c r="BE103" s="146">
        <f>IF(N103="základní",J103,0)</f>
        <v>0</v>
      </c>
      <c r="BF103" s="146">
        <f>IF(N103="snížená",J103,0)</f>
        <v>0</v>
      </c>
      <c r="BG103" s="146">
        <f>IF(N103="zákl. přenesená",J103,0)</f>
        <v>0</v>
      </c>
      <c r="BH103" s="146">
        <f>IF(N103="sníž. přenesená",J103,0)</f>
        <v>0</v>
      </c>
      <c r="BI103" s="146">
        <f>IF(N103="nulová",J103,0)</f>
        <v>0</v>
      </c>
      <c r="BJ103" s="18" t="s">
        <v>77</v>
      </c>
      <c r="BK103" s="146">
        <f>ROUND(I103*H103,2)</f>
        <v>0</v>
      </c>
      <c r="BL103" s="18" t="s">
        <v>135</v>
      </c>
      <c r="BM103" s="145" t="s">
        <v>136</v>
      </c>
    </row>
    <row r="104" spans="1:65" s="13" customFormat="1" ht="11.25">
      <c r="B104" s="147"/>
      <c r="D104" s="148" t="s">
        <v>137</v>
      </c>
      <c r="E104" s="149" t="s">
        <v>3</v>
      </c>
      <c r="F104" s="150" t="s">
        <v>138</v>
      </c>
      <c r="H104" s="151">
        <v>0.40500000000000003</v>
      </c>
      <c r="I104" s="152"/>
      <c r="L104" s="147"/>
      <c r="M104" s="153"/>
      <c r="N104" s="154"/>
      <c r="O104" s="154"/>
      <c r="P104" s="154"/>
      <c r="Q104" s="154"/>
      <c r="R104" s="154"/>
      <c r="S104" s="154"/>
      <c r="T104" s="155"/>
      <c r="AT104" s="149" t="s">
        <v>137</v>
      </c>
      <c r="AU104" s="149" t="s">
        <v>79</v>
      </c>
      <c r="AV104" s="13" t="s">
        <v>79</v>
      </c>
      <c r="AW104" s="13" t="s">
        <v>33</v>
      </c>
      <c r="AX104" s="13" t="s">
        <v>77</v>
      </c>
      <c r="AY104" s="149" t="s">
        <v>127</v>
      </c>
    </row>
    <row r="105" spans="1:65" s="2" customFormat="1" ht="16.5" customHeight="1">
      <c r="A105" s="33"/>
      <c r="B105" s="133"/>
      <c r="C105" s="134" t="s">
        <v>79</v>
      </c>
      <c r="D105" s="134" t="s">
        <v>130</v>
      </c>
      <c r="E105" s="135" t="s">
        <v>139</v>
      </c>
      <c r="F105" s="136" t="s">
        <v>140</v>
      </c>
      <c r="G105" s="137" t="s">
        <v>133</v>
      </c>
      <c r="H105" s="138">
        <v>0.15</v>
      </c>
      <c r="I105" s="139"/>
      <c r="J105" s="140">
        <f>ROUND(I105*H105,2)</f>
        <v>0</v>
      </c>
      <c r="K105" s="136" t="s">
        <v>134</v>
      </c>
      <c r="L105" s="34"/>
      <c r="M105" s="141" t="s">
        <v>3</v>
      </c>
      <c r="N105" s="142" t="s">
        <v>43</v>
      </c>
      <c r="O105" s="54"/>
      <c r="P105" s="143">
        <f>O105*H105</f>
        <v>0</v>
      </c>
      <c r="Q105" s="143">
        <v>1.94302</v>
      </c>
      <c r="R105" s="143">
        <f>Q105*H105</f>
        <v>0.29145299999999996</v>
      </c>
      <c r="S105" s="143">
        <v>0</v>
      </c>
      <c r="T105" s="144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45" t="s">
        <v>135</v>
      </c>
      <c r="AT105" s="145" t="s">
        <v>130</v>
      </c>
      <c r="AU105" s="145" t="s">
        <v>79</v>
      </c>
      <c r="AY105" s="18" t="s">
        <v>127</v>
      </c>
      <c r="BE105" s="146">
        <f>IF(N105="základní",J105,0)</f>
        <v>0</v>
      </c>
      <c r="BF105" s="146">
        <f>IF(N105="snížená",J105,0)</f>
        <v>0</v>
      </c>
      <c r="BG105" s="146">
        <f>IF(N105="zákl. přenesená",J105,0)</f>
        <v>0</v>
      </c>
      <c r="BH105" s="146">
        <f>IF(N105="sníž. přenesená",J105,0)</f>
        <v>0</v>
      </c>
      <c r="BI105" s="146">
        <f>IF(N105="nulová",J105,0)</f>
        <v>0</v>
      </c>
      <c r="BJ105" s="18" t="s">
        <v>77</v>
      </c>
      <c r="BK105" s="146">
        <f>ROUND(I105*H105,2)</f>
        <v>0</v>
      </c>
      <c r="BL105" s="18" t="s">
        <v>135</v>
      </c>
      <c r="BM105" s="145" t="s">
        <v>141</v>
      </c>
    </row>
    <row r="106" spans="1:65" s="13" customFormat="1" ht="11.25">
      <c r="B106" s="147"/>
      <c r="D106" s="148" t="s">
        <v>137</v>
      </c>
      <c r="E106" s="149" t="s">
        <v>3</v>
      </c>
      <c r="F106" s="150" t="s">
        <v>142</v>
      </c>
      <c r="H106" s="151">
        <v>0.15</v>
      </c>
      <c r="I106" s="152"/>
      <c r="L106" s="147"/>
      <c r="M106" s="153"/>
      <c r="N106" s="154"/>
      <c r="O106" s="154"/>
      <c r="P106" s="154"/>
      <c r="Q106" s="154"/>
      <c r="R106" s="154"/>
      <c r="S106" s="154"/>
      <c r="T106" s="155"/>
      <c r="AT106" s="149" t="s">
        <v>137</v>
      </c>
      <c r="AU106" s="149" t="s">
        <v>79</v>
      </c>
      <c r="AV106" s="13" t="s">
        <v>79</v>
      </c>
      <c r="AW106" s="13" t="s">
        <v>33</v>
      </c>
      <c r="AX106" s="13" t="s">
        <v>77</v>
      </c>
      <c r="AY106" s="149" t="s">
        <v>127</v>
      </c>
    </row>
    <row r="107" spans="1:65" s="2" customFormat="1" ht="16.5" customHeight="1">
      <c r="A107" s="33"/>
      <c r="B107" s="133"/>
      <c r="C107" s="134" t="s">
        <v>128</v>
      </c>
      <c r="D107" s="134" t="s">
        <v>130</v>
      </c>
      <c r="E107" s="135" t="s">
        <v>143</v>
      </c>
      <c r="F107" s="136" t="s">
        <v>144</v>
      </c>
      <c r="G107" s="137" t="s">
        <v>145</v>
      </c>
      <c r="H107" s="138">
        <v>0.09</v>
      </c>
      <c r="I107" s="139"/>
      <c r="J107" s="140">
        <f>ROUND(I107*H107,2)</f>
        <v>0</v>
      </c>
      <c r="K107" s="136" t="s">
        <v>134</v>
      </c>
      <c r="L107" s="34"/>
      <c r="M107" s="141" t="s">
        <v>3</v>
      </c>
      <c r="N107" s="142" t="s">
        <v>43</v>
      </c>
      <c r="O107" s="54"/>
      <c r="P107" s="143">
        <f>O107*H107</f>
        <v>0</v>
      </c>
      <c r="Q107" s="143">
        <v>1.0900000000000001</v>
      </c>
      <c r="R107" s="143">
        <f>Q107*H107</f>
        <v>9.8100000000000007E-2</v>
      </c>
      <c r="S107" s="143">
        <v>0</v>
      </c>
      <c r="T107" s="144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45" t="s">
        <v>135</v>
      </c>
      <c r="AT107" s="145" t="s">
        <v>130</v>
      </c>
      <c r="AU107" s="145" t="s">
        <v>79</v>
      </c>
      <c r="AY107" s="18" t="s">
        <v>127</v>
      </c>
      <c r="BE107" s="146">
        <f>IF(N107="základní",J107,0)</f>
        <v>0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8" t="s">
        <v>77</v>
      </c>
      <c r="BK107" s="146">
        <f>ROUND(I107*H107,2)</f>
        <v>0</v>
      </c>
      <c r="BL107" s="18" t="s">
        <v>135</v>
      </c>
      <c r="BM107" s="145" t="s">
        <v>146</v>
      </c>
    </row>
    <row r="108" spans="1:65" s="14" customFormat="1" ht="11.25">
      <c r="B108" s="156"/>
      <c r="D108" s="148" t="s">
        <v>137</v>
      </c>
      <c r="E108" s="157" t="s">
        <v>3</v>
      </c>
      <c r="F108" s="158" t="s">
        <v>147</v>
      </c>
      <c r="H108" s="157" t="s">
        <v>3</v>
      </c>
      <c r="I108" s="159"/>
      <c r="L108" s="156"/>
      <c r="M108" s="160"/>
      <c r="N108" s="161"/>
      <c r="O108" s="161"/>
      <c r="P108" s="161"/>
      <c r="Q108" s="161"/>
      <c r="R108" s="161"/>
      <c r="S108" s="161"/>
      <c r="T108" s="162"/>
      <c r="AT108" s="157" t="s">
        <v>137</v>
      </c>
      <c r="AU108" s="157" t="s">
        <v>79</v>
      </c>
      <c r="AV108" s="14" t="s">
        <v>77</v>
      </c>
      <c r="AW108" s="14" t="s">
        <v>33</v>
      </c>
      <c r="AX108" s="14" t="s">
        <v>72</v>
      </c>
      <c r="AY108" s="157" t="s">
        <v>127</v>
      </c>
    </row>
    <row r="109" spans="1:65" s="13" customFormat="1" ht="11.25">
      <c r="B109" s="147"/>
      <c r="D109" s="148" t="s">
        <v>137</v>
      </c>
      <c r="E109" s="149" t="s">
        <v>3</v>
      </c>
      <c r="F109" s="150" t="s">
        <v>148</v>
      </c>
      <c r="H109" s="151">
        <v>0.09</v>
      </c>
      <c r="I109" s="152"/>
      <c r="L109" s="147"/>
      <c r="M109" s="153"/>
      <c r="N109" s="154"/>
      <c r="O109" s="154"/>
      <c r="P109" s="154"/>
      <c r="Q109" s="154"/>
      <c r="R109" s="154"/>
      <c r="S109" s="154"/>
      <c r="T109" s="155"/>
      <c r="AT109" s="149" t="s">
        <v>137</v>
      </c>
      <c r="AU109" s="149" t="s">
        <v>79</v>
      </c>
      <c r="AV109" s="13" t="s">
        <v>79</v>
      </c>
      <c r="AW109" s="13" t="s">
        <v>33</v>
      </c>
      <c r="AX109" s="13" t="s">
        <v>77</v>
      </c>
      <c r="AY109" s="149" t="s">
        <v>127</v>
      </c>
    </row>
    <row r="110" spans="1:65" s="2" customFormat="1" ht="24">
      <c r="A110" s="33"/>
      <c r="B110" s="133"/>
      <c r="C110" s="134" t="s">
        <v>135</v>
      </c>
      <c r="D110" s="134" t="s">
        <v>130</v>
      </c>
      <c r="E110" s="135" t="s">
        <v>149</v>
      </c>
      <c r="F110" s="136" t="s">
        <v>150</v>
      </c>
      <c r="G110" s="137" t="s">
        <v>151</v>
      </c>
      <c r="H110" s="138">
        <v>27.393000000000001</v>
      </c>
      <c r="I110" s="139"/>
      <c r="J110" s="140">
        <f>ROUND(I110*H110,2)</f>
        <v>0</v>
      </c>
      <c r="K110" s="136" t="s">
        <v>134</v>
      </c>
      <c r="L110" s="34"/>
      <c r="M110" s="141" t="s">
        <v>3</v>
      </c>
      <c r="N110" s="142" t="s">
        <v>43</v>
      </c>
      <c r="O110" s="54"/>
      <c r="P110" s="143">
        <f>O110*H110</f>
        <v>0</v>
      </c>
      <c r="Q110" s="143">
        <v>0.16148000000000001</v>
      </c>
      <c r="R110" s="143">
        <f>Q110*H110</f>
        <v>4.4234216400000008</v>
      </c>
      <c r="S110" s="143">
        <v>0</v>
      </c>
      <c r="T110" s="144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45" t="s">
        <v>135</v>
      </c>
      <c r="AT110" s="145" t="s">
        <v>130</v>
      </c>
      <c r="AU110" s="145" t="s">
        <v>79</v>
      </c>
      <c r="AY110" s="18" t="s">
        <v>127</v>
      </c>
      <c r="BE110" s="146">
        <f>IF(N110="základní",J110,0)</f>
        <v>0</v>
      </c>
      <c r="BF110" s="146">
        <f>IF(N110="snížená",J110,0)</f>
        <v>0</v>
      </c>
      <c r="BG110" s="146">
        <f>IF(N110="zákl. přenesená",J110,0)</f>
        <v>0</v>
      </c>
      <c r="BH110" s="146">
        <f>IF(N110="sníž. přenesená",J110,0)</f>
        <v>0</v>
      </c>
      <c r="BI110" s="146">
        <f>IF(N110="nulová",J110,0)</f>
        <v>0</v>
      </c>
      <c r="BJ110" s="18" t="s">
        <v>77</v>
      </c>
      <c r="BK110" s="146">
        <f>ROUND(I110*H110,2)</f>
        <v>0</v>
      </c>
      <c r="BL110" s="18" t="s">
        <v>135</v>
      </c>
      <c r="BM110" s="145" t="s">
        <v>152</v>
      </c>
    </row>
    <row r="111" spans="1:65" s="13" customFormat="1" ht="11.25">
      <c r="B111" s="147"/>
      <c r="D111" s="148" t="s">
        <v>137</v>
      </c>
      <c r="E111" s="149" t="s">
        <v>3</v>
      </c>
      <c r="F111" s="150" t="s">
        <v>153</v>
      </c>
      <c r="H111" s="151">
        <v>27.393000000000001</v>
      </c>
      <c r="I111" s="152"/>
      <c r="L111" s="147"/>
      <c r="M111" s="153"/>
      <c r="N111" s="154"/>
      <c r="O111" s="154"/>
      <c r="P111" s="154"/>
      <c r="Q111" s="154"/>
      <c r="R111" s="154"/>
      <c r="S111" s="154"/>
      <c r="T111" s="155"/>
      <c r="AT111" s="149" t="s">
        <v>137</v>
      </c>
      <c r="AU111" s="149" t="s">
        <v>79</v>
      </c>
      <c r="AV111" s="13" t="s">
        <v>79</v>
      </c>
      <c r="AW111" s="13" t="s">
        <v>33</v>
      </c>
      <c r="AX111" s="13" t="s">
        <v>77</v>
      </c>
      <c r="AY111" s="149" t="s">
        <v>127</v>
      </c>
    </row>
    <row r="112" spans="1:65" s="2" customFormat="1" ht="16.5" customHeight="1">
      <c r="A112" s="33"/>
      <c r="B112" s="133"/>
      <c r="C112" s="134" t="s">
        <v>154</v>
      </c>
      <c r="D112" s="134" t="s">
        <v>130</v>
      </c>
      <c r="E112" s="135" t="s">
        <v>155</v>
      </c>
      <c r="F112" s="136" t="s">
        <v>156</v>
      </c>
      <c r="G112" s="137" t="s">
        <v>157</v>
      </c>
      <c r="H112" s="138">
        <v>18.95</v>
      </c>
      <c r="I112" s="139"/>
      <c r="J112" s="140">
        <f>ROUND(I112*H112,2)</f>
        <v>0</v>
      </c>
      <c r="K112" s="136" t="s">
        <v>134</v>
      </c>
      <c r="L112" s="34"/>
      <c r="M112" s="141" t="s">
        <v>3</v>
      </c>
      <c r="N112" s="142" t="s">
        <v>43</v>
      </c>
      <c r="O112" s="54"/>
      <c r="P112" s="143">
        <f>O112*H112</f>
        <v>0</v>
      </c>
      <c r="Q112" s="143">
        <v>1.2999999999999999E-4</v>
      </c>
      <c r="R112" s="143">
        <f>Q112*H112</f>
        <v>2.4634999999999995E-3</v>
      </c>
      <c r="S112" s="143">
        <v>0</v>
      </c>
      <c r="T112" s="144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45" t="s">
        <v>135</v>
      </c>
      <c r="AT112" s="145" t="s">
        <v>130</v>
      </c>
      <c r="AU112" s="145" t="s">
        <v>79</v>
      </c>
      <c r="AY112" s="18" t="s">
        <v>127</v>
      </c>
      <c r="BE112" s="146">
        <f>IF(N112="základní",J112,0)</f>
        <v>0</v>
      </c>
      <c r="BF112" s="146">
        <f>IF(N112="snížená",J112,0)</f>
        <v>0</v>
      </c>
      <c r="BG112" s="146">
        <f>IF(N112="zákl. přenesená",J112,0)</f>
        <v>0</v>
      </c>
      <c r="BH112" s="146">
        <f>IF(N112="sníž. přenesená",J112,0)</f>
        <v>0</v>
      </c>
      <c r="BI112" s="146">
        <f>IF(N112="nulová",J112,0)</f>
        <v>0</v>
      </c>
      <c r="BJ112" s="18" t="s">
        <v>77</v>
      </c>
      <c r="BK112" s="146">
        <f>ROUND(I112*H112,2)</f>
        <v>0</v>
      </c>
      <c r="BL112" s="18" t="s">
        <v>135</v>
      </c>
      <c r="BM112" s="145" t="s">
        <v>158</v>
      </c>
    </row>
    <row r="113" spans="1:65" s="13" customFormat="1" ht="11.25">
      <c r="B113" s="147"/>
      <c r="D113" s="148" t="s">
        <v>137</v>
      </c>
      <c r="E113" s="149" t="s">
        <v>3</v>
      </c>
      <c r="F113" s="150" t="s">
        <v>159</v>
      </c>
      <c r="H113" s="151">
        <v>18.95</v>
      </c>
      <c r="I113" s="152"/>
      <c r="L113" s="147"/>
      <c r="M113" s="153"/>
      <c r="N113" s="154"/>
      <c r="O113" s="154"/>
      <c r="P113" s="154"/>
      <c r="Q113" s="154"/>
      <c r="R113" s="154"/>
      <c r="S113" s="154"/>
      <c r="T113" s="155"/>
      <c r="AT113" s="149" t="s">
        <v>137</v>
      </c>
      <c r="AU113" s="149" t="s">
        <v>79</v>
      </c>
      <c r="AV113" s="13" t="s">
        <v>79</v>
      </c>
      <c r="AW113" s="13" t="s">
        <v>33</v>
      </c>
      <c r="AX113" s="13" t="s">
        <v>77</v>
      </c>
      <c r="AY113" s="149" t="s">
        <v>127</v>
      </c>
    </row>
    <row r="114" spans="1:65" s="2" customFormat="1" ht="24">
      <c r="A114" s="33"/>
      <c r="B114" s="133"/>
      <c r="C114" s="134" t="s">
        <v>160</v>
      </c>
      <c r="D114" s="134" t="s">
        <v>130</v>
      </c>
      <c r="E114" s="135" t="s">
        <v>161</v>
      </c>
      <c r="F114" s="136" t="s">
        <v>162</v>
      </c>
      <c r="G114" s="137" t="s">
        <v>151</v>
      </c>
      <c r="H114" s="138">
        <v>12.148</v>
      </c>
      <c r="I114" s="139"/>
      <c r="J114" s="140">
        <f>ROUND(I114*H114,2)</f>
        <v>0</v>
      </c>
      <c r="K114" s="136" t="s">
        <v>134</v>
      </c>
      <c r="L114" s="34"/>
      <c r="M114" s="141" t="s">
        <v>3</v>
      </c>
      <c r="N114" s="142" t="s">
        <v>43</v>
      </c>
      <c r="O114" s="54"/>
      <c r="P114" s="143">
        <f>O114*H114</f>
        <v>0</v>
      </c>
      <c r="Q114" s="143">
        <v>7.9909999999999995E-2</v>
      </c>
      <c r="R114" s="143">
        <f>Q114*H114</f>
        <v>0.97074667999999986</v>
      </c>
      <c r="S114" s="143">
        <v>0</v>
      </c>
      <c r="T114" s="144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45" t="s">
        <v>135</v>
      </c>
      <c r="AT114" s="145" t="s">
        <v>130</v>
      </c>
      <c r="AU114" s="145" t="s">
        <v>79</v>
      </c>
      <c r="AY114" s="18" t="s">
        <v>127</v>
      </c>
      <c r="BE114" s="146">
        <f>IF(N114="základní",J114,0)</f>
        <v>0</v>
      </c>
      <c r="BF114" s="146">
        <f>IF(N114="snížená",J114,0)</f>
        <v>0</v>
      </c>
      <c r="BG114" s="146">
        <f>IF(N114="zákl. přenesená",J114,0)</f>
        <v>0</v>
      </c>
      <c r="BH114" s="146">
        <f>IF(N114="sníž. přenesená",J114,0)</f>
        <v>0</v>
      </c>
      <c r="BI114" s="146">
        <f>IF(N114="nulová",J114,0)</f>
        <v>0</v>
      </c>
      <c r="BJ114" s="18" t="s">
        <v>77</v>
      </c>
      <c r="BK114" s="146">
        <f>ROUND(I114*H114,2)</f>
        <v>0</v>
      </c>
      <c r="BL114" s="18" t="s">
        <v>135</v>
      </c>
      <c r="BM114" s="145" t="s">
        <v>163</v>
      </c>
    </row>
    <row r="115" spans="1:65" s="13" customFormat="1" ht="11.25">
      <c r="B115" s="147"/>
      <c r="D115" s="148" t="s">
        <v>137</v>
      </c>
      <c r="E115" s="149" t="s">
        <v>3</v>
      </c>
      <c r="F115" s="150" t="s">
        <v>164</v>
      </c>
      <c r="H115" s="151">
        <v>12.148</v>
      </c>
      <c r="I115" s="152"/>
      <c r="L115" s="147"/>
      <c r="M115" s="153"/>
      <c r="N115" s="154"/>
      <c r="O115" s="154"/>
      <c r="P115" s="154"/>
      <c r="Q115" s="154"/>
      <c r="R115" s="154"/>
      <c r="S115" s="154"/>
      <c r="T115" s="155"/>
      <c r="AT115" s="149" t="s">
        <v>137</v>
      </c>
      <c r="AU115" s="149" t="s">
        <v>79</v>
      </c>
      <c r="AV115" s="13" t="s">
        <v>79</v>
      </c>
      <c r="AW115" s="13" t="s">
        <v>33</v>
      </c>
      <c r="AX115" s="13" t="s">
        <v>77</v>
      </c>
      <c r="AY115" s="149" t="s">
        <v>127</v>
      </c>
    </row>
    <row r="116" spans="1:65" s="2" customFormat="1" ht="24">
      <c r="A116" s="33"/>
      <c r="B116" s="133"/>
      <c r="C116" s="134" t="s">
        <v>165</v>
      </c>
      <c r="D116" s="134" t="s">
        <v>130</v>
      </c>
      <c r="E116" s="135" t="s">
        <v>166</v>
      </c>
      <c r="F116" s="136" t="s">
        <v>167</v>
      </c>
      <c r="G116" s="137" t="s">
        <v>151</v>
      </c>
      <c r="H116" s="138">
        <v>1.56</v>
      </c>
      <c r="I116" s="139"/>
      <c r="J116" s="140">
        <f>ROUND(I116*H116,2)</f>
        <v>0</v>
      </c>
      <c r="K116" s="136" t="s">
        <v>134</v>
      </c>
      <c r="L116" s="34"/>
      <c r="M116" s="141" t="s">
        <v>3</v>
      </c>
      <c r="N116" s="142" t="s">
        <v>43</v>
      </c>
      <c r="O116" s="54"/>
      <c r="P116" s="143">
        <f>O116*H116</f>
        <v>0</v>
      </c>
      <c r="Q116" s="143">
        <v>7.8499999999999993E-3</v>
      </c>
      <c r="R116" s="143">
        <f>Q116*H116</f>
        <v>1.2246E-2</v>
      </c>
      <c r="S116" s="143">
        <v>0</v>
      </c>
      <c r="T116" s="144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45" t="s">
        <v>135</v>
      </c>
      <c r="AT116" s="145" t="s">
        <v>130</v>
      </c>
      <c r="AU116" s="145" t="s">
        <v>79</v>
      </c>
      <c r="AY116" s="18" t="s">
        <v>127</v>
      </c>
      <c r="BE116" s="146">
        <f>IF(N116="základní",J116,0)</f>
        <v>0</v>
      </c>
      <c r="BF116" s="146">
        <f>IF(N116="snížená",J116,0)</f>
        <v>0</v>
      </c>
      <c r="BG116" s="146">
        <f>IF(N116="zákl. přenesená",J116,0)</f>
        <v>0</v>
      </c>
      <c r="BH116" s="146">
        <f>IF(N116="sníž. přenesená",J116,0)</f>
        <v>0</v>
      </c>
      <c r="BI116" s="146">
        <f>IF(N116="nulová",J116,0)</f>
        <v>0</v>
      </c>
      <c r="BJ116" s="18" t="s">
        <v>77</v>
      </c>
      <c r="BK116" s="146">
        <f>ROUND(I116*H116,2)</f>
        <v>0</v>
      </c>
      <c r="BL116" s="18" t="s">
        <v>135</v>
      </c>
      <c r="BM116" s="145" t="s">
        <v>168</v>
      </c>
    </row>
    <row r="117" spans="1:65" s="13" customFormat="1" ht="11.25">
      <c r="B117" s="147"/>
      <c r="D117" s="148" t="s">
        <v>137</v>
      </c>
      <c r="E117" s="149" t="s">
        <v>3</v>
      </c>
      <c r="F117" s="150" t="s">
        <v>169</v>
      </c>
      <c r="H117" s="151">
        <v>1.56</v>
      </c>
      <c r="I117" s="152"/>
      <c r="L117" s="147"/>
      <c r="M117" s="153"/>
      <c r="N117" s="154"/>
      <c r="O117" s="154"/>
      <c r="P117" s="154"/>
      <c r="Q117" s="154"/>
      <c r="R117" s="154"/>
      <c r="S117" s="154"/>
      <c r="T117" s="155"/>
      <c r="AT117" s="149" t="s">
        <v>137</v>
      </c>
      <c r="AU117" s="149" t="s">
        <v>79</v>
      </c>
      <c r="AV117" s="13" t="s">
        <v>79</v>
      </c>
      <c r="AW117" s="13" t="s">
        <v>33</v>
      </c>
      <c r="AX117" s="13" t="s">
        <v>77</v>
      </c>
      <c r="AY117" s="149" t="s">
        <v>127</v>
      </c>
    </row>
    <row r="118" spans="1:65" s="2" customFormat="1" ht="21.75" customHeight="1">
      <c r="A118" s="33"/>
      <c r="B118" s="133"/>
      <c r="C118" s="134" t="s">
        <v>170</v>
      </c>
      <c r="D118" s="134" t="s">
        <v>130</v>
      </c>
      <c r="E118" s="135" t="s">
        <v>171</v>
      </c>
      <c r="F118" s="136" t="s">
        <v>172</v>
      </c>
      <c r="G118" s="137" t="s">
        <v>151</v>
      </c>
      <c r="H118" s="138">
        <v>1.9079999999999999</v>
      </c>
      <c r="I118" s="139"/>
      <c r="J118" s="140">
        <f>ROUND(I118*H118,2)</f>
        <v>0</v>
      </c>
      <c r="K118" s="136" t="s">
        <v>134</v>
      </c>
      <c r="L118" s="34"/>
      <c r="M118" s="141" t="s">
        <v>3</v>
      </c>
      <c r="N118" s="142" t="s">
        <v>43</v>
      </c>
      <c r="O118" s="54"/>
      <c r="P118" s="143">
        <f>O118*H118</f>
        <v>0</v>
      </c>
      <c r="Q118" s="143">
        <v>0.26723000000000002</v>
      </c>
      <c r="R118" s="143">
        <f>Q118*H118</f>
        <v>0.50987484000000005</v>
      </c>
      <c r="S118" s="143">
        <v>0</v>
      </c>
      <c r="T118" s="144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45" t="s">
        <v>135</v>
      </c>
      <c r="AT118" s="145" t="s">
        <v>130</v>
      </c>
      <c r="AU118" s="145" t="s">
        <v>79</v>
      </c>
      <c r="AY118" s="18" t="s">
        <v>127</v>
      </c>
      <c r="BE118" s="146">
        <f>IF(N118="základní",J118,0)</f>
        <v>0</v>
      </c>
      <c r="BF118" s="146">
        <f>IF(N118="snížená",J118,0)</f>
        <v>0</v>
      </c>
      <c r="BG118" s="146">
        <f>IF(N118="zákl. přenesená",J118,0)</f>
        <v>0</v>
      </c>
      <c r="BH118" s="146">
        <f>IF(N118="sníž. přenesená",J118,0)</f>
        <v>0</v>
      </c>
      <c r="BI118" s="146">
        <f>IF(N118="nulová",J118,0)</f>
        <v>0</v>
      </c>
      <c r="BJ118" s="18" t="s">
        <v>77</v>
      </c>
      <c r="BK118" s="146">
        <f>ROUND(I118*H118,2)</f>
        <v>0</v>
      </c>
      <c r="BL118" s="18" t="s">
        <v>135</v>
      </c>
      <c r="BM118" s="145" t="s">
        <v>173</v>
      </c>
    </row>
    <row r="119" spans="1:65" s="13" customFormat="1" ht="11.25">
      <c r="B119" s="147"/>
      <c r="D119" s="148" t="s">
        <v>137</v>
      </c>
      <c r="E119" s="149" t="s">
        <v>3</v>
      </c>
      <c r="F119" s="150" t="s">
        <v>174</v>
      </c>
      <c r="H119" s="151">
        <v>1.9079999999999999</v>
      </c>
      <c r="I119" s="152"/>
      <c r="L119" s="147"/>
      <c r="M119" s="153"/>
      <c r="N119" s="154"/>
      <c r="O119" s="154"/>
      <c r="P119" s="154"/>
      <c r="Q119" s="154"/>
      <c r="R119" s="154"/>
      <c r="S119" s="154"/>
      <c r="T119" s="155"/>
      <c r="AT119" s="149" t="s">
        <v>137</v>
      </c>
      <c r="AU119" s="149" t="s">
        <v>79</v>
      </c>
      <c r="AV119" s="13" t="s">
        <v>79</v>
      </c>
      <c r="AW119" s="13" t="s">
        <v>33</v>
      </c>
      <c r="AX119" s="13" t="s">
        <v>77</v>
      </c>
      <c r="AY119" s="149" t="s">
        <v>127</v>
      </c>
    </row>
    <row r="120" spans="1:65" s="2" customFormat="1" ht="24">
      <c r="A120" s="33"/>
      <c r="B120" s="133"/>
      <c r="C120" s="134" t="s">
        <v>175</v>
      </c>
      <c r="D120" s="134" t="s">
        <v>130</v>
      </c>
      <c r="E120" s="135" t="s">
        <v>176</v>
      </c>
      <c r="F120" s="136" t="s">
        <v>177</v>
      </c>
      <c r="G120" s="137" t="s">
        <v>151</v>
      </c>
      <c r="H120" s="138">
        <v>1.272</v>
      </c>
      <c r="I120" s="139"/>
      <c r="J120" s="140">
        <f>ROUND(I120*H120,2)</f>
        <v>0</v>
      </c>
      <c r="K120" s="136" t="s">
        <v>134</v>
      </c>
      <c r="L120" s="34"/>
      <c r="M120" s="141" t="s">
        <v>3</v>
      </c>
      <c r="N120" s="142" t="s">
        <v>43</v>
      </c>
      <c r="O120" s="54"/>
      <c r="P120" s="143">
        <f>O120*H120</f>
        <v>0</v>
      </c>
      <c r="Q120" s="143">
        <v>0.45432</v>
      </c>
      <c r="R120" s="143">
        <f>Q120*H120</f>
        <v>0.57789504000000003</v>
      </c>
      <c r="S120" s="143">
        <v>0</v>
      </c>
      <c r="T120" s="144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45" t="s">
        <v>135</v>
      </c>
      <c r="AT120" s="145" t="s">
        <v>130</v>
      </c>
      <c r="AU120" s="145" t="s">
        <v>79</v>
      </c>
      <c r="AY120" s="18" t="s">
        <v>127</v>
      </c>
      <c r="BE120" s="146">
        <f>IF(N120="základní",J120,0)</f>
        <v>0</v>
      </c>
      <c r="BF120" s="146">
        <f>IF(N120="snížená",J120,0)</f>
        <v>0</v>
      </c>
      <c r="BG120" s="146">
        <f>IF(N120="zákl. přenesená",J120,0)</f>
        <v>0</v>
      </c>
      <c r="BH120" s="146">
        <f>IF(N120="sníž. přenesená",J120,0)</f>
        <v>0</v>
      </c>
      <c r="BI120" s="146">
        <f>IF(N120="nulová",J120,0)</f>
        <v>0</v>
      </c>
      <c r="BJ120" s="18" t="s">
        <v>77</v>
      </c>
      <c r="BK120" s="146">
        <f>ROUND(I120*H120,2)</f>
        <v>0</v>
      </c>
      <c r="BL120" s="18" t="s">
        <v>135</v>
      </c>
      <c r="BM120" s="145" t="s">
        <v>178</v>
      </c>
    </row>
    <row r="121" spans="1:65" s="13" customFormat="1" ht="11.25">
      <c r="B121" s="147"/>
      <c r="D121" s="148" t="s">
        <v>137</v>
      </c>
      <c r="E121" s="149" t="s">
        <v>3</v>
      </c>
      <c r="F121" s="150" t="s">
        <v>179</v>
      </c>
      <c r="H121" s="151">
        <v>1.272</v>
      </c>
      <c r="I121" s="152"/>
      <c r="L121" s="147"/>
      <c r="M121" s="153"/>
      <c r="N121" s="154"/>
      <c r="O121" s="154"/>
      <c r="P121" s="154"/>
      <c r="Q121" s="154"/>
      <c r="R121" s="154"/>
      <c r="S121" s="154"/>
      <c r="T121" s="155"/>
      <c r="AT121" s="149" t="s">
        <v>137</v>
      </c>
      <c r="AU121" s="149" t="s">
        <v>79</v>
      </c>
      <c r="AV121" s="13" t="s">
        <v>79</v>
      </c>
      <c r="AW121" s="13" t="s">
        <v>33</v>
      </c>
      <c r="AX121" s="13" t="s">
        <v>77</v>
      </c>
      <c r="AY121" s="149" t="s">
        <v>127</v>
      </c>
    </row>
    <row r="122" spans="1:65" s="12" customFormat="1" ht="22.9" customHeight="1">
      <c r="B122" s="120"/>
      <c r="D122" s="121" t="s">
        <v>71</v>
      </c>
      <c r="E122" s="131" t="s">
        <v>135</v>
      </c>
      <c r="F122" s="131" t="s">
        <v>180</v>
      </c>
      <c r="I122" s="123"/>
      <c r="J122" s="132">
        <f>BK122</f>
        <v>0</v>
      </c>
      <c r="L122" s="120"/>
      <c r="M122" s="125"/>
      <c r="N122" s="126"/>
      <c r="O122" s="126"/>
      <c r="P122" s="127">
        <f>P123</f>
        <v>0</v>
      </c>
      <c r="Q122" s="126"/>
      <c r="R122" s="127">
        <f>R123</f>
        <v>3.9399999999999998E-2</v>
      </c>
      <c r="S122" s="126"/>
      <c r="T122" s="128">
        <f>T123</f>
        <v>0</v>
      </c>
      <c r="AR122" s="121" t="s">
        <v>77</v>
      </c>
      <c r="AT122" s="129" t="s">
        <v>71</v>
      </c>
      <c r="AU122" s="129" t="s">
        <v>77</v>
      </c>
      <c r="AY122" s="121" t="s">
        <v>127</v>
      </c>
      <c r="BK122" s="130">
        <f>BK123</f>
        <v>0</v>
      </c>
    </row>
    <row r="123" spans="1:65" s="2" customFormat="1" ht="16.5" customHeight="1">
      <c r="A123" s="33"/>
      <c r="B123" s="133"/>
      <c r="C123" s="134" t="s">
        <v>181</v>
      </c>
      <c r="D123" s="134" t="s">
        <v>130</v>
      </c>
      <c r="E123" s="135" t="s">
        <v>182</v>
      </c>
      <c r="F123" s="136" t="s">
        <v>183</v>
      </c>
      <c r="G123" s="137" t="s">
        <v>184</v>
      </c>
      <c r="H123" s="138">
        <v>2</v>
      </c>
      <c r="I123" s="139"/>
      <c r="J123" s="140">
        <f>ROUND(I123*H123,2)</f>
        <v>0</v>
      </c>
      <c r="K123" s="136" t="s">
        <v>134</v>
      </c>
      <c r="L123" s="34"/>
      <c r="M123" s="141" t="s">
        <v>3</v>
      </c>
      <c r="N123" s="142" t="s">
        <v>43</v>
      </c>
      <c r="O123" s="54"/>
      <c r="P123" s="143">
        <f>O123*H123</f>
        <v>0</v>
      </c>
      <c r="Q123" s="143">
        <v>1.9699999999999999E-2</v>
      </c>
      <c r="R123" s="143">
        <f>Q123*H123</f>
        <v>3.9399999999999998E-2</v>
      </c>
      <c r="S123" s="143">
        <v>0</v>
      </c>
      <c r="T123" s="144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45" t="s">
        <v>135</v>
      </c>
      <c r="AT123" s="145" t="s">
        <v>130</v>
      </c>
      <c r="AU123" s="145" t="s">
        <v>79</v>
      </c>
      <c r="AY123" s="18" t="s">
        <v>127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8" t="s">
        <v>77</v>
      </c>
      <c r="BK123" s="146">
        <f>ROUND(I123*H123,2)</f>
        <v>0</v>
      </c>
      <c r="BL123" s="18" t="s">
        <v>135</v>
      </c>
      <c r="BM123" s="145" t="s">
        <v>185</v>
      </c>
    </row>
    <row r="124" spans="1:65" s="12" customFormat="1" ht="22.9" customHeight="1">
      <c r="B124" s="120"/>
      <c r="D124" s="121" t="s">
        <v>71</v>
      </c>
      <c r="E124" s="131" t="s">
        <v>160</v>
      </c>
      <c r="F124" s="131" t="s">
        <v>186</v>
      </c>
      <c r="I124" s="123"/>
      <c r="J124" s="132">
        <f>BK124</f>
        <v>0</v>
      </c>
      <c r="L124" s="120"/>
      <c r="M124" s="125"/>
      <c r="N124" s="126"/>
      <c r="O124" s="126"/>
      <c r="P124" s="127">
        <f>SUM(P125:P179)</f>
        <v>0</v>
      </c>
      <c r="Q124" s="126"/>
      <c r="R124" s="127">
        <f>SUM(R125:R179)</f>
        <v>8.1817045999999998</v>
      </c>
      <c r="S124" s="126"/>
      <c r="T124" s="128">
        <f>SUM(T125:T179)</f>
        <v>0</v>
      </c>
      <c r="AR124" s="121" t="s">
        <v>77</v>
      </c>
      <c r="AT124" s="129" t="s">
        <v>71</v>
      </c>
      <c r="AU124" s="129" t="s">
        <v>77</v>
      </c>
      <c r="AY124" s="121" t="s">
        <v>127</v>
      </c>
      <c r="BK124" s="130">
        <f>SUM(BK125:BK179)</f>
        <v>0</v>
      </c>
    </row>
    <row r="125" spans="1:65" s="2" customFormat="1" ht="24">
      <c r="A125" s="33"/>
      <c r="B125" s="133"/>
      <c r="C125" s="134" t="s">
        <v>187</v>
      </c>
      <c r="D125" s="134" t="s">
        <v>130</v>
      </c>
      <c r="E125" s="135" t="s">
        <v>188</v>
      </c>
      <c r="F125" s="136" t="s">
        <v>189</v>
      </c>
      <c r="G125" s="137" t="s">
        <v>151</v>
      </c>
      <c r="H125" s="138">
        <v>4.8209999999999997</v>
      </c>
      <c r="I125" s="139"/>
      <c r="J125" s="140">
        <f>ROUND(I125*H125,2)</f>
        <v>0</v>
      </c>
      <c r="K125" s="136" t="s">
        <v>134</v>
      </c>
      <c r="L125" s="34"/>
      <c r="M125" s="141" t="s">
        <v>3</v>
      </c>
      <c r="N125" s="142" t="s">
        <v>43</v>
      </c>
      <c r="O125" s="54"/>
      <c r="P125" s="143">
        <f>O125*H125</f>
        <v>0</v>
      </c>
      <c r="Q125" s="143">
        <v>1.8380000000000001E-2</v>
      </c>
      <c r="R125" s="143">
        <f>Q125*H125</f>
        <v>8.8609979999999991E-2</v>
      </c>
      <c r="S125" s="143">
        <v>0</v>
      </c>
      <c r="T125" s="144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45" t="s">
        <v>135</v>
      </c>
      <c r="AT125" s="145" t="s">
        <v>130</v>
      </c>
      <c r="AU125" s="145" t="s">
        <v>79</v>
      </c>
      <c r="AY125" s="18" t="s">
        <v>127</v>
      </c>
      <c r="BE125" s="146">
        <f>IF(N125="základní",J125,0)</f>
        <v>0</v>
      </c>
      <c r="BF125" s="146">
        <f>IF(N125="snížená",J125,0)</f>
        <v>0</v>
      </c>
      <c r="BG125" s="146">
        <f>IF(N125="zákl. přenesená",J125,0)</f>
        <v>0</v>
      </c>
      <c r="BH125" s="146">
        <f>IF(N125="sníž. přenesená",J125,0)</f>
        <v>0</v>
      </c>
      <c r="BI125" s="146">
        <f>IF(N125="nulová",J125,0)</f>
        <v>0</v>
      </c>
      <c r="BJ125" s="18" t="s">
        <v>77</v>
      </c>
      <c r="BK125" s="146">
        <f>ROUND(I125*H125,2)</f>
        <v>0</v>
      </c>
      <c r="BL125" s="18" t="s">
        <v>135</v>
      </c>
      <c r="BM125" s="145" t="s">
        <v>190</v>
      </c>
    </row>
    <row r="126" spans="1:65" s="14" customFormat="1" ht="11.25">
      <c r="B126" s="156"/>
      <c r="D126" s="148" t="s">
        <v>137</v>
      </c>
      <c r="E126" s="157" t="s">
        <v>3</v>
      </c>
      <c r="F126" s="158" t="s">
        <v>191</v>
      </c>
      <c r="H126" s="157" t="s">
        <v>3</v>
      </c>
      <c r="I126" s="159"/>
      <c r="L126" s="156"/>
      <c r="M126" s="160"/>
      <c r="N126" s="161"/>
      <c r="O126" s="161"/>
      <c r="P126" s="161"/>
      <c r="Q126" s="161"/>
      <c r="R126" s="161"/>
      <c r="S126" s="161"/>
      <c r="T126" s="162"/>
      <c r="AT126" s="157" t="s">
        <v>137</v>
      </c>
      <c r="AU126" s="157" t="s">
        <v>79</v>
      </c>
      <c r="AV126" s="14" t="s">
        <v>77</v>
      </c>
      <c r="AW126" s="14" t="s">
        <v>33</v>
      </c>
      <c r="AX126" s="14" t="s">
        <v>72</v>
      </c>
      <c r="AY126" s="157" t="s">
        <v>127</v>
      </c>
    </row>
    <row r="127" spans="1:65" s="13" customFormat="1" ht="11.25">
      <c r="B127" s="147"/>
      <c r="D127" s="148" t="s">
        <v>137</v>
      </c>
      <c r="E127" s="149" t="s">
        <v>3</v>
      </c>
      <c r="F127" s="150" t="s">
        <v>192</v>
      </c>
      <c r="H127" s="151">
        <v>4.8209999999999997</v>
      </c>
      <c r="I127" s="152"/>
      <c r="L127" s="147"/>
      <c r="M127" s="153"/>
      <c r="N127" s="154"/>
      <c r="O127" s="154"/>
      <c r="P127" s="154"/>
      <c r="Q127" s="154"/>
      <c r="R127" s="154"/>
      <c r="S127" s="154"/>
      <c r="T127" s="155"/>
      <c r="AT127" s="149" t="s">
        <v>137</v>
      </c>
      <c r="AU127" s="149" t="s">
        <v>79</v>
      </c>
      <c r="AV127" s="13" t="s">
        <v>79</v>
      </c>
      <c r="AW127" s="13" t="s">
        <v>33</v>
      </c>
      <c r="AX127" s="13" t="s">
        <v>77</v>
      </c>
      <c r="AY127" s="149" t="s">
        <v>127</v>
      </c>
    </row>
    <row r="128" spans="1:65" s="2" customFormat="1" ht="21.75" customHeight="1">
      <c r="A128" s="33"/>
      <c r="B128" s="133"/>
      <c r="C128" s="134" t="s">
        <v>193</v>
      </c>
      <c r="D128" s="134" t="s">
        <v>130</v>
      </c>
      <c r="E128" s="135" t="s">
        <v>194</v>
      </c>
      <c r="F128" s="136" t="s">
        <v>195</v>
      </c>
      <c r="G128" s="137" t="s">
        <v>151</v>
      </c>
      <c r="H128" s="138">
        <v>4.8209999999999997</v>
      </c>
      <c r="I128" s="139"/>
      <c r="J128" s="140">
        <f>ROUND(I128*H128,2)</f>
        <v>0</v>
      </c>
      <c r="K128" s="136" t="s">
        <v>134</v>
      </c>
      <c r="L128" s="34"/>
      <c r="M128" s="141" t="s">
        <v>3</v>
      </c>
      <c r="N128" s="142" t="s">
        <v>43</v>
      </c>
      <c r="O128" s="54"/>
      <c r="P128" s="143">
        <f>O128*H128</f>
        <v>0</v>
      </c>
      <c r="Q128" s="143">
        <v>7.3499999999999998E-3</v>
      </c>
      <c r="R128" s="143">
        <f>Q128*H128</f>
        <v>3.5434349999999996E-2</v>
      </c>
      <c r="S128" s="143">
        <v>0</v>
      </c>
      <c r="T128" s="144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45" t="s">
        <v>135</v>
      </c>
      <c r="AT128" s="145" t="s">
        <v>130</v>
      </c>
      <c r="AU128" s="145" t="s">
        <v>79</v>
      </c>
      <c r="AY128" s="18" t="s">
        <v>127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8" t="s">
        <v>77</v>
      </c>
      <c r="BK128" s="146">
        <f>ROUND(I128*H128,2)</f>
        <v>0</v>
      </c>
      <c r="BL128" s="18" t="s">
        <v>135</v>
      </c>
      <c r="BM128" s="145" t="s">
        <v>196</v>
      </c>
    </row>
    <row r="129" spans="1:65" s="2" customFormat="1" ht="24">
      <c r="A129" s="33"/>
      <c r="B129" s="133"/>
      <c r="C129" s="134" t="s">
        <v>197</v>
      </c>
      <c r="D129" s="134" t="s">
        <v>130</v>
      </c>
      <c r="E129" s="135" t="s">
        <v>198</v>
      </c>
      <c r="F129" s="136" t="s">
        <v>199</v>
      </c>
      <c r="G129" s="137" t="s">
        <v>151</v>
      </c>
      <c r="H129" s="138">
        <v>40.658000000000001</v>
      </c>
      <c r="I129" s="139"/>
      <c r="J129" s="140">
        <f>ROUND(I129*H129,2)</f>
        <v>0</v>
      </c>
      <c r="K129" s="136" t="s">
        <v>134</v>
      </c>
      <c r="L129" s="34"/>
      <c r="M129" s="141" t="s">
        <v>3</v>
      </c>
      <c r="N129" s="142" t="s">
        <v>43</v>
      </c>
      <c r="O129" s="54"/>
      <c r="P129" s="143">
        <f>O129*H129</f>
        <v>0</v>
      </c>
      <c r="Q129" s="143">
        <v>1.8380000000000001E-2</v>
      </c>
      <c r="R129" s="143">
        <f>Q129*H129</f>
        <v>0.74729403999999999</v>
      </c>
      <c r="S129" s="143">
        <v>0</v>
      </c>
      <c r="T129" s="144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45" t="s">
        <v>135</v>
      </c>
      <c r="AT129" s="145" t="s">
        <v>130</v>
      </c>
      <c r="AU129" s="145" t="s">
        <v>79</v>
      </c>
      <c r="AY129" s="18" t="s">
        <v>127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8" t="s">
        <v>77</v>
      </c>
      <c r="BK129" s="146">
        <f>ROUND(I129*H129,2)</f>
        <v>0</v>
      </c>
      <c r="BL129" s="18" t="s">
        <v>135</v>
      </c>
      <c r="BM129" s="145" t="s">
        <v>200</v>
      </c>
    </row>
    <row r="130" spans="1:65" s="13" customFormat="1" ht="11.25">
      <c r="B130" s="147"/>
      <c r="D130" s="148" t="s">
        <v>137</v>
      </c>
      <c r="E130" s="149" t="s">
        <v>3</v>
      </c>
      <c r="F130" s="150" t="s">
        <v>201</v>
      </c>
      <c r="H130" s="151">
        <v>6.25</v>
      </c>
      <c r="I130" s="152"/>
      <c r="L130" s="147"/>
      <c r="M130" s="153"/>
      <c r="N130" s="154"/>
      <c r="O130" s="154"/>
      <c r="P130" s="154"/>
      <c r="Q130" s="154"/>
      <c r="R130" s="154"/>
      <c r="S130" s="154"/>
      <c r="T130" s="155"/>
      <c r="AT130" s="149" t="s">
        <v>137</v>
      </c>
      <c r="AU130" s="149" t="s">
        <v>79</v>
      </c>
      <c r="AV130" s="13" t="s">
        <v>79</v>
      </c>
      <c r="AW130" s="13" t="s">
        <v>33</v>
      </c>
      <c r="AX130" s="13" t="s">
        <v>72</v>
      </c>
      <c r="AY130" s="149" t="s">
        <v>127</v>
      </c>
    </row>
    <row r="131" spans="1:65" s="13" customFormat="1" ht="11.25">
      <c r="B131" s="147"/>
      <c r="D131" s="148" t="s">
        <v>137</v>
      </c>
      <c r="E131" s="149" t="s">
        <v>3</v>
      </c>
      <c r="F131" s="150" t="s">
        <v>202</v>
      </c>
      <c r="H131" s="151">
        <v>42.011000000000003</v>
      </c>
      <c r="I131" s="152"/>
      <c r="L131" s="147"/>
      <c r="M131" s="153"/>
      <c r="N131" s="154"/>
      <c r="O131" s="154"/>
      <c r="P131" s="154"/>
      <c r="Q131" s="154"/>
      <c r="R131" s="154"/>
      <c r="S131" s="154"/>
      <c r="T131" s="155"/>
      <c r="AT131" s="149" t="s">
        <v>137</v>
      </c>
      <c r="AU131" s="149" t="s">
        <v>79</v>
      </c>
      <c r="AV131" s="13" t="s">
        <v>79</v>
      </c>
      <c r="AW131" s="13" t="s">
        <v>33</v>
      </c>
      <c r="AX131" s="13" t="s">
        <v>72</v>
      </c>
      <c r="AY131" s="149" t="s">
        <v>127</v>
      </c>
    </row>
    <row r="132" spans="1:65" s="15" customFormat="1" ht="11.25">
      <c r="B132" s="163"/>
      <c r="D132" s="148" t="s">
        <v>137</v>
      </c>
      <c r="E132" s="164" t="s">
        <v>3</v>
      </c>
      <c r="F132" s="165" t="s">
        <v>203</v>
      </c>
      <c r="H132" s="166">
        <v>48.261000000000003</v>
      </c>
      <c r="I132" s="167"/>
      <c r="L132" s="163"/>
      <c r="M132" s="168"/>
      <c r="N132" s="169"/>
      <c r="O132" s="169"/>
      <c r="P132" s="169"/>
      <c r="Q132" s="169"/>
      <c r="R132" s="169"/>
      <c r="S132" s="169"/>
      <c r="T132" s="170"/>
      <c r="AT132" s="164" t="s">
        <v>137</v>
      </c>
      <c r="AU132" s="164" t="s">
        <v>79</v>
      </c>
      <c r="AV132" s="15" t="s">
        <v>128</v>
      </c>
      <c r="AW132" s="15" t="s">
        <v>33</v>
      </c>
      <c r="AX132" s="15" t="s">
        <v>72</v>
      </c>
      <c r="AY132" s="164" t="s">
        <v>127</v>
      </c>
    </row>
    <row r="133" spans="1:65" s="14" customFormat="1" ht="11.25">
      <c r="B133" s="156"/>
      <c r="D133" s="148" t="s">
        <v>137</v>
      </c>
      <c r="E133" s="157" t="s">
        <v>3</v>
      </c>
      <c r="F133" s="158" t="s">
        <v>204</v>
      </c>
      <c r="H133" s="157" t="s">
        <v>3</v>
      </c>
      <c r="I133" s="159"/>
      <c r="L133" s="156"/>
      <c r="M133" s="160"/>
      <c r="N133" s="161"/>
      <c r="O133" s="161"/>
      <c r="P133" s="161"/>
      <c r="Q133" s="161"/>
      <c r="R133" s="161"/>
      <c r="S133" s="161"/>
      <c r="T133" s="162"/>
      <c r="AT133" s="157" t="s">
        <v>137</v>
      </c>
      <c r="AU133" s="157" t="s">
        <v>79</v>
      </c>
      <c r="AV133" s="14" t="s">
        <v>77</v>
      </c>
      <c r="AW133" s="14" t="s">
        <v>33</v>
      </c>
      <c r="AX133" s="14" t="s">
        <v>72</v>
      </c>
      <c r="AY133" s="157" t="s">
        <v>127</v>
      </c>
    </row>
    <row r="134" spans="1:65" s="13" customFormat="1" ht="11.25">
      <c r="B134" s="147"/>
      <c r="D134" s="148" t="s">
        <v>137</v>
      </c>
      <c r="E134" s="149" t="s">
        <v>3</v>
      </c>
      <c r="F134" s="150" t="s">
        <v>205</v>
      </c>
      <c r="H134" s="151">
        <v>-4.8</v>
      </c>
      <c r="I134" s="152"/>
      <c r="L134" s="147"/>
      <c r="M134" s="153"/>
      <c r="N134" s="154"/>
      <c r="O134" s="154"/>
      <c r="P134" s="154"/>
      <c r="Q134" s="154"/>
      <c r="R134" s="154"/>
      <c r="S134" s="154"/>
      <c r="T134" s="155"/>
      <c r="AT134" s="149" t="s">
        <v>137</v>
      </c>
      <c r="AU134" s="149" t="s">
        <v>79</v>
      </c>
      <c r="AV134" s="13" t="s">
        <v>79</v>
      </c>
      <c r="AW134" s="13" t="s">
        <v>33</v>
      </c>
      <c r="AX134" s="13" t="s">
        <v>72</v>
      </c>
      <c r="AY134" s="149" t="s">
        <v>127</v>
      </c>
    </row>
    <row r="135" spans="1:65" s="13" customFormat="1" ht="11.25">
      <c r="B135" s="147"/>
      <c r="D135" s="148" t="s">
        <v>137</v>
      </c>
      <c r="E135" s="149" t="s">
        <v>3</v>
      </c>
      <c r="F135" s="150" t="s">
        <v>206</v>
      </c>
      <c r="H135" s="151">
        <v>-2.758</v>
      </c>
      <c r="I135" s="152"/>
      <c r="L135" s="147"/>
      <c r="M135" s="153"/>
      <c r="N135" s="154"/>
      <c r="O135" s="154"/>
      <c r="P135" s="154"/>
      <c r="Q135" s="154"/>
      <c r="R135" s="154"/>
      <c r="S135" s="154"/>
      <c r="T135" s="155"/>
      <c r="AT135" s="149" t="s">
        <v>137</v>
      </c>
      <c r="AU135" s="149" t="s">
        <v>79</v>
      </c>
      <c r="AV135" s="13" t="s">
        <v>79</v>
      </c>
      <c r="AW135" s="13" t="s">
        <v>33</v>
      </c>
      <c r="AX135" s="13" t="s">
        <v>72</v>
      </c>
      <c r="AY135" s="149" t="s">
        <v>127</v>
      </c>
    </row>
    <row r="136" spans="1:65" s="13" customFormat="1" ht="11.25">
      <c r="B136" s="147"/>
      <c r="D136" s="148" t="s">
        <v>137</v>
      </c>
      <c r="E136" s="149" t="s">
        <v>3</v>
      </c>
      <c r="F136" s="150" t="s">
        <v>207</v>
      </c>
      <c r="H136" s="151">
        <v>-1.5760000000000001</v>
      </c>
      <c r="I136" s="152"/>
      <c r="L136" s="147"/>
      <c r="M136" s="153"/>
      <c r="N136" s="154"/>
      <c r="O136" s="154"/>
      <c r="P136" s="154"/>
      <c r="Q136" s="154"/>
      <c r="R136" s="154"/>
      <c r="S136" s="154"/>
      <c r="T136" s="155"/>
      <c r="AT136" s="149" t="s">
        <v>137</v>
      </c>
      <c r="AU136" s="149" t="s">
        <v>79</v>
      </c>
      <c r="AV136" s="13" t="s">
        <v>79</v>
      </c>
      <c r="AW136" s="13" t="s">
        <v>33</v>
      </c>
      <c r="AX136" s="13" t="s">
        <v>72</v>
      </c>
      <c r="AY136" s="149" t="s">
        <v>127</v>
      </c>
    </row>
    <row r="137" spans="1:65" s="14" customFormat="1" ht="11.25">
      <c r="B137" s="156"/>
      <c r="D137" s="148" t="s">
        <v>137</v>
      </c>
      <c r="E137" s="157" t="s">
        <v>3</v>
      </c>
      <c r="F137" s="158" t="s">
        <v>208</v>
      </c>
      <c r="H137" s="157" t="s">
        <v>3</v>
      </c>
      <c r="I137" s="159"/>
      <c r="L137" s="156"/>
      <c r="M137" s="160"/>
      <c r="N137" s="161"/>
      <c r="O137" s="161"/>
      <c r="P137" s="161"/>
      <c r="Q137" s="161"/>
      <c r="R137" s="161"/>
      <c r="S137" s="161"/>
      <c r="T137" s="162"/>
      <c r="AT137" s="157" t="s">
        <v>137</v>
      </c>
      <c r="AU137" s="157" t="s">
        <v>79</v>
      </c>
      <c r="AV137" s="14" t="s">
        <v>77</v>
      </c>
      <c r="AW137" s="14" t="s">
        <v>33</v>
      </c>
      <c r="AX137" s="14" t="s">
        <v>72</v>
      </c>
      <c r="AY137" s="157" t="s">
        <v>127</v>
      </c>
    </row>
    <row r="138" spans="1:65" s="13" customFormat="1" ht="11.25">
      <c r="B138" s="147"/>
      <c r="D138" s="148" t="s">
        <v>137</v>
      </c>
      <c r="E138" s="149" t="s">
        <v>3</v>
      </c>
      <c r="F138" s="150" t="s">
        <v>209</v>
      </c>
      <c r="H138" s="151">
        <v>0.93500000000000005</v>
      </c>
      <c r="I138" s="152"/>
      <c r="L138" s="147"/>
      <c r="M138" s="153"/>
      <c r="N138" s="154"/>
      <c r="O138" s="154"/>
      <c r="P138" s="154"/>
      <c r="Q138" s="154"/>
      <c r="R138" s="154"/>
      <c r="S138" s="154"/>
      <c r="T138" s="155"/>
      <c r="AT138" s="149" t="s">
        <v>137</v>
      </c>
      <c r="AU138" s="149" t="s">
        <v>79</v>
      </c>
      <c r="AV138" s="13" t="s">
        <v>79</v>
      </c>
      <c r="AW138" s="13" t="s">
        <v>33</v>
      </c>
      <c r="AX138" s="13" t="s">
        <v>72</v>
      </c>
      <c r="AY138" s="149" t="s">
        <v>127</v>
      </c>
    </row>
    <row r="139" spans="1:65" s="13" customFormat="1" ht="11.25">
      <c r="B139" s="147"/>
      <c r="D139" s="148" t="s">
        <v>137</v>
      </c>
      <c r="E139" s="149" t="s">
        <v>3</v>
      </c>
      <c r="F139" s="150" t="s">
        <v>210</v>
      </c>
      <c r="H139" s="151">
        <v>0.59599999999999997</v>
      </c>
      <c r="I139" s="152"/>
      <c r="L139" s="147"/>
      <c r="M139" s="153"/>
      <c r="N139" s="154"/>
      <c r="O139" s="154"/>
      <c r="P139" s="154"/>
      <c r="Q139" s="154"/>
      <c r="R139" s="154"/>
      <c r="S139" s="154"/>
      <c r="T139" s="155"/>
      <c r="AT139" s="149" t="s">
        <v>137</v>
      </c>
      <c r="AU139" s="149" t="s">
        <v>79</v>
      </c>
      <c r="AV139" s="13" t="s">
        <v>79</v>
      </c>
      <c r="AW139" s="13" t="s">
        <v>33</v>
      </c>
      <c r="AX139" s="13" t="s">
        <v>72</v>
      </c>
      <c r="AY139" s="149" t="s">
        <v>127</v>
      </c>
    </row>
    <row r="140" spans="1:65" s="16" customFormat="1" ht="11.25">
      <c r="B140" s="171"/>
      <c r="D140" s="148" t="s">
        <v>137</v>
      </c>
      <c r="E140" s="172" t="s">
        <v>3</v>
      </c>
      <c r="F140" s="173" t="s">
        <v>211</v>
      </c>
      <c r="H140" s="174">
        <v>40.658000000000001</v>
      </c>
      <c r="I140" s="175"/>
      <c r="L140" s="171"/>
      <c r="M140" s="176"/>
      <c r="N140" s="177"/>
      <c r="O140" s="177"/>
      <c r="P140" s="177"/>
      <c r="Q140" s="177"/>
      <c r="R140" s="177"/>
      <c r="S140" s="177"/>
      <c r="T140" s="178"/>
      <c r="AT140" s="172" t="s">
        <v>137</v>
      </c>
      <c r="AU140" s="172" t="s">
        <v>79</v>
      </c>
      <c r="AV140" s="16" t="s">
        <v>135</v>
      </c>
      <c r="AW140" s="16" t="s">
        <v>33</v>
      </c>
      <c r="AX140" s="16" t="s">
        <v>77</v>
      </c>
      <c r="AY140" s="172" t="s">
        <v>127</v>
      </c>
    </row>
    <row r="141" spans="1:65" s="2" customFormat="1" ht="16.5" customHeight="1">
      <c r="A141" s="33"/>
      <c r="B141" s="133"/>
      <c r="C141" s="134" t="s">
        <v>212</v>
      </c>
      <c r="D141" s="134" t="s">
        <v>130</v>
      </c>
      <c r="E141" s="135" t="s">
        <v>213</v>
      </c>
      <c r="F141" s="136" t="s">
        <v>214</v>
      </c>
      <c r="G141" s="137" t="s">
        <v>151</v>
      </c>
      <c r="H141" s="138">
        <v>4.8600000000000003</v>
      </c>
      <c r="I141" s="139"/>
      <c r="J141" s="140">
        <f>ROUND(I141*H141,2)</f>
        <v>0</v>
      </c>
      <c r="K141" s="136" t="s">
        <v>134</v>
      </c>
      <c r="L141" s="34"/>
      <c r="M141" s="141" t="s">
        <v>3</v>
      </c>
      <c r="N141" s="142" t="s">
        <v>43</v>
      </c>
      <c r="O141" s="54"/>
      <c r="P141" s="143">
        <f>O141*H141</f>
        <v>0</v>
      </c>
      <c r="Q141" s="143">
        <v>3.3579999999999999E-2</v>
      </c>
      <c r="R141" s="143">
        <f>Q141*H141</f>
        <v>0.1631988</v>
      </c>
      <c r="S141" s="143">
        <v>0</v>
      </c>
      <c r="T141" s="144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45" t="s">
        <v>135</v>
      </c>
      <c r="AT141" s="145" t="s">
        <v>130</v>
      </c>
      <c r="AU141" s="145" t="s">
        <v>79</v>
      </c>
      <c r="AY141" s="18" t="s">
        <v>127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8" t="s">
        <v>77</v>
      </c>
      <c r="BK141" s="146">
        <f>ROUND(I141*H141,2)</f>
        <v>0</v>
      </c>
      <c r="BL141" s="18" t="s">
        <v>135</v>
      </c>
      <c r="BM141" s="145" t="s">
        <v>215</v>
      </c>
    </row>
    <row r="142" spans="1:65" s="13" customFormat="1" ht="11.25">
      <c r="B142" s="147"/>
      <c r="D142" s="148" t="s">
        <v>137</v>
      </c>
      <c r="E142" s="149" t="s">
        <v>3</v>
      </c>
      <c r="F142" s="150" t="s">
        <v>216</v>
      </c>
      <c r="H142" s="151">
        <v>4.8600000000000003</v>
      </c>
      <c r="I142" s="152"/>
      <c r="L142" s="147"/>
      <c r="M142" s="153"/>
      <c r="N142" s="154"/>
      <c r="O142" s="154"/>
      <c r="P142" s="154"/>
      <c r="Q142" s="154"/>
      <c r="R142" s="154"/>
      <c r="S142" s="154"/>
      <c r="T142" s="155"/>
      <c r="AT142" s="149" t="s">
        <v>137</v>
      </c>
      <c r="AU142" s="149" t="s">
        <v>79</v>
      </c>
      <c r="AV142" s="13" t="s">
        <v>79</v>
      </c>
      <c r="AW142" s="13" t="s">
        <v>33</v>
      </c>
      <c r="AX142" s="13" t="s">
        <v>77</v>
      </c>
      <c r="AY142" s="149" t="s">
        <v>127</v>
      </c>
    </row>
    <row r="143" spans="1:65" s="2" customFormat="1" ht="24">
      <c r="A143" s="33"/>
      <c r="B143" s="133"/>
      <c r="C143" s="134" t="s">
        <v>9</v>
      </c>
      <c r="D143" s="134" t="s">
        <v>130</v>
      </c>
      <c r="E143" s="135" t="s">
        <v>217</v>
      </c>
      <c r="F143" s="136" t="s">
        <v>218</v>
      </c>
      <c r="G143" s="137" t="s">
        <v>151</v>
      </c>
      <c r="H143" s="138">
        <v>141.52099999999999</v>
      </c>
      <c r="I143" s="139"/>
      <c r="J143" s="140">
        <f>ROUND(I143*H143,2)</f>
        <v>0</v>
      </c>
      <c r="K143" s="136" t="s">
        <v>134</v>
      </c>
      <c r="L143" s="34"/>
      <c r="M143" s="141" t="s">
        <v>3</v>
      </c>
      <c r="N143" s="142" t="s">
        <v>43</v>
      </c>
      <c r="O143" s="54"/>
      <c r="P143" s="143">
        <f>O143*H143</f>
        <v>0</v>
      </c>
      <c r="Q143" s="143">
        <v>2.1000000000000001E-2</v>
      </c>
      <c r="R143" s="143">
        <f>Q143*H143</f>
        <v>2.9719409999999997</v>
      </c>
      <c r="S143" s="143">
        <v>0</v>
      </c>
      <c r="T143" s="14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45" t="s">
        <v>135</v>
      </c>
      <c r="AT143" s="145" t="s">
        <v>130</v>
      </c>
      <c r="AU143" s="145" t="s">
        <v>79</v>
      </c>
      <c r="AY143" s="18" t="s">
        <v>127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8" t="s">
        <v>77</v>
      </c>
      <c r="BK143" s="146">
        <f>ROUND(I143*H143,2)</f>
        <v>0</v>
      </c>
      <c r="BL143" s="18" t="s">
        <v>135</v>
      </c>
      <c r="BM143" s="145" t="s">
        <v>219</v>
      </c>
    </row>
    <row r="144" spans="1:65" s="14" customFormat="1" ht="11.25">
      <c r="B144" s="156"/>
      <c r="D144" s="148" t="s">
        <v>137</v>
      </c>
      <c r="E144" s="157" t="s">
        <v>3</v>
      </c>
      <c r="F144" s="158" t="s">
        <v>220</v>
      </c>
      <c r="H144" s="157" t="s">
        <v>3</v>
      </c>
      <c r="I144" s="159"/>
      <c r="L144" s="156"/>
      <c r="M144" s="160"/>
      <c r="N144" s="161"/>
      <c r="O144" s="161"/>
      <c r="P144" s="161"/>
      <c r="Q144" s="161"/>
      <c r="R144" s="161"/>
      <c r="S144" s="161"/>
      <c r="T144" s="162"/>
      <c r="AT144" s="157" t="s">
        <v>137</v>
      </c>
      <c r="AU144" s="157" t="s">
        <v>79</v>
      </c>
      <c r="AV144" s="14" t="s">
        <v>77</v>
      </c>
      <c r="AW144" s="14" t="s">
        <v>33</v>
      </c>
      <c r="AX144" s="14" t="s">
        <v>72</v>
      </c>
      <c r="AY144" s="157" t="s">
        <v>127</v>
      </c>
    </row>
    <row r="145" spans="1:65" s="14" customFormat="1" ht="11.25">
      <c r="B145" s="156"/>
      <c r="D145" s="148" t="s">
        <v>137</v>
      </c>
      <c r="E145" s="157" t="s">
        <v>3</v>
      </c>
      <c r="F145" s="158" t="s">
        <v>221</v>
      </c>
      <c r="H145" s="157" t="s">
        <v>3</v>
      </c>
      <c r="I145" s="159"/>
      <c r="L145" s="156"/>
      <c r="M145" s="160"/>
      <c r="N145" s="161"/>
      <c r="O145" s="161"/>
      <c r="P145" s="161"/>
      <c r="Q145" s="161"/>
      <c r="R145" s="161"/>
      <c r="S145" s="161"/>
      <c r="T145" s="162"/>
      <c r="AT145" s="157" t="s">
        <v>137</v>
      </c>
      <c r="AU145" s="157" t="s">
        <v>79</v>
      </c>
      <c r="AV145" s="14" t="s">
        <v>77</v>
      </c>
      <c r="AW145" s="14" t="s">
        <v>33</v>
      </c>
      <c r="AX145" s="14" t="s">
        <v>72</v>
      </c>
      <c r="AY145" s="157" t="s">
        <v>127</v>
      </c>
    </row>
    <row r="146" spans="1:65" s="13" customFormat="1" ht="11.25">
      <c r="B146" s="147"/>
      <c r="D146" s="148" t="s">
        <v>137</v>
      </c>
      <c r="E146" s="149" t="s">
        <v>3</v>
      </c>
      <c r="F146" s="150" t="s">
        <v>222</v>
      </c>
      <c r="H146" s="151">
        <v>38.055999999999997</v>
      </c>
      <c r="I146" s="152"/>
      <c r="L146" s="147"/>
      <c r="M146" s="153"/>
      <c r="N146" s="154"/>
      <c r="O146" s="154"/>
      <c r="P146" s="154"/>
      <c r="Q146" s="154"/>
      <c r="R146" s="154"/>
      <c r="S146" s="154"/>
      <c r="T146" s="155"/>
      <c r="AT146" s="149" t="s">
        <v>137</v>
      </c>
      <c r="AU146" s="149" t="s">
        <v>79</v>
      </c>
      <c r="AV146" s="13" t="s">
        <v>79</v>
      </c>
      <c r="AW146" s="13" t="s">
        <v>33</v>
      </c>
      <c r="AX146" s="13" t="s">
        <v>72</v>
      </c>
      <c r="AY146" s="149" t="s">
        <v>127</v>
      </c>
    </row>
    <row r="147" spans="1:65" s="14" customFormat="1" ht="11.25">
      <c r="B147" s="156"/>
      <c r="D147" s="148" t="s">
        <v>137</v>
      </c>
      <c r="E147" s="157" t="s">
        <v>3</v>
      </c>
      <c r="F147" s="158" t="s">
        <v>223</v>
      </c>
      <c r="H147" s="157" t="s">
        <v>3</v>
      </c>
      <c r="I147" s="159"/>
      <c r="L147" s="156"/>
      <c r="M147" s="160"/>
      <c r="N147" s="161"/>
      <c r="O147" s="161"/>
      <c r="P147" s="161"/>
      <c r="Q147" s="161"/>
      <c r="R147" s="161"/>
      <c r="S147" s="161"/>
      <c r="T147" s="162"/>
      <c r="AT147" s="157" t="s">
        <v>137</v>
      </c>
      <c r="AU147" s="157" t="s">
        <v>79</v>
      </c>
      <c r="AV147" s="14" t="s">
        <v>77</v>
      </c>
      <c r="AW147" s="14" t="s">
        <v>33</v>
      </c>
      <c r="AX147" s="14" t="s">
        <v>72</v>
      </c>
      <c r="AY147" s="157" t="s">
        <v>127</v>
      </c>
    </row>
    <row r="148" spans="1:65" s="13" customFormat="1" ht="11.25">
      <c r="B148" s="147"/>
      <c r="D148" s="148" t="s">
        <v>137</v>
      </c>
      <c r="E148" s="149" t="s">
        <v>3</v>
      </c>
      <c r="F148" s="150" t="s">
        <v>224</v>
      </c>
      <c r="H148" s="151">
        <v>37.987000000000002</v>
      </c>
      <c r="I148" s="152"/>
      <c r="L148" s="147"/>
      <c r="M148" s="153"/>
      <c r="N148" s="154"/>
      <c r="O148" s="154"/>
      <c r="P148" s="154"/>
      <c r="Q148" s="154"/>
      <c r="R148" s="154"/>
      <c r="S148" s="154"/>
      <c r="T148" s="155"/>
      <c r="AT148" s="149" t="s">
        <v>137</v>
      </c>
      <c r="AU148" s="149" t="s">
        <v>79</v>
      </c>
      <c r="AV148" s="13" t="s">
        <v>79</v>
      </c>
      <c r="AW148" s="13" t="s">
        <v>33</v>
      </c>
      <c r="AX148" s="13" t="s">
        <v>72</v>
      </c>
      <c r="AY148" s="149" t="s">
        <v>127</v>
      </c>
    </row>
    <row r="149" spans="1:65" s="13" customFormat="1" ht="11.25">
      <c r="B149" s="147"/>
      <c r="D149" s="148" t="s">
        <v>137</v>
      </c>
      <c r="E149" s="149" t="s">
        <v>3</v>
      </c>
      <c r="F149" s="150" t="s">
        <v>225</v>
      </c>
      <c r="H149" s="151">
        <v>35.906999999999996</v>
      </c>
      <c r="I149" s="152"/>
      <c r="L149" s="147"/>
      <c r="M149" s="153"/>
      <c r="N149" s="154"/>
      <c r="O149" s="154"/>
      <c r="P149" s="154"/>
      <c r="Q149" s="154"/>
      <c r="R149" s="154"/>
      <c r="S149" s="154"/>
      <c r="T149" s="155"/>
      <c r="AT149" s="149" t="s">
        <v>137</v>
      </c>
      <c r="AU149" s="149" t="s">
        <v>79</v>
      </c>
      <c r="AV149" s="13" t="s">
        <v>79</v>
      </c>
      <c r="AW149" s="13" t="s">
        <v>33</v>
      </c>
      <c r="AX149" s="13" t="s">
        <v>72</v>
      </c>
      <c r="AY149" s="149" t="s">
        <v>127</v>
      </c>
    </row>
    <row r="150" spans="1:65" s="13" customFormat="1" ht="11.25">
      <c r="B150" s="147"/>
      <c r="D150" s="148" t="s">
        <v>137</v>
      </c>
      <c r="E150" s="149" t="s">
        <v>3</v>
      </c>
      <c r="F150" s="150" t="s">
        <v>226</v>
      </c>
      <c r="H150" s="151">
        <v>35.771000000000001</v>
      </c>
      <c r="I150" s="152"/>
      <c r="L150" s="147"/>
      <c r="M150" s="153"/>
      <c r="N150" s="154"/>
      <c r="O150" s="154"/>
      <c r="P150" s="154"/>
      <c r="Q150" s="154"/>
      <c r="R150" s="154"/>
      <c r="S150" s="154"/>
      <c r="T150" s="155"/>
      <c r="AT150" s="149" t="s">
        <v>137</v>
      </c>
      <c r="AU150" s="149" t="s">
        <v>79</v>
      </c>
      <c r="AV150" s="13" t="s">
        <v>79</v>
      </c>
      <c r="AW150" s="13" t="s">
        <v>33</v>
      </c>
      <c r="AX150" s="13" t="s">
        <v>72</v>
      </c>
      <c r="AY150" s="149" t="s">
        <v>127</v>
      </c>
    </row>
    <row r="151" spans="1:65" s="14" customFormat="1" ht="11.25">
      <c r="B151" s="156"/>
      <c r="D151" s="148" t="s">
        <v>137</v>
      </c>
      <c r="E151" s="157" t="s">
        <v>3</v>
      </c>
      <c r="F151" s="158" t="s">
        <v>204</v>
      </c>
      <c r="H151" s="157" t="s">
        <v>3</v>
      </c>
      <c r="I151" s="159"/>
      <c r="L151" s="156"/>
      <c r="M151" s="160"/>
      <c r="N151" s="161"/>
      <c r="O151" s="161"/>
      <c r="P151" s="161"/>
      <c r="Q151" s="161"/>
      <c r="R151" s="161"/>
      <c r="S151" s="161"/>
      <c r="T151" s="162"/>
      <c r="AT151" s="157" t="s">
        <v>137</v>
      </c>
      <c r="AU151" s="157" t="s">
        <v>79</v>
      </c>
      <c r="AV151" s="14" t="s">
        <v>77</v>
      </c>
      <c r="AW151" s="14" t="s">
        <v>33</v>
      </c>
      <c r="AX151" s="14" t="s">
        <v>72</v>
      </c>
      <c r="AY151" s="157" t="s">
        <v>127</v>
      </c>
    </row>
    <row r="152" spans="1:65" s="13" customFormat="1" ht="11.25">
      <c r="B152" s="147"/>
      <c r="D152" s="148" t="s">
        <v>137</v>
      </c>
      <c r="E152" s="149" t="s">
        <v>3</v>
      </c>
      <c r="F152" s="150" t="s">
        <v>227</v>
      </c>
      <c r="H152" s="151">
        <v>-3.24</v>
      </c>
      <c r="I152" s="152"/>
      <c r="L152" s="147"/>
      <c r="M152" s="153"/>
      <c r="N152" s="154"/>
      <c r="O152" s="154"/>
      <c r="P152" s="154"/>
      <c r="Q152" s="154"/>
      <c r="R152" s="154"/>
      <c r="S152" s="154"/>
      <c r="T152" s="155"/>
      <c r="AT152" s="149" t="s">
        <v>137</v>
      </c>
      <c r="AU152" s="149" t="s">
        <v>79</v>
      </c>
      <c r="AV152" s="13" t="s">
        <v>79</v>
      </c>
      <c r="AW152" s="13" t="s">
        <v>33</v>
      </c>
      <c r="AX152" s="13" t="s">
        <v>72</v>
      </c>
      <c r="AY152" s="149" t="s">
        <v>127</v>
      </c>
    </row>
    <row r="153" spans="1:65" s="13" customFormat="1" ht="11.25">
      <c r="B153" s="147"/>
      <c r="D153" s="148" t="s">
        <v>137</v>
      </c>
      <c r="E153" s="149" t="s">
        <v>3</v>
      </c>
      <c r="F153" s="150" t="s">
        <v>228</v>
      </c>
      <c r="H153" s="151">
        <v>-2.7</v>
      </c>
      <c r="I153" s="152"/>
      <c r="L153" s="147"/>
      <c r="M153" s="153"/>
      <c r="N153" s="154"/>
      <c r="O153" s="154"/>
      <c r="P153" s="154"/>
      <c r="Q153" s="154"/>
      <c r="R153" s="154"/>
      <c r="S153" s="154"/>
      <c r="T153" s="155"/>
      <c r="AT153" s="149" t="s">
        <v>137</v>
      </c>
      <c r="AU153" s="149" t="s">
        <v>79</v>
      </c>
      <c r="AV153" s="13" t="s">
        <v>79</v>
      </c>
      <c r="AW153" s="13" t="s">
        <v>33</v>
      </c>
      <c r="AX153" s="13" t="s">
        <v>72</v>
      </c>
      <c r="AY153" s="149" t="s">
        <v>127</v>
      </c>
    </row>
    <row r="154" spans="1:65" s="13" customFormat="1" ht="11.25">
      <c r="B154" s="147"/>
      <c r="D154" s="148" t="s">
        <v>137</v>
      </c>
      <c r="E154" s="149" t="s">
        <v>3</v>
      </c>
      <c r="F154" s="150" t="s">
        <v>229</v>
      </c>
      <c r="H154" s="151">
        <v>-6.3040000000000003</v>
      </c>
      <c r="I154" s="152"/>
      <c r="L154" s="147"/>
      <c r="M154" s="153"/>
      <c r="N154" s="154"/>
      <c r="O154" s="154"/>
      <c r="P154" s="154"/>
      <c r="Q154" s="154"/>
      <c r="R154" s="154"/>
      <c r="S154" s="154"/>
      <c r="T154" s="155"/>
      <c r="AT154" s="149" t="s">
        <v>137</v>
      </c>
      <c r="AU154" s="149" t="s">
        <v>79</v>
      </c>
      <c r="AV154" s="13" t="s">
        <v>79</v>
      </c>
      <c r="AW154" s="13" t="s">
        <v>33</v>
      </c>
      <c r="AX154" s="13" t="s">
        <v>72</v>
      </c>
      <c r="AY154" s="149" t="s">
        <v>127</v>
      </c>
    </row>
    <row r="155" spans="1:65" s="14" customFormat="1" ht="11.25">
      <c r="B155" s="156"/>
      <c r="D155" s="148" t="s">
        <v>137</v>
      </c>
      <c r="E155" s="157" t="s">
        <v>3</v>
      </c>
      <c r="F155" s="158" t="s">
        <v>208</v>
      </c>
      <c r="H155" s="157" t="s">
        <v>3</v>
      </c>
      <c r="I155" s="159"/>
      <c r="L155" s="156"/>
      <c r="M155" s="160"/>
      <c r="N155" s="161"/>
      <c r="O155" s="161"/>
      <c r="P155" s="161"/>
      <c r="Q155" s="161"/>
      <c r="R155" s="161"/>
      <c r="S155" s="161"/>
      <c r="T155" s="162"/>
      <c r="AT155" s="157" t="s">
        <v>137</v>
      </c>
      <c r="AU155" s="157" t="s">
        <v>79</v>
      </c>
      <c r="AV155" s="14" t="s">
        <v>77</v>
      </c>
      <c r="AW155" s="14" t="s">
        <v>33</v>
      </c>
      <c r="AX155" s="14" t="s">
        <v>72</v>
      </c>
      <c r="AY155" s="157" t="s">
        <v>127</v>
      </c>
    </row>
    <row r="156" spans="1:65" s="13" customFormat="1" ht="11.25">
      <c r="B156" s="147"/>
      <c r="D156" s="148" t="s">
        <v>137</v>
      </c>
      <c r="E156" s="149" t="s">
        <v>3</v>
      </c>
      <c r="F156" s="150" t="s">
        <v>230</v>
      </c>
      <c r="H156" s="151">
        <v>3.6</v>
      </c>
      <c r="I156" s="152"/>
      <c r="L156" s="147"/>
      <c r="M156" s="153"/>
      <c r="N156" s="154"/>
      <c r="O156" s="154"/>
      <c r="P156" s="154"/>
      <c r="Q156" s="154"/>
      <c r="R156" s="154"/>
      <c r="S156" s="154"/>
      <c r="T156" s="155"/>
      <c r="AT156" s="149" t="s">
        <v>137</v>
      </c>
      <c r="AU156" s="149" t="s">
        <v>79</v>
      </c>
      <c r="AV156" s="13" t="s">
        <v>79</v>
      </c>
      <c r="AW156" s="13" t="s">
        <v>33</v>
      </c>
      <c r="AX156" s="13" t="s">
        <v>72</v>
      </c>
      <c r="AY156" s="149" t="s">
        <v>127</v>
      </c>
    </row>
    <row r="157" spans="1:65" s="13" customFormat="1" ht="11.25">
      <c r="B157" s="147"/>
      <c r="D157" s="148" t="s">
        <v>137</v>
      </c>
      <c r="E157" s="149" t="s">
        <v>3</v>
      </c>
      <c r="F157" s="150" t="s">
        <v>231</v>
      </c>
      <c r="H157" s="151">
        <v>1.92</v>
      </c>
      <c r="I157" s="152"/>
      <c r="L157" s="147"/>
      <c r="M157" s="153"/>
      <c r="N157" s="154"/>
      <c r="O157" s="154"/>
      <c r="P157" s="154"/>
      <c r="Q157" s="154"/>
      <c r="R157" s="154"/>
      <c r="S157" s="154"/>
      <c r="T157" s="155"/>
      <c r="AT157" s="149" t="s">
        <v>137</v>
      </c>
      <c r="AU157" s="149" t="s">
        <v>79</v>
      </c>
      <c r="AV157" s="13" t="s">
        <v>79</v>
      </c>
      <c r="AW157" s="13" t="s">
        <v>33</v>
      </c>
      <c r="AX157" s="13" t="s">
        <v>72</v>
      </c>
      <c r="AY157" s="149" t="s">
        <v>127</v>
      </c>
    </row>
    <row r="158" spans="1:65" s="13" customFormat="1" ht="11.25">
      <c r="B158" s="147"/>
      <c r="D158" s="148" t="s">
        <v>137</v>
      </c>
      <c r="E158" s="149" t="s">
        <v>3</v>
      </c>
      <c r="F158" s="150" t="s">
        <v>232</v>
      </c>
      <c r="H158" s="151">
        <v>0.52400000000000002</v>
      </c>
      <c r="I158" s="152"/>
      <c r="L158" s="147"/>
      <c r="M158" s="153"/>
      <c r="N158" s="154"/>
      <c r="O158" s="154"/>
      <c r="P158" s="154"/>
      <c r="Q158" s="154"/>
      <c r="R158" s="154"/>
      <c r="S158" s="154"/>
      <c r="T158" s="155"/>
      <c r="AT158" s="149" t="s">
        <v>137</v>
      </c>
      <c r="AU158" s="149" t="s">
        <v>79</v>
      </c>
      <c r="AV158" s="13" t="s">
        <v>79</v>
      </c>
      <c r="AW158" s="13" t="s">
        <v>33</v>
      </c>
      <c r="AX158" s="13" t="s">
        <v>72</v>
      </c>
      <c r="AY158" s="149" t="s">
        <v>127</v>
      </c>
    </row>
    <row r="159" spans="1:65" s="16" customFormat="1" ht="11.25">
      <c r="B159" s="171"/>
      <c r="D159" s="148" t="s">
        <v>137</v>
      </c>
      <c r="E159" s="172" t="s">
        <v>3</v>
      </c>
      <c r="F159" s="173" t="s">
        <v>211</v>
      </c>
      <c r="H159" s="174">
        <v>141.52099999999999</v>
      </c>
      <c r="I159" s="175"/>
      <c r="L159" s="171"/>
      <c r="M159" s="176"/>
      <c r="N159" s="177"/>
      <c r="O159" s="177"/>
      <c r="P159" s="177"/>
      <c r="Q159" s="177"/>
      <c r="R159" s="177"/>
      <c r="S159" s="177"/>
      <c r="T159" s="178"/>
      <c r="AT159" s="172" t="s">
        <v>137</v>
      </c>
      <c r="AU159" s="172" t="s">
        <v>79</v>
      </c>
      <c r="AV159" s="16" t="s">
        <v>135</v>
      </c>
      <c r="AW159" s="16" t="s">
        <v>33</v>
      </c>
      <c r="AX159" s="16" t="s">
        <v>77</v>
      </c>
      <c r="AY159" s="172" t="s">
        <v>127</v>
      </c>
    </row>
    <row r="160" spans="1:65" s="2" customFormat="1" ht="21.75" customHeight="1">
      <c r="A160" s="33"/>
      <c r="B160" s="133"/>
      <c r="C160" s="134" t="s">
        <v>233</v>
      </c>
      <c r="D160" s="134" t="s">
        <v>130</v>
      </c>
      <c r="E160" s="135" t="s">
        <v>234</v>
      </c>
      <c r="F160" s="136" t="s">
        <v>235</v>
      </c>
      <c r="G160" s="137" t="s">
        <v>151</v>
      </c>
      <c r="H160" s="138">
        <v>182.179</v>
      </c>
      <c r="I160" s="139"/>
      <c r="J160" s="140">
        <f>ROUND(I160*H160,2)</f>
        <v>0</v>
      </c>
      <c r="K160" s="136" t="s">
        <v>134</v>
      </c>
      <c r="L160" s="34"/>
      <c r="M160" s="141" t="s">
        <v>3</v>
      </c>
      <c r="N160" s="142" t="s">
        <v>43</v>
      </c>
      <c r="O160" s="54"/>
      <c r="P160" s="143">
        <f>O160*H160</f>
        <v>0</v>
      </c>
      <c r="Q160" s="143">
        <v>7.3499999999999998E-3</v>
      </c>
      <c r="R160" s="143">
        <f>Q160*H160</f>
        <v>1.3390156499999999</v>
      </c>
      <c r="S160" s="143">
        <v>0</v>
      </c>
      <c r="T160" s="144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45" t="s">
        <v>135</v>
      </c>
      <c r="AT160" s="145" t="s">
        <v>130</v>
      </c>
      <c r="AU160" s="145" t="s">
        <v>79</v>
      </c>
      <c r="AY160" s="18" t="s">
        <v>127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8" t="s">
        <v>77</v>
      </c>
      <c r="BK160" s="146">
        <f>ROUND(I160*H160,2)</f>
        <v>0</v>
      </c>
      <c r="BL160" s="18" t="s">
        <v>135</v>
      </c>
      <c r="BM160" s="145" t="s">
        <v>236</v>
      </c>
    </row>
    <row r="161" spans="1:65" s="13" customFormat="1" ht="11.25">
      <c r="B161" s="147"/>
      <c r="D161" s="148" t="s">
        <v>137</v>
      </c>
      <c r="E161" s="149" t="s">
        <v>3</v>
      </c>
      <c r="F161" s="150" t="s">
        <v>237</v>
      </c>
      <c r="H161" s="151">
        <v>182.179</v>
      </c>
      <c r="I161" s="152"/>
      <c r="L161" s="147"/>
      <c r="M161" s="153"/>
      <c r="N161" s="154"/>
      <c r="O161" s="154"/>
      <c r="P161" s="154"/>
      <c r="Q161" s="154"/>
      <c r="R161" s="154"/>
      <c r="S161" s="154"/>
      <c r="T161" s="155"/>
      <c r="AT161" s="149" t="s">
        <v>137</v>
      </c>
      <c r="AU161" s="149" t="s">
        <v>79</v>
      </c>
      <c r="AV161" s="13" t="s">
        <v>79</v>
      </c>
      <c r="AW161" s="13" t="s">
        <v>33</v>
      </c>
      <c r="AX161" s="13" t="s">
        <v>77</v>
      </c>
      <c r="AY161" s="149" t="s">
        <v>127</v>
      </c>
    </row>
    <row r="162" spans="1:65" s="2" customFormat="1" ht="21.75" customHeight="1">
      <c r="A162" s="33"/>
      <c r="B162" s="133"/>
      <c r="C162" s="134" t="s">
        <v>238</v>
      </c>
      <c r="D162" s="134" t="s">
        <v>130</v>
      </c>
      <c r="E162" s="135" t="s">
        <v>239</v>
      </c>
      <c r="F162" s="136" t="s">
        <v>240</v>
      </c>
      <c r="G162" s="137" t="s">
        <v>184</v>
      </c>
      <c r="H162" s="138">
        <v>4</v>
      </c>
      <c r="I162" s="139"/>
      <c r="J162" s="140">
        <f>ROUND(I162*H162,2)</f>
        <v>0</v>
      </c>
      <c r="K162" s="136" t="s">
        <v>3</v>
      </c>
      <c r="L162" s="34"/>
      <c r="M162" s="141" t="s">
        <v>3</v>
      </c>
      <c r="N162" s="142" t="s">
        <v>43</v>
      </c>
      <c r="O162" s="54"/>
      <c r="P162" s="143">
        <f>O162*H162</f>
        <v>0</v>
      </c>
      <c r="Q162" s="143">
        <v>3.7599999999999999E-3</v>
      </c>
      <c r="R162" s="143">
        <f>Q162*H162</f>
        <v>1.504E-2</v>
      </c>
      <c r="S162" s="143">
        <v>0</v>
      </c>
      <c r="T162" s="144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45" t="s">
        <v>135</v>
      </c>
      <c r="AT162" s="145" t="s">
        <v>130</v>
      </c>
      <c r="AU162" s="145" t="s">
        <v>79</v>
      </c>
      <c r="AY162" s="18" t="s">
        <v>127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8" t="s">
        <v>77</v>
      </c>
      <c r="BK162" s="146">
        <f>ROUND(I162*H162,2)</f>
        <v>0</v>
      </c>
      <c r="BL162" s="18" t="s">
        <v>135</v>
      </c>
      <c r="BM162" s="145" t="s">
        <v>241</v>
      </c>
    </row>
    <row r="163" spans="1:65" s="2" customFormat="1" ht="24">
      <c r="A163" s="33"/>
      <c r="B163" s="133"/>
      <c r="C163" s="134" t="s">
        <v>242</v>
      </c>
      <c r="D163" s="134" t="s">
        <v>130</v>
      </c>
      <c r="E163" s="135" t="s">
        <v>243</v>
      </c>
      <c r="F163" s="136" t="s">
        <v>244</v>
      </c>
      <c r="G163" s="137" t="s">
        <v>184</v>
      </c>
      <c r="H163" s="138">
        <v>1</v>
      </c>
      <c r="I163" s="139"/>
      <c r="J163" s="140">
        <f>ROUND(I163*H163,2)</f>
        <v>0</v>
      </c>
      <c r="K163" s="136" t="s">
        <v>3</v>
      </c>
      <c r="L163" s="34"/>
      <c r="M163" s="141" t="s">
        <v>3</v>
      </c>
      <c r="N163" s="142" t="s">
        <v>43</v>
      </c>
      <c r="O163" s="54"/>
      <c r="P163" s="143">
        <f>O163*H163</f>
        <v>0</v>
      </c>
      <c r="Q163" s="143">
        <v>0.1575</v>
      </c>
      <c r="R163" s="143">
        <f>Q163*H163</f>
        <v>0.1575</v>
      </c>
      <c r="S163" s="143">
        <v>0</v>
      </c>
      <c r="T163" s="144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45" t="s">
        <v>135</v>
      </c>
      <c r="AT163" s="145" t="s">
        <v>130</v>
      </c>
      <c r="AU163" s="145" t="s">
        <v>79</v>
      </c>
      <c r="AY163" s="18" t="s">
        <v>127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8" t="s">
        <v>77</v>
      </c>
      <c r="BK163" s="146">
        <f>ROUND(I163*H163,2)</f>
        <v>0</v>
      </c>
      <c r="BL163" s="18" t="s">
        <v>135</v>
      </c>
      <c r="BM163" s="145" t="s">
        <v>245</v>
      </c>
    </row>
    <row r="164" spans="1:65" s="2" customFormat="1" ht="16.5" customHeight="1">
      <c r="A164" s="33"/>
      <c r="B164" s="133"/>
      <c r="C164" s="134" t="s">
        <v>246</v>
      </c>
      <c r="D164" s="134" t="s">
        <v>130</v>
      </c>
      <c r="E164" s="135" t="s">
        <v>247</v>
      </c>
      <c r="F164" s="136" t="s">
        <v>248</v>
      </c>
      <c r="G164" s="137" t="s">
        <v>157</v>
      </c>
      <c r="H164" s="138">
        <v>1.5</v>
      </c>
      <c r="I164" s="139"/>
      <c r="J164" s="140">
        <f>ROUND(I164*H164,2)</f>
        <v>0</v>
      </c>
      <c r="K164" s="136" t="s">
        <v>134</v>
      </c>
      <c r="L164" s="34"/>
      <c r="M164" s="141" t="s">
        <v>3</v>
      </c>
      <c r="N164" s="142" t="s">
        <v>43</v>
      </c>
      <c r="O164" s="54"/>
      <c r="P164" s="143">
        <f>O164*H164</f>
        <v>0</v>
      </c>
      <c r="Q164" s="143">
        <v>1.0319999999999999E-2</v>
      </c>
      <c r="R164" s="143">
        <f>Q164*H164</f>
        <v>1.5479999999999999E-2</v>
      </c>
      <c r="S164" s="143">
        <v>0</v>
      </c>
      <c r="T164" s="144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45" t="s">
        <v>135</v>
      </c>
      <c r="AT164" s="145" t="s">
        <v>130</v>
      </c>
      <c r="AU164" s="145" t="s">
        <v>79</v>
      </c>
      <c r="AY164" s="18" t="s">
        <v>127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8" t="s">
        <v>77</v>
      </c>
      <c r="BK164" s="146">
        <f>ROUND(I164*H164,2)</f>
        <v>0</v>
      </c>
      <c r="BL164" s="18" t="s">
        <v>135</v>
      </c>
      <c r="BM164" s="145" t="s">
        <v>249</v>
      </c>
    </row>
    <row r="165" spans="1:65" s="2" customFormat="1" ht="16.5" customHeight="1">
      <c r="A165" s="33"/>
      <c r="B165" s="133"/>
      <c r="C165" s="134" t="s">
        <v>250</v>
      </c>
      <c r="D165" s="134" t="s">
        <v>130</v>
      </c>
      <c r="E165" s="135" t="s">
        <v>251</v>
      </c>
      <c r="F165" s="136" t="s">
        <v>252</v>
      </c>
      <c r="G165" s="137" t="s">
        <v>151</v>
      </c>
      <c r="H165" s="138">
        <v>34.889000000000003</v>
      </c>
      <c r="I165" s="139"/>
      <c r="J165" s="140">
        <f>ROUND(I165*H165,2)</f>
        <v>0</v>
      </c>
      <c r="K165" s="136" t="s">
        <v>134</v>
      </c>
      <c r="L165" s="34"/>
      <c r="M165" s="141" t="s">
        <v>3</v>
      </c>
      <c r="N165" s="142" t="s">
        <v>43</v>
      </c>
      <c r="O165" s="54"/>
      <c r="P165" s="143">
        <f>O165*H165</f>
        <v>0</v>
      </c>
      <c r="Q165" s="143">
        <v>6.7019999999999996E-2</v>
      </c>
      <c r="R165" s="143">
        <f>Q165*H165</f>
        <v>2.3382607800000001</v>
      </c>
      <c r="S165" s="143">
        <v>0</v>
      </c>
      <c r="T165" s="144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45" t="s">
        <v>135</v>
      </c>
      <c r="AT165" s="145" t="s">
        <v>130</v>
      </c>
      <c r="AU165" s="145" t="s">
        <v>79</v>
      </c>
      <c r="AY165" s="18" t="s">
        <v>127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8" t="s">
        <v>77</v>
      </c>
      <c r="BK165" s="146">
        <f>ROUND(I165*H165,2)</f>
        <v>0</v>
      </c>
      <c r="BL165" s="18" t="s">
        <v>135</v>
      </c>
      <c r="BM165" s="145" t="s">
        <v>253</v>
      </c>
    </row>
    <row r="166" spans="1:65" s="14" customFormat="1" ht="11.25">
      <c r="B166" s="156"/>
      <c r="D166" s="148" t="s">
        <v>137</v>
      </c>
      <c r="E166" s="157" t="s">
        <v>3</v>
      </c>
      <c r="F166" s="158" t="s">
        <v>221</v>
      </c>
      <c r="H166" s="157" t="s">
        <v>3</v>
      </c>
      <c r="I166" s="159"/>
      <c r="L166" s="156"/>
      <c r="M166" s="160"/>
      <c r="N166" s="161"/>
      <c r="O166" s="161"/>
      <c r="P166" s="161"/>
      <c r="Q166" s="161"/>
      <c r="R166" s="161"/>
      <c r="S166" s="161"/>
      <c r="T166" s="162"/>
      <c r="AT166" s="157" t="s">
        <v>137</v>
      </c>
      <c r="AU166" s="157" t="s">
        <v>79</v>
      </c>
      <c r="AV166" s="14" t="s">
        <v>77</v>
      </c>
      <c r="AW166" s="14" t="s">
        <v>33</v>
      </c>
      <c r="AX166" s="14" t="s">
        <v>72</v>
      </c>
      <c r="AY166" s="157" t="s">
        <v>127</v>
      </c>
    </row>
    <row r="167" spans="1:65" s="13" customFormat="1" ht="11.25">
      <c r="B167" s="147"/>
      <c r="D167" s="148" t="s">
        <v>137</v>
      </c>
      <c r="E167" s="149" t="s">
        <v>3</v>
      </c>
      <c r="F167" s="150" t="s">
        <v>254</v>
      </c>
      <c r="H167" s="151">
        <v>7.7859999999999996</v>
      </c>
      <c r="I167" s="152"/>
      <c r="L167" s="147"/>
      <c r="M167" s="153"/>
      <c r="N167" s="154"/>
      <c r="O167" s="154"/>
      <c r="P167" s="154"/>
      <c r="Q167" s="154"/>
      <c r="R167" s="154"/>
      <c r="S167" s="154"/>
      <c r="T167" s="155"/>
      <c r="AT167" s="149" t="s">
        <v>137</v>
      </c>
      <c r="AU167" s="149" t="s">
        <v>79</v>
      </c>
      <c r="AV167" s="13" t="s">
        <v>79</v>
      </c>
      <c r="AW167" s="13" t="s">
        <v>33</v>
      </c>
      <c r="AX167" s="13" t="s">
        <v>72</v>
      </c>
      <c r="AY167" s="149" t="s">
        <v>127</v>
      </c>
    </row>
    <row r="168" spans="1:65" s="14" customFormat="1" ht="11.25">
      <c r="B168" s="156"/>
      <c r="D168" s="148" t="s">
        <v>137</v>
      </c>
      <c r="E168" s="157" t="s">
        <v>3</v>
      </c>
      <c r="F168" s="158" t="s">
        <v>223</v>
      </c>
      <c r="H168" s="157" t="s">
        <v>3</v>
      </c>
      <c r="I168" s="159"/>
      <c r="L168" s="156"/>
      <c r="M168" s="160"/>
      <c r="N168" s="161"/>
      <c r="O168" s="161"/>
      <c r="P168" s="161"/>
      <c r="Q168" s="161"/>
      <c r="R168" s="161"/>
      <c r="S168" s="161"/>
      <c r="T168" s="162"/>
      <c r="AT168" s="157" t="s">
        <v>137</v>
      </c>
      <c r="AU168" s="157" t="s">
        <v>79</v>
      </c>
      <c r="AV168" s="14" t="s">
        <v>77</v>
      </c>
      <c r="AW168" s="14" t="s">
        <v>33</v>
      </c>
      <c r="AX168" s="14" t="s">
        <v>72</v>
      </c>
      <c r="AY168" s="157" t="s">
        <v>127</v>
      </c>
    </row>
    <row r="169" spans="1:65" s="13" customFormat="1" ht="11.25">
      <c r="B169" s="147"/>
      <c r="D169" s="148" t="s">
        <v>137</v>
      </c>
      <c r="E169" s="149" t="s">
        <v>3</v>
      </c>
      <c r="F169" s="150" t="s">
        <v>255</v>
      </c>
      <c r="H169" s="151">
        <v>7.867</v>
      </c>
      <c r="I169" s="152"/>
      <c r="L169" s="147"/>
      <c r="M169" s="153"/>
      <c r="N169" s="154"/>
      <c r="O169" s="154"/>
      <c r="P169" s="154"/>
      <c r="Q169" s="154"/>
      <c r="R169" s="154"/>
      <c r="S169" s="154"/>
      <c r="T169" s="155"/>
      <c r="AT169" s="149" t="s">
        <v>137</v>
      </c>
      <c r="AU169" s="149" t="s">
        <v>79</v>
      </c>
      <c r="AV169" s="13" t="s">
        <v>79</v>
      </c>
      <c r="AW169" s="13" t="s">
        <v>33</v>
      </c>
      <c r="AX169" s="13" t="s">
        <v>72</v>
      </c>
      <c r="AY169" s="149" t="s">
        <v>127</v>
      </c>
    </row>
    <row r="170" spans="1:65" s="14" customFormat="1" ht="11.25">
      <c r="B170" s="156"/>
      <c r="D170" s="148" t="s">
        <v>137</v>
      </c>
      <c r="E170" s="157" t="s">
        <v>3</v>
      </c>
      <c r="F170" s="158" t="s">
        <v>256</v>
      </c>
      <c r="H170" s="157" t="s">
        <v>3</v>
      </c>
      <c r="I170" s="159"/>
      <c r="L170" s="156"/>
      <c r="M170" s="160"/>
      <c r="N170" s="161"/>
      <c r="O170" s="161"/>
      <c r="P170" s="161"/>
      <c r="Q170" s="161"/>
      <c r="R170" s="161"/>
      <c r="S170" s="161"/>
      <c r="T170" s="162"/>
      <c r="AT170" s="157" t="s">
        <v>137</v>
      </c>
      <c r="AU170" s="157" t="s">
        <v>79</v>
      </c>
      <c r="AV170" s="14" t="s">
        <v>77</v>
      </c>
      <c r="AW170" s="14" t="s">
        <v>33</v>
      </c>
      <c r="AX170" s="14" t="s">
        <v>72</v>
      </c>
      <c r="AY170" s="157" t="s">
        <v>127</v>
      </c>
    </row>
    <row r="171" spans="1:65" s="13" customFormat="1" ht="11.25">
      <c r="B171" s="147"/>
      <c r="D171" s="148" t="s">
        <v>137</v>
      </c>
      <c r="E171" s="149" t="s">
        <v>3</v>
      </c>
      <c r="F171" s="150" t="s">
        <v>257</v>
      </c>
      <c r="H171" s="151">
        <v>7.0460000000000003</v>
      </c>
      <c r="I171" s="152"/>
      <c r="L171" s="147"/>
      <c r="M171" s="153"/>
      <c r="N171" s="154"/>
      <c r="O171" s="154"/>
      <c r="P171" s="154"/>
      <c r="Q171" s="154"/>
      <c r="R171" s="154"/>
      <c r="S171" s="154"/>
      <c r="T171" s="155"/>
      <c r="AT171" s="149" t="s">
        <v>137</v>
      </c>
      <c r="AU171" s="149" t="s">
        <v>79</v>
      </c>
      <c r="AV171" s="13" t="s">
        <v>79</v>
      </c>
      <c r="AW171" s="13" t="s">
        <v>33</v>
      </c>
      <c r="AX171" s="13" t="s">
        <v>72</v>
      </c>
      <c r="AY171" s="149" t="s">
        <v>127</v>
      </c>
    </row>
    <row r="172" spans="1:65" s="14" customFormat="1" ht="11.25">
      <c r="B172" s="156"/>
      <c r="D172" s="148" t="s">
        <v>137</v>
      </c>
      <c r="E172" s="157" t="s">
        <v>3</v>
      </c>
      <c r="F172" s="158" t="s">
        <v>258</v>
      </c>
      <c r="H172" s="157" t="s">
        <v>3</v>
      </c>
      <c r="I172" s="159"/>
      <c r="L172" s="156"/>
      <c r="M172" s="160"/>
      <c r="N172" s="161"/>
      <c r="O172" s="161"/>
      <c r="P172" s="161"/>
      <c r="Q172" s="161"/>
      <c r="R172" s="161"/>
      <c r="S172" s="161"/>
      <c r="T172" s="162"/>
      <c r="AT172" s="157" t="s">
        <v>137</v>
      </c>
      <c r="AU172" s="157" t="s">
        <v>79</v>
      </c>
      <c r="AV172" s="14" t="s">
        <v>77</v>
      </c>
      <c r="AW172" s="14" t="s">
        <v>33</v>
      </c>
      <c r="AX172" s="14" t="s">
        <v>72</v>
      </c>
      <c r="AY172" s="157" t="s">
        <v>127</v>
      </c>
    </row>
    <row r="173" spans="1:65" s="13" customFormat="1" ht="11.25">
      <c r="B173" s="147"/>
      <c r="D173" s="148" t="s">
        <v>137</v>
      </c>
      <c r="E173" s="149" t="s">
        <v>3</v>
      </c>
      <c r="F173" s="150" t="s">
        <v>259</v>
      </c>
      <c r="H173" s="151">
        <v>7.3689999999999998</v>
      </c>
      <c r="I173" s="152"/>
      <c r="L173" s="147"/>
      <c r="M173" s="153"/>
      <c r="N173" s="154"/>
      <c r="O173" s="154"/>
      <c r="P173" s="154"/>
      <c r="Q173" s="154"/>
      <c r="R173" s="154"/>
      <c r="S173" s="154"/>
      <c r="T173" s="155"/>
      <c r="AT173" s="149" t="s">
        <v>137</v>
      </c>
      <c r="AU173" s="149" t="s">
        <v>79</v>
      </c>
      <c r="AV173" s="13" t="s">
        <v>79</v>
      </c>
      <c r="AW173" s="13" t="s">
        <v>33</v>
      </c>
      <c r="AX173" s="13" t="s">
        <v>72</v>
      </c>
      <c r="AY173" s="149" t="s">
        <v>127</v>
      </c>
    </row>
    <row r="174" spans="1:65" s="14" customFormat="1" ht="11.25">
      <c r="B174" s="156"/>
      <c r="D174" s="148" t="s">
        <v>137</v>
      </c>
      <c r="E174" s="157" t="s">
        <v>3</v>
      </c>
      <c r="F174" s="158" t="s">
        <v>191</v>
      </c>
      <c r="H174" s="157" t="s">
        <v>3</v>
      </c>
      <c r="I174" s="159"/>
      <c r="L174" s="156"/>
      <c r="M174" s="160"/>
      <c r="N174" s="161"/>
      <c r="O174" s="161"/>
      <c r="P174" s="161"/>
      <c r="Q174" s="161"/>
      <c r="R174" s="161"/>
      <c r="S174" s="161"/>
      <c r="T174" s="162"/>
      <c r="AT174" s="157" t="s">
        <v>137</v>
      </c>
      <c r="AU174" s="157" t="s">
        <v>79</v>
      </c>
      <c r="AV174" s="14" t="s">
        <v>77</v>
      </c>
      <c r="AW174" s="14" t="s">
        <v>33</v>
      </c>
      <c r="AX174" s="14" t="s">
        <v>72</v>
      </c>
      <c r="AY174" s="157" t="s">
        <v>127</v>
      </c>
    </row>
    <row r="175" spans="1:65" s="13" customFormat="1" ht="11.25">
      <c r="B175" s="147"/>
      <c r="D175" s="148" t="s">
        <v>137</v>
      </c>
      <c r="E175" s="149" t="s">
        <v>3</v>
      </c>
      <c r="F175" s="150" t="s">
        <v>192</v>
      </c>
      <c r="H175" s="151">
        <v>4.8209999999999997</v>
      </c>
      <c r="I175" s="152"/>
      <c r="L175" s="147"/>
      <c r="M175" s="153"/>
      <c r="N175" s="154"/>
      <c r="O175" s="154"/>
      <c r="P175" s="154"/>
      <c r="Q175" s="154"/>
      <c r="R175" s="154"/>
      <c r="S175" s="154"/>
      <c r="T175" s="155"/>
      <c r="AT175" s="149" t="s">
        <v>137</v>
      </c>
      <c r="AU175" s="149" t="s">
        <v>79</v>
      </c>
      <c r="AV175" s="13" t="s">
        <v>79</v>
      </c>
      <c r="AW175" s="13" t="s">
        <v>33</v>
      </c>
      <c r="AX175" s="13" t="s">
        <v>72</v>
      </c>
      <c r="AY175" s="149" t="s">
        <v>127</v>
      </c>
    </row>
    <row r="176" spans="1:65" s="16" customFormat="1" ht="11.25">
      <c r="B176" s="171"/>
      <c r="D176" s="148" t="s">
        <v>137</v>
      </c>
      <c r="E176" s="172" t="s">
        <v>3</v>
      </c>
      <c r="F176" s="173" t="s">
        <v>211</v>
      </c>
      <c r="H176" s="174">
        <v>34.888999999999996</v>
      </c>
      <c r="I176" s="175"/>
      <c r="L176" s="171"/>
      <c r="M176" s="176"/>
      <c r="N176" s="177"/>
      <c r="O176" s="177"/>
      <c r="P176" s="177"/>
      <c r="Q176" s="177"/>
      <c r="R176" s="177"/>
      <c r="S176" s="177"/>
      <c r="T176" s="178"/>
      <c r="AT176" s="172" t="s">
        <v>137</v>
      </c>
      <c r="AU176" s="172" t="s">
        <v>79</v>
      </c>
      <c r="AV176" s="16" t="s">
        <v>135</v>
      </c>
      <c r="AW176" s="16" t="s">
        <v>33</v>
      </c>
      <c r="AX176" s="16" t="s">
        <v>77</v>
      </c>
      <c r="AY176" s="172" t="s">
        <v>127</v>
      </c>
    </row>
    <row r="177" spans="1:65" s="2" customFormat="1" ht="24">
      <c r="A177" s="33"/>
      <c r="B177" s="133"/>
      <c r="C177" s="134" t="s">
        <v>8</v>
      </c>
      <c r="D177" s="134" t="s">
        <v>130</v>
      </c>
      <c r="E177" s="135" t="s">
        <v>260</v>
      </c>
      <c r="F177" s="136" t="s">
        <v>261</v>
      </c>
      <c r="G177" s="137" t="s">
        <v>184</v>
      </c>
      <c r="H177" s="138">
        <v>5</v>
      </c>
      <c r="I177" s="139"/>
      <c r="J177" s="140">
        <f>ROUND(I177*H177,2)</f>
        <v>0</v>
      </c>
      <c r="K177" s="136" t="s">
        <v>134</v>
      </c>
      <c r="L177" s="34"/>
      <c r="M177" s="141" t="s">
        <v>3</v>
      </c>
      <c r="N177" s="142" t="s">
        <v>43</v>
      </c>
      <c r="O177" s="54"/>
      <c r="P177" s="143">
        <f>O177*H177</f>
        <v>0</v>
      </c>
      <c r="Q177" s="143">
        <v>4.684E-2</v>
      </c>
      <c r="R177" s="143">
        <f>Q177*H177</f>
        <v>0.23419999999999999</v>
      </c>
      <c r="S177" s="143">
        <v>0</v>
      </c>
      <c r="T177" s="144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45" t="s">
        <v>135</v>
      </c>
      <c r="AT177" s="145" t="s">
        <v>130</v>
      </c>
      <c r="AU177" s="145" t="s">
        <v>79</v>
      </c>
      <c r="AY177" s="18" t="s">
        <v>127</v>
      </c>
      <c r="BE177" s="146">
        <f>IF(N177="základní",J177,0)</f>
        <v>0</v>
      </c>
      <c r="BF177" s="146">
        <f>IF(N177="snížená",J177,0)</f>
        <v>0</v>
      </c>
      <c r="BG177" s="146">
        <f>IF(N177="zákl. přenesená",J177,0)</f>
        <v>0</v>
      </c>
      <c r="BH177" s="146">
        <f>IF(N177="sníž. přenesená",J177,0)</f>
        <v>0</v>
      </c>
      <c r="BI177" s="146">
        <f>IF(N177="nulová",J177,0)</f>
        <v>0</v>
      </c>
      <c r="BJ177" s="18" t="s">
        <v>77</v>
      </c>
      <c r="BK177" s="146">
        <f>ROUND(I177*H177,2)</f>
        <v>0</v>
      </c>
      <c r="BL177" s="18" t="s">
        <v>135</v>
      </c>
      <c r="BM177" s="145" t="s">
        <v>262</v>
      </c>
    </row>
    <row r="178" spans="1:65" s="2" customFormat="1" ht="16.5" customHeight="1">
      <c r="A178" s="33"/>
      <c r="B178" s="133"/>
      <c r="C178" s="179" t="s">
        <v>263</v>
      </c>
      <c r="D178" s="179" t="s">
        <v>264</v>
      </c>
      <c r="E178" s="180" t="s">
        <v>265</v>
      </c>
      <c r="F178" s="181" t="s">
        <v>266</v>
      </c>
      <c r="G178" s="182" t="s">
        <v>184</v>
      </c>
      <c r="H178" s="183">
        <v>1</v>
      </c>
      <c r="I178" s="184"/>
      <c r="J178" s="185">
        <f>ROUND(I178*H178,2)</f>
        <v>0</v>
      </c>
      <c r="K178" s="181" t="s">
        <v>134</v>
      </c>
      <c r="L178" s="186"/>
      <c r="M178" s="187" t="s">
        <v>3</v>
      </c>
      <c r="N178" s="188" t="s">
        <v>43</v>
      </c>
      <c r="O178" s="54"/>
      <c r="P178" s="143">
        <f>O178*H178</f>
        <v>0</v>
      </c>
      <c r="Q178" s="143">
        <v>1.489E-2</v>
      </c>
      <c r="R178" s="143">
        <f>Q178*H178</f>
        <v>1.489E-2</v>
      </c>
      <c r="S178" s="143">
        <v>0</v>
      </c>
      <c r="T178" s="144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45" t="s">
        <v>170</v>
      </c>
      <c r="AT178" s="145" t="s">
        <v>264</v>
      </c>
      <c r="AU178" s="145" t="s">
        <v>79</v>
      </c>
      <c r="AY178" s="18" t="s">
        <v>127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8" t="s">
        <v>77</v>
      </c>
      <c r="BK178" s="146">
        <f>ROUND(I178*H178,2)</f>
        <v>0</v>
      </c>
      <c r="BL178" s="18" t="s">
        <v>135</v>
      </c>
      <c r="BM178" s="145" t="s">
        <v>267</v>
      </c>
    </row>
    <row r="179" spans="1:65" s="2" customFormat="1" ht="16.5" customHeight="1">
      <c r="A179" s="33"/>
      <c r="B179" s="133"/>
      <c r="C179" s="179" t="s">
        <v>268</v>
      </c>
      <c r="D179" s="179" t="s">
        <v>264</v>
      </c>
      <c r="E179" s="180" t="s">
        <v>269</v>
      </c>
      <c r="F179" s="181" t="s">
        <v>270</v>
      </c>
      <c r="G179" s="182" t="s">
        <v>184</v>
      </c>
      <c r="H179" s="183">
        <v>4</v>
      </c>
      <c r="I179" s="184"/>
      <c r="J179" s="185">
        <f>ROUND(I179*H179,2)</f>
        <v>0</v>
      </c>
      <c r="K179" s="181" t="s">
        <v>134</v>
      </c>
      <c r="L179" s="186"/>
      <c r="M179" s="187" t="s">
        <v>3</v>
      </c>
      <c r="N179" s="188" t="s">
        <v>43</v>
      </c>
      <c r="O179" s="54"/>
      <c r="P179" s="143">
        <f>O179*H179</f>
        <v>0</v>
      </c>
      <c r="Q179" s="143">
        <v>1.521E-2</v>
      </c>
      <c r="R179" s="143">
        <f>Q179*H179</f>
        <v>6.0839999999999998E-2</v>
      </c>
      <c r="S179" s="143">
        <v>0</v>
      </c>
      <c r="T179" s="144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45" t="s">
        <v>170</v>
      </c>
      <c r="AT179" s="145" t="s">
        <v>264</v>
      </c>
      <c r="AU179" s="145" t="s">
        <v>79</v>
      </c>
      <c r="AY179" s="18" t="s">
        <v>127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8" t="s">
        <v>77</v>
      </c>
      <c r="BK179" s="146">
        <f>ROUND(I179*H179,2)</f>
        <v>0</v>
      </c>
      <c r="BL179" s="18" t="s">
        <v>135</v>
      </c>
      <c r="BM179" s="145" t="s">
        <v>271</v>
      </c>
    </row>
    <row r="180" spans="1:65" s="12" customFormat="1" ht="22.9" customHeight="1">
      <c r="B180" s="120"/>
      <c r="D180" s="121" t="s">
        <v>71</v>
      </c>
      <c r="E180" s="131" t="s">
        <v>175</v>
      </c>
      <c r="F180" s="131" t="s">
        <v>272</v>
      </c>
      <c r="I180" s="123"/>
      <c r="J180" s="132">
        <f>BK180</f>
        <v>0</v>
      </c>
      <c r="L180" s="120"/>
      <c r="M180" s="125"/>
      <c r="N180" s="126"/>
      <c r="O180" s="126"/>
      <c r="P180" s="127">
        <f>SUM(P181:P212)</f>
        <v>0</v>
      </c>
      <c r="Q180" s="126"/>
      <c r="R180" s="127">
        <f>SUM(R181:R212)</f>
        <v>0.17924571</v>
      </c>
      <c r="S180" s="126"/>
      <c r="T180" s="128">
        <f>SUM(T181:T212)</f>
        <v>0</v>
      </c>
      <c r="AR180" s="121" t="s">
        <v>77</v>
      </c>
      <c r="AT180" s="129" t="s">
        <v>71</v>
      </c>
      <c r="AU180" s="129" t="s">
        <v>77</v>
      </c>
      <c r="AY180" s="121" t="s">
        <v>127</v>
      </c>
      <c r="BK180" s="130">
        <f>SUM(BK181:BK212)</f>
        <v>0</v>
      </c>
    </row>
    <row r="181" spans="1:65" s="2" customFormat="1" ht="24">
      <c r="A181" s="33"/>
      <c r="B181" s="133"/>
      <c r="C181" s="134" t="s">
        <v>273</v>
      </c>
      <c r="D181" s="134" t="s">
        <v>130</v>
      </c>
      <c r="E181" s="135" t="s">
        <v>274</v>
      </c>
      <c r="F181" s="136" t="s">
        <v>275</v>
      </c>
      <c r="G181" s="137" t="s">
        <v>151</v>
      </c>
      <c r="H181" s="138">
        <v>44.006999999999998</v>
      </c>
      <c r="I181" s="139"/>
      <c r="J181" s="140">
        <f>ROUND(I181*H181,2)</f>
        <v>0</v>
      </c>
      <c r="K181" s="136" t="s">
        <v>134</v>
      </c>
      <c r="L181" s="34"/>
      <c r="M181" s="141" t="s">
        <v>3</v>
      </c>
      <c r="N181" s="142" t="s">
        <v>43</v>
      </c>
      <c r="O181" s="54"/>
      <c r="P181" s="143">
        <f>O181*H181</f>
        <v>0</v>
      </c>
      <c r="Q181" s="143">
        <v>1.2999999999999999E-4</v>
      </c>
      <c r="R181" s="143">
        <f>Q181*H181</f>
        <v>5.7209099999999992E-3</v>
      </c>
      <c r="S181" s="143">
        <v>0</v>
      </c>
      <c r="T181" s="144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45" t="s">
        <v>135</v>
      </c>
      <c r="AT181" s="145" t="s">
        <v>130</v>
      </c>
      <c r="AU181" s="145" t="s">
        <v>79</v>
      </c>
      <c r="AY181" s="18" t="s">
        <v>127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8" t="s">
        <v>77</v>
      </c>
      <c r="BK181" s="146">
        <f>ROUND(I181*H181,2)</f>
        <v>0</v>
      </c>
      <c r="BL181" s="18" t="s">
        <v>135</v>
      </c>
      <c r="BM181" s="145" t="s">
        <v>276</v>
      </c>
    </row>
    <row r="182" spans="1:65" s="14" customFormat="1" ht="11.25">
      <c r="B182" s="156"/>
      <c r="D182" s="148" t="s">
        <v>137</v>
      </c>
      <c r="E182" s="157" t="s">
        <v>3</v>
      </c>
      <c r="F182" s="158" t="s">
        <v>221</v>
      </c>
      <c r="H182" s="157" t="s">
        <v>3</v>
      </c>
      <c r="I182" s="159"/>
      <c r="L182" s="156"/>
      <c r="M182" s="160"/>
      <c r="N182" s="161"/>
      <c r="O182" s="161"/>
      <c r="P182" s="161"/>
      <c r="Q182" s="161"/>
      <c r="R182" s="161"/>
      <c r="S182" s="161"/>
      <c r="T182" s="162"/>
      <c r="AT182" s="157" t="s">
        <v>137</v>
      </c>
      <c r="AU182" s="157" t="s">
        <v>79</v>
      </c>
      <c r="AV182" s="14" t="s">
        <v>77</v>
      </c>
      <c r="AW182" s="14" t="s">
        <v>33</v>
      </c>
      <c r="AX182" s="14" t="s">
        <v>72</v>
      </c>
      <c r="AY182" s="157" t="s">
        <v>127</v>
      </c>
    </row>
    <row r="183" spans="1:65" s="13" customFormat="1" ht="11.25">
      <c r="B183" s="147"/>
      <c r="D183" s="148" t="s">
        <v>137</v>
      </c>
      <c r="E183" s="149" t="s">
        <v>3</v>
      </c>
      <c r="F183" s="150" t="s">
        <v>277</v>
      </c>
      <c r="H183" s="151">
        <v>7.6660000000000004</v>
      </c>
      <c r="I183" s="152"/>
      <c r="L183" s="147"/>
      <c r="M183" s="153"/>
      <c r="N183" s="154"/>
      <c r="O183" s="154"/>
      <c r="P183" s="154"/>
      <c r="Q183" s="154"/>
      <c r="R183" s="154"/>
      <c r="S183" s="154"/>
      <c r="T183" s="155"/>
      <c r="AT183" s="149" t="s">
        <v>137</v>
      </c>
      <c r="AU183" s="149" t="s">
        <v>79</v>
      </c>
      <c r="AV183" s="13" t="s">
        <v>79</v>
      </c>
      <c r="AW183" s="13" t="s">
        <v>33</v>
      </c>
      <c r="AX183" s="13" t="s">
        <v>72</v>
      </c>
      <c r="AY183" s="149" t="s">
        <v>127</v>
      </c>
    </row>
    <row r="184" spans="1:65" s="14" customFormat="1" ht="11.25">
      <c r="B184" s="156"/>
      <c r="D184" s="148" t="s">
        <v>137</v>
      </c>
      <c r="E184" s="157" t="s">
        <v>3</v>
      </c>
      <c r="F184" s="158" t="s">
        <v>223</v>
      </c>
      <c r="H184" s="157" t="s">
        <v>3</v>
      </c>
      <c r="I184" s="159"/>
      <c r="L184" s="156"/>
      <c r="M184" s="160"/>
      <c r="N184" s="161"/>
      <c r="O184" s="161"/>
      <c r="P184" s="161"/>
      <c r="Q184" s="161"/>
      <c r="R184" s="161"/>
      <c r="S184" s="161"/>
      <c r="T184" s="162"/>
      <c r="AT184" s="157" t="s">
        <v>137</v>
      </c>
      <c r="AU184" s="157" t="s">
        <v>79</v>
      </c>
      <c r="AV184" s="14" t="s">
        <v>77</v>
      </c>
      <c r="AW184" s="14" t="s">
        <v>33</v>
      </c>
      <c r="AX184" s="14" t="s">
        <v>72</v>
      </c>
      <c r="AY184" s="157" t="s">
        <v>127</v>
      </c>
    </row>
    <row r="185" spans="1:65" s="13" customFormat="1" ht="11.25">
      <c r="B185" s="147"/>
      <c r="D185" s="148" t="s">
        <v>137</v>
      </c>
      <c r="E185" s="149" t="s">
        <v>3</v>
      </c>
      <c r="F185" s="150" t="s">
        <v>278</v>
      </c>
      <c r="H185" s="151">
        <v>7.7469999999999999</v>
      </c>
      <c r="I185" s="152"/>
      <c r="L185" s="147"/>
      <c r="M185" s="153"/>
      <c r="N185" s="154"/>
      <c r="O185" s="154"/>
      <c r="P185" s="154"/>
      <c r="Q185" s="154"/>
      <c r="R185" s="154"/>
      <c r="S185" s="154"/>
      <c r="T185" s="155"/>
      <c r="AT185" s="149" t="s">
        <v>137</v>
      </c>
      <c r="AU185" s="149" t="s">
        <v>79</v>
      </c>
      <c r="AV185" s="13" t="s">
        <v>79</v>
      </c>
      <c r="AW185" s="13" t="s">
        <v>33</v>
      </c>
      <c r="AX185" s="13" t="s">
        <v>72</v>
      </c>
      <c r="AY185" s="149" t="s">
        <v>127</v>
      </c>
    </row>
    <row r="186" spans="1:65" s="13" customFormat="1" ht="11.25">
      <c r="B186" s="147"/>
      <c r="D186" s="148" t="s">
        <v>137</v>
      </c>
      <c r="E186" s="149" t="s">
        <v>3</v>
      </c>
      <c r="F186" s="150" t="s">
        <v>279</v>
      </c>
      <c r="H186" s="151">
        <v>6.9260000000000002</v>
      </c>
      <c r="I186" s="152"/>
      <c r="L186" s="147"/>
      <c r="M186" s="153"/>
      <c r="N186" s="154"/>
      <c r="O186" s="154"/>
      <c r="P186" s="154"/>
      <c r="Q186" s="154"/>
      <c r="R186" s="154"/>
      <c r="S186" s="154"/>
      <c r="T186" s="155"/>
      <c r="AT186" s="149" t="s">
        <v>137</v>
      </c>
      <c r="AU186" s="149" t="s">
        <v>79</v>
      </c>
      <c r="AV186" s="13" t="s">
        <v>79</v>
      </c>
      <c r="AW186" s="13" t="s">
        <v>33</v>
      </c>
      <c r="AX186" s="13" t="s">
        <v>72</v>
      </c>
      <c r="AY186" s="149" t="s">
        <v>127</v>
      </c>
    </row>
    <row r="187" spans="1:65" s="13" customFormat="1" ht="11.25">
      <c r="B187" s="147"/>
      <c r="D187" s="148" t="s">
        <v>137</v>
      </c>
      <c r="E187" s="149" t="s">
        <v>3</v>
      </c>
      <c r="F187" s="150" t="s">
        <v>280</v>
      </c>
      <c r="H187" s="151">
        <v>5.4749999999999996</v>
      </c>
      <c r="I187" s="152"/>
      <c r="L187" s="147"/>
      <c r="M187" s="153"/>
      <c r="N187" s="154"/>
      <c r="O187" s="154"/>
      <c r="P187" s="154"/>
      <c r="Q187" s="154"/>
      <c r="R187" s="154"/>
      <c r="S187" s="154"/>
      <c r="T187" s="155"/>
      <c r="AT187" s="149" t="s">
        <v>137</v>
      </c>
      <c r="AU187" s="149" t="s">
        <v>79</v>
      </c>
      <c r="AV187" s="13" t="s">
        <v>79</v>
      </c>
      <c r="AW187" s="13" t="s">
        <v>33</v>
      </c>
      <c r="AX187" s="13" t="s">
        <v>72</v>
      </c>
      <c r="AY187" s="149" t="s">
        <v>127</v>
      </c>
    </row>
    <row r="188" spans="1:65" s="13" customFormat="1" ht="11.25">
      <c r="B188" s="147"/>
      <c r="D188" s="148" t="s">
        <v>137</v>
      </c>
      <c r="E188" s="149" t="s">
        <v>3</v>
      </c>
      <c r="F188" s="150" t="s">
        <v>281</v>
      </c>
      <c r="H188" s="151">
        <v>6.8719999999999999</v>
      </c>
      <c r="I188" s="152"/>
      <c r="L188" s="147"/>
      <c r="M188" s="153"/>
      <c r="N188" s="154"/>
      <c r="O188" s="154"/>
      <c r="P188" s="154"/>
      <c r="Q188" s="154"/>
      <c r="R188" s="154"/>
      <c r="S188" s="154"/>
      <c r="T188" s="155"/>
      <c r="AT188" s="149" t="s">
        <v>137</v>
      </c>
      <c r="AU188" s="149" t="s">
        <v>79</v>
      </c>
      <c r="AV188" s="13" t="s">
        <v>79</v>
      </c>
      <c r="AW188" s="13" t="s">
        <v>33</v>
      </c>
      <c r="AX188" s="13" t="s">
        <v>72</v>
      </c>
      <c r="AY188" s="149" t="s">
        <v>127</v>
      </c>
    </row>
    <row r="189" spans="1:65" s="13" customFormat="1" ht="11.25">
      <c r="B189" s="147"/>
      <c r="D189" s="148" t="s">
        <v>137</v>
      </c>
      <c r="E189" s="149" t="s">
        <v>3</v>
      </c>
      <c r="F189" s="150" t="s">
        <v>282</v>
      </c>
      <c r="H189" s="151">
        <v>4.8209999999999997</v>
      </c>
      <c r="I189" s="152"/>
      <c r="L189" s="147"/>
      <c r="M189" s="153"/>
      <c r="N189" s="154"/>
      <c r="O189" s="154"/>
      <c r="P189" s="154"/>
      <c r="Q189" s="154"/>
      <c r="R189" s="154"/>
      <c r="S189" s="154"/>
      <c r="T189" s="155"/>
      <c r="AT189" s="149" t="s">
        <v>137</v>
      </c>
      <c r="AU189" s="149" t="s">
        <v>79</v>
      </c>
      <c r="AV189" s="13" t="s">
        <v>79</v>
      </c>
      <c r="AW189" s="13" t="s">
        <v>33</v>
      </c>
      <c r="AX189" s="13" t="s">
        <v>72</v>
      </c>
      <c r="AY189" s="149" t="s">
        <v>127</v>
      </c>
    </row>
    <row r="190" spans="1:65" s="14" customFormat="1" ht="11.25">
      <c r="B190" s="156"/>
      <c r="D190" s="148" t="s">
        <v>137</v>
      </c>
      <c r="E190" s="157" t="s">
        <v>3</v>
      </c>
      <c r="F190" s="158" t="s">
        <v>283</v>
      </c>
      <c r="H190" s="157" t="s">
        <v>3</v>
      </c>
      <c r="I190" s="159"/>
      <c r="L190" s="156"/>
      <c r="M190" s="160"/>
      <c r="N190" s="161"/>
      <c r="O190" s="161"/>
      <c r="P190" s="161"/>
      <c r="Q190" s="161"/>
      <c r="R190" s="161"/>
      <c r="S190" s="161"/>
      <c r="T190" s="162"/>
      <c r="AT190" s="157" t="s">
        <v>137</v>
      </c>
      <c r="AU190" s="157" t="s">
        <v>79</v>
      </c>
      <c r="AV190" s="14" t="s">
        <v>77</v>
      </c>
      <c r="AW190" s="14" t="s">
        <v>33</v>
      </c>
      <c r="AX190" s="14" t="s">
        <v>72</v>
      </c>
      <c r="AY190" s="157" t="s">
        <v>127</v>
      </c>
    </row>
    <row r="191" spans="1:65" s="13" customFormat="1" ht="11.25">
      <c r="B191" s="147"/>
      <c r="D191" s="148" t="s">
        <v>137</v>
      </c>
      <c r="E191" s="149" t="s">
        <v>3</v>
      </c>
      <c r="F191" s="150" t="s">
        <v>284</v>
      </c>
      <c r="H191" s="151">
        <v>4.5</v>
      </c>
      <c r="I191" s="152"/>
      <c r="L191" s="147"/>
      <c r="M191" s="153"/>
      <c r="N191" s="154"/>
      <c r="O191" s="154"/>
      <c r="P191" s="154"/>
      <c r="Q191" s="154"/>
      <c r="R191" s="154"/>
      <c r="S191" s="154"/>
      <c r="T191" s="155"/>
      <c r="AT191" s="149" t="s">
        <v>137</v>
      </c>
      <c r="AU191" s="149" t="s">
        <v>79</v>
      </c>
      <c r="AV191" s="13" t="s">
        <v>79</v>
      </c>
      <c r="AW191" s="13" t="s">
        <v>33</v>
      </c>
      <c r="AX191" s="13" t="s">
        <v>72</v>
      </c>
      <c r="AY191" s="149" t="s">
        <v>127</v>
      </c>
    </row>
    <row r="192" spans="1:65" s="16" customFormat="1" ht="11.25">
      <c r="B192" s="171"/>
      <c r="D192" s="148" t="s">
        <v>137</v>
      </c>
      <c r="E192" s="172" t="s">
        <v>3</v>
      </c>
      <c r="F192" s="173" t="s">
        <v>211</v>
      </c>
      <c r="H192" s="174">
        <v>44.006999999999998</v>
      </c>
      <c r="I192" s="175"/>
      <c r="L192" s="171"/>
      <c r="M192" s="176"/>
      <c r="N192" s="177"/>
      <c r="O192" s="177"/>
      <c r="P192" s="177"/>
      <c r="Q192" s="177"/>
      <c r="R192" s="177"/>
      <c r="S192" s="177"/>
      <c r="T192" s="178"/>
      <c r="AT192" s="172" t="s">
        <v>137</v>
      </c>
      <c r="AU192" s="172" t="s">
        <v>79</v>
      </c>
      <c r="AV192" s="16" t="s">
        <v>135</v>
      </c>
      <c r="AW192" s="16" t="s">
        <v>33</v>
      </c>
      <c r="AX192" s="16" t="s">
        <v>77</v>
      </c>
      <c r="AY192" s="172" t="s">
        <v>127</v>
      </c>
    </row>
    <row r="193" spans="1:65" s="2" customFormat="1" ht="24">
      <c r="A193" s="33"/>
      <c r="B193" s="133"/>
      <c r="C193" s="134" t="s">
        <v>285</v>
      </c>
      <c r="D193" s="134" t="s">
        <v>130</v>
      </c>
      <c r="E193" s="135" t="s">
        <v>286</v>
      </c>
      <c r="F193" s="136" t="s">
        <v>287</v>
      </c>
      <c r="G193" s="137" t="s">
        <v>151</v>
      </c>
      <c r="H193" s="138">
        <v>165.12</v>
      </c>
      <c r="I193" s="139"/>
      <c r="J193" s="140">
        <f>ROUND(I193*H193,2)</f>
        <v>0</v>
      </c>
      <c r="K193" s="136" t="s">
        <v>134</v>
      </c>
      <c r="L193" s="34"/>
      <c r="M193" s="141" t="s">
        <v>3</v>
      </c>
      <c r="N193" s="142" t="s">
        <v>43</v>
      </c>
      <c r="O193" s="54"/>
      <c r="P193" s="143">
        <f>O193*H193</f>
        <v>0</v>
      </c>
      <c r="Q193" s="143">
        <v>4.0000000000000003E-5</v>
      </c>
      <c r="R193" s="143">
        <f>Q193*H193</f>
        <v>6.6048000000000009E-3</v>
      </c>
      <c r="S193" s="143">
        <v>0</v>
      </c>
      <c r="T193" s="144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45" t="s">
        <v>135</v>
      </c>
      <c r="AT193" s="145" t="s">
        <v>130</v>
      </c>
      <c r="AU193" s="145" t="s">
        <v>79</v>
      </c>
      <c r="AY193" s="18" t="s">
        <v>127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8" t="s">
        <v>77</v>
      </c>
      <c r="BK193" s="146">
        <f>ROUND(I193*H193,2)</f>
        <v>0</v>
      </c>
      <c r="BL193" s="18" t="s">
        <v>135</v>
      </c>
      <c r="BM193" s="145" t="s">
        <v>288</v>
      </c>
    </row>
    <row r="194" spans="1:65" s="13" customFormat="1" ht="11.25">
      <c r="B194" s="147"/>
      <c r="D194" s="148" t="s">
        <v>137</v>
      </c>
      <c r="E194" s="149" t="s">
        <v>3</v>
      </c>
      <c r="F194" s="150" t="s">
        <v>289</v>
      </c>
      <c r="H194" s="151">
        <v>165.12</v>
      </c>
      <c r="I194" s="152"/>
      <c r="L194" s="147"/>
      <c r="M194" s="153"/>
      <c r="N194" s="154"/>
      <c r="O194" s="154"/>
      <c r="P194" s="154"/>
      <c r="Q194" s="154"/>
      <c r="R194" s="154"/>
      <c r="S194" s="154"/>
      <c r="T194" s="155"/>
      <c r="AT194" s="149" t="s">
        <v>137</v>
      </c>
      <c r="AU194" s="149" t="s">
        <v>79</v>
      </c>
      <c r="AV194" s="13" t="s">
        <v>79</v>
      </c>
      <c r="AW194" s="13" t="s">
        <v>33</v>
      </c>
      <c r="AX194" s="13" t="s">
        <v>77</v>
      </c>
      <c r="AY194" s="149" t="s">
        <v>127</v>
      </c>
    </row>
    <row r="195" spans="1:65" s="2" customFormat="1" ht="16.5" customHeight="1">
      <c r="A195" s="33"/>
      <c r="B195" s="133"/>
      <c r="C195" s="134" t="s">
        <v>290</v>
      </c>
      <c r="D195" s="134" t="s">
        <v>130</v>
      </c>
      <c r="E195" s="135" t="s">
        <v>291</v>
      </c>
      <c r="F195" s="136" t="s">
        <v>292</v>
      </c>
      <c r="G195" s="137" t="s">
        <v>151</v>
      </c>
      <c r="H195" s="138">
        <v>33.799999999999997</v>
      </c>
      <c r="I195" s="139"/>
      <c r="J195" s="140">
        <f>ROUND(I195*H195,2)</f>
        <v>0</v>
      </c>
      <c r="K195" s="136" t="s">
        <v>134</v>
      </c>
      <c r="L195" s="34"/>
      <c r="M195" s="141" t="s">
        <v>3</v>
      </c>
      <c r="N195" s="142" t="s">
        <v>43</v>
      </c>
      <c r="O195" s="54"/>
      <c r="P195" s="143">
        <f>O195*H195</f>
        <v>0</v>
      </c>
      <c r="Q195" s="143">
        <v>0</v>
      </c>
      <c r="R195" s="143">
        <f>Q195*H195</f>
        <v>0</v>
      </c>
      <c r="S195" s="143">
        <v>0</v>
      </c>
      <c r="T195" s="144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45" t="s">
        <v>135</v>
      </c>
      <c r="AT195" s="145" t="s">
        <v>130</v>
      </c>
      <c r="AU195" s="145" t="s">
        <v>79</v>
      </c>
      <c r="AY195" s="18" t="s">
        <v>127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8" t="s">
        <v>77</v>
      </c>
      <c r="BK195" s="146">
        <f>ROUND(I195*H195,2)</f>
        <v>0</v>
      </c>
      <c r="BL195" s="18" t="s">
        <v>135</v>
      </c>
      <c r="BM195" s="145" t="s">
        <v>293</v>
      </c>
    </row>
    <row r="196" spans="1:65" s="14" customFormat="1" ht="11.25">
      <c r="B196" s="156"/>
      <c r="D196" s="148" t="s">
        <v>137</v>
      </c>
      <c r="E196" s="157" t="s">
        <v>3</v>
      </c>
      <c r="F196" s="158" t="s">
        <v>294</v>
      </c>
      <c r="H196" s="157" t="s">
        <v>3</v>
      </c>
      <c r="I196" s="159"/>
      <c r="L196" s="156"/>
      <c r="M196" s="160"/>
      <c r="N196" s="161"/>
      <c r="O196" s="161"/>
      <c r="P196" s="161"/>
      <c r="Q196" s="161"/>
      <c r="R196" s="161"/>
      <c r="S196" s="161"/>
      <c r="T196" s="162"/>
      <c r="AT196" s="157" t="s">
        <v>137</v>
      </c>
      <c r="AU196" s="157" t="s">
        <v>79</v>
      </c>
      <c r="AV196" s="14" t="s">
        <v>77</v>
      </c>
      <c r="AW196" s="14" t="s">
        <v>33</v>
      </c>
      <c r="AX196" s="14" t="s">
        <v>72</v>
      </c>
      <c r="AY196" s="157" t="s">
        <v>127</v>
      </c>
    </row>
    <row r="197" spans="1:65" s="14" customFormat="1" ht="11.25">
      <c r="B197" s="156"/>
      <c r="D197" s="148" t="s">
        <v>137</v>
      </c>
      <c r="E197" s="157" t="s">
        <v>3</v>
      </c>
      <c r="F197" s="158" t="s">
        <v>295</v>
      </c>
      <c r="H197" s="157" t="s">
        <v>3</v>
      </c>
      <c r="I197" s="159"/>
      <c r="L197" s="156"/>
      <c r="M197" s="160"/>
      <c r="N197" s="161"/>
      <c r="O197" s="161"/>
      <c r="P197" s="161"/>
      <c r="Q197" s="161"/>
      <c r="R197" s="161"/>
      <c r="S197" s="161"/>
      <c r="T197" s="162"/>
      <c r="AT197" s="157" t="s">
        <v>137</v>
      </c>
      <c r="AU197" s="157" t="s">
        <v>79</v>
      </c>
      <c r="AV197" s="14" t="s">
        <v>77</v>
      </c>
      <c r="AW197" s="14" t="s">
        <v>33</v>
      </c>
      <c r="AX197" s="14" t="s">
        <v>72</v>
      </c>
      <c r="AY197" s="157" t="s">
        <v>127</v>
      </c>
    </row>
    <row r="198" spans="1:65" s="13" customFormat="1" ht="11.25">
      <c r="B198" s="147"/>
      <c r="D198" s="148" t="s">
        <v>137</v>
      </c>
      <c r="E198" s="149" t="s">
        <v>3</v>
      </c>
      <c r="F198" s="150" t="s">
        <v>296</v>
      </c>
      <c r="H198" s="151">
        <v>7.6</v>
      </c>
      <c r="I198" s="152"/>
      <c r="L198" s="147"/>
      <c r="M198" s="153"/>
      <c r="N198" s="154"/>
      <c r="O198" s="154"/>
      <c r="P198" s="154"/>
      <c r="Q198" s="154"/>
      <c r="R198" s="154"/>
      <c r="S198" s="154"/>
      <c r="T198" s="155"/>
      <c r="AT198" s="149" t="s">
        <v>137</v>
      </c>
      <c r="AU198" s="149" t="s">
        <v>79</v>
      </c>
      <c r="AV198" s="13" t="s">
        <v>79</v>
      </c>
      <c r="AW198" s="13" t="s">
        <v>33</v>
      </c>
      <c r="AX198" s="13" t="s">
        <v>72</v>
      </c>
      <c r="AY198" s="149" t="s">
        <v>127</v>
      </c>
    </row>
    <row r="199" spans="1:65" s="13" customFormat="1" ht="11.25">
      <c r="B199" s="147"/>
      <c r="D199" s="148" t="s">
        <v>137</v>
      </c>
      <c r="E199" s="149" t="s">
        <v>3</v>
      </c>
      <c r="F199" s="150" t="s">
        <v>297</v>
      </c>
      <c r="H199" s="151">
        <v>7.4</v>
      </c>
      <c r="I199" s="152"/>
      <c r="L199" s="147"/>
      <c r="M199" s="153"/>
      <c r="N199" s="154"/>
      <c r="O199" s="154"/>
      <c r="P199" s="154"/>
      <c r="Q199" s="154"/>
      <c r="R199" s="154"/>
      <c r="S199" s="154"/>
      <c r="T199" s="155"/>
      <c r="AT199" s="149" t="s">
        <v>137</v>
      </c>
      <c r="AU199" s="149" t="s">
        <v>79</v>
      </c>
      <c r="AV199" s="13" t="s">
        <v>79</v>
      </c>
      <c r="AW199" s="13" t="s">
        <v>33</v>
      </c>
      <c r="AX199" s="13" t="s">
        <v>72</v>
      </c>
      <c r="AY199" s="149" t="s">
        <v>127</v>
      </c>
    </row>
    <row r="200" spans="1:65" s="13" customFormat="1" ht="11.25">
      <c r="B200" s="147"/>
      <c r="D200" s="148" t="s">
        <v>137</v>
      </c>
      <c r="E200" s="149" t="s">
        <v>3</v>
      </c>
      <c r="F200" s="150" t="s">
        <v>298</v>
      </c>
      <c r="H200" s="151">
        <v>18.8</v>
      </c>
      <c r="I200" s="152"/>
      <c r="L200" s="147"/>
      <c r="M200" s="153"/>
      <c r="N200" s="154"/>
      <c r="O200" s="154"/>
      <c r="P200" s="154"/>
      <c r="Q200" s="154"/>
      <c r="R200" s="154"/>
      <c r="S200" s="154"/>
      <c r="T200" s="155"/>
      <c r="AT200" s="149" t="s">
        <v>137</v>
      </c>
      <c r="AU200" s="149" t="s">
        <v>79</v>
      </c>
      <c r="AV200" s="13" t="s">
        <v>79</v>
      </c>
      <c r="AW200" s="13" t="s">
        <v>33</v>
      </c>
      <c r="AX200" s="13" t="s">
        <v>72</v>
      </c>
      <c r="AY200" s="149" t="s">
        <v>127</v>
      </c>
    </row>
    <row r="201" spans="1:65" s="16" customFormat="1" ht="11.25">
      <c r="B201" s="171"/>
      <c r="D201" s="148" t="s">
        <v>137</v>
      </c>
      <c r="E201" s="172" t="s">
        <v>3</v>
      </c>
      <c r="F201" s="173" t="s">
        <v>211</v>
      </c>
      <c r="H201" s="174">
        <v>33.799999999999997</v>
      </c>
      <c r="I201" s="175"/>
      <c r="L201" s="171"/>
      <c r="M201" s="176"/>
      <c r="N201" s="177"/>
      <c r="O201" s="177"/>
      <c r="P201" s="177"/>
      <c r="Q201" s="177"/>
      <c r="R201" s="177"/>
      <c r="S201" s="177"/>
      <c r="T201" s="178"/>
      <c r="AT201" s="172" t="s">
        <v>137</v>
      </c>
      <c r="AU201" s="172" t="s">
        <v>79</v>
      </c>
      <c r="AV201" s="16" t="s">
        <v>135</v>
      </c>
      <c r="AW201" s="16" t="s">
        <v>33</v>
      </c>
      <c r="AX201" s="16" t="s">
        <v>77</v>
      </c>
      <c r="AY201" s="172" t="s">
        <v>127</v>
      </c>
    </row>
    <row r="202" spans="1:65" s="2" customFormat="1" ht="24">
      <c r="A202" s="33"/>
      <c r="B202" s="133"/>
      <c r="C202" s="134" t="s">
        <v>299</v>
      </c>
      <c r="D202" s="134" t="s">
        <v>130</v>
      </c>
      <c r="E202" s="135" t="s">
        <v>300</v>
      </c>
      <c r="F202" s="136" t="s">
        <v>301</v>
      </c>
      <c r="G202" s="137" t="s">
        <v>184</v>
      </c>
      <c r="H202" s="138">
        <v>18</v>
      </c>
      <c r="I202" s="139"/>
      <c r="J202" s="140">
        <f t="shared" ref="J202:J212" si="0">ROUND(I202*H202,2)</f>
        <v>0</v>
      </c>
      <c r="K202" s="136" t="s">
        <v>302</v>
      </c>
      <c r="L202" s="34"/>
      <c r="M202" s="141" t="s">
        <v>3</v>
      </c>
      <c r="N202" s="142" t="s">
        <v>43</v>
      </c>
      <c r="O202" s="54"/>
      <c r="P202" s="143">
        <f t="shared" ref="P202:P212" si="1">O202*H202</f>
        <v>0</v>
      </c>
      <c r="Q202" s="143">
        <v>8.8400000000000006E-3</v>
      </c>
      <c r="R202" s="143">
        <f t="shared" ref="R202:R212" si="2">Q202*H202</f>
        <v>0.15912000000000001</v>
      </c>
      <c r="S202" s="143">
        <v>0</v>
      </c>
      <c r="T202" s="144">
        <f t="shared" ref="T202:T212" si="3"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45" t="s">
        <v>135</v>
      </c>
      <c r="AT202" s="145" t="s">
        <v>130</v>
      </c>
      <c r="AU202" s="145" t="s">
        <v>79</v>
      </c>
      <c r="AY202" s="18" t="s">
        <v>127</v>
      </c>
      <c r="BE202" s="146">
        <f t="shared" ref="BE202:BE212" si="4">IF(N202="základní",J202,0)</f>
        <v>0</v>
      </c>
      <c r="BF202" s="146">
        <f t="shared" ref="BF202:BF212" si="5">IF(N202="snížená",J202,0)</f>
        <v>0</v>
      </c>
      <c r="BG202" s="146">
        <f t="shared" ref="BG202:BG212" si="6">IF(N202="zákl. přenesená",J202,0)</f>
        <v>0</v>
      </c>
      <c r="BH202" s="146">
        <f t="shared" ref="BH202:BH212" si="7">IF(N202="sníž. přenesená",J202,0)</f>
        <v>0</v>
      </c>
      <c r="BI202" s="146">
        <f t="shared" ref="BI202:BI212" si="8">IF(N202="nulová",J202,0)</f>
        <v>0</v>
      </c>
      <c r="BJ202" s="18" t="s">
        <v>77</v>
      </c>
      <c r="BK202" s="146">
        <f t="shared" ref="BK202:BK212" si="9">ROUND(I202*H202,2)</f>
        <v>0</v>
      </c>
      <c r="BL202" s="18" t="s">
        <v>135</v>
      </c>
      <c r="BM202" s="145" t="s">
        <v>303</v>
      </c>
    </row>
    <row r="203" spans="1:65" s="2" customFormat="1" ht="16.5" customHeight="1">
      <c r="A203" s="33"/>
      <c r="B203" s="133"/>
      <c r="C203" s="179" t="s">
        <v>304</v>
      </c>
      <c r="D203" s="179" t="s">
        <v>264</v>
      </c>
      <c r="E203" s="180" t="s">
        <v>305</v>
      </c>
      <c r="F203" s="181" t="s">
        <v>306</v>
      </c>
      <c r="G203" s="182" t="s">
        <v>184</v>
      </c>
      <c r="H203" s="183">
        <v>6</v>
      </c>
      <c r="I203" s="184"/>
      <c r="J203" s="185">
        <f t="shared" si="0"/>
        <v>0</v>
      </c>
      <c r="K203" s="181" t="s">
        <v>3</v>
      </c>
      <c r="L203" s="186"/>
      <c r="M203" s="187" t="s">
        <v>3</v>
      </c>
      <c r="N203" s="188" t="s">
        <v>43</v>
      </c>
      <c r="O203" s="54"/>
      <c r="P203" s="143">
        <f t="shared" si="1"/>
        <v>0</v>
      </c>
      <c r="Q203" s="143">
        <v>0</v>
      </c>
      <c r="R203" s="143">
        <f t="shared" si="2"/>
        <v>0</v>
      </c>
      <c r="S203" s="143">
        <v>0</v>
      </c>
      <c r="T203" s="144">
        <f t="shared" si="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45" t="s">
        <v>170</v>
      </c>
      <c r="AT203" s="145" t="s">
        <v>264</v>
      </c>
      <c r="AU203" s="145" t="s">
        <v>79</v>
      </c>
      <c r="AY203" s="18" t="s">
        <v>127</v>
      </c>
      <c r="BE203" s="146">
        <f t="shared" si="4"/>
        <v>0</v>
      </c>
      <c r="BF203" s="146">
        <f t="shared" si="5"/>
        <v>0</v>
      </c>
      <c r="BG203" s="146">
        <f t="shared" si="6"/>
        <v>0</v>
      </c>
      <c r="BH203" s="146">
        <f t="shared" si="7"/>
        <v>0</v>
      </c>
      <c r="BI203" s="146">
        <f t="shared" si="8"/>
        <v>0</v>
      </c>
      <c r="BJ203" s="18" t="s">
        <v>77</v>
      </c>
      <c r="BK203" s="146">
        <f t="shared" si="9"/>
        <v>0</v>
      </c>
      <c r="BL203" s="18" t="s">
        <v>135</v>
      </c>
      <c r="BM203" s="145" t="s">
        <v>307</v>
      </c>
    </row>
    <row r="204" spans="1:65" s="2" customFormat="1" ht="16.5" customHeight="1">
      <c r="A204" s="33"/>
      <c r="B204" s="133"/>
      <c r="C204" s="179" t="s">
        <v>308</v>
      </c>
      <c r="D204" s="179" t="s">
        <v>264</v>
      </c>
      <c r="E204" s="180" t="s">
        <v>309</v>
      </c>
      <c r="F204" s="181" t="s">
        <v>310</v>
      </c>
      <c r="G204" s="182" t="s">
        <v>184</v>
      </c>
      <c r="H204" s="183">
        <v>12</v>
      </c>
      <c r="I204" s="184"/>
      <c r="J204" s="185">
        <f t="shared" si="0"/>
        <v>0</v>
      </c>
      <c r="K204" s="181" t="s">
        <v>3</v>
      </c>
      <c r="L204" s="186"/>
      <c r="M204" s="187" t="s">
        <v>3</v>
      </c>
      <c r="N204" s="188" t="s">
        <v>43</v>
      </c>
      <c r="O204" s="54"/>
      <c r="P204" s="143">
        <f t="shared" si="1"/>
        <v>0</v>
      </c>
      <c r="Q204" s="143">
        <v>0</v>
      </c>
      <c r="R204" s="143">
        <f t="shared" si="2"/>
        <v>0</v>
      </c>
      <c r="S204" s="143">
        <v>0</v>
      </c>
      <c r="T204" s="144">
        <f t="shared" si="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45" t="s">
        <v>170</v>
      </c>
      <c r="AT204" s="145" t="s">
        <v>264</v>
      </c>
      <c r="AU204" s="145" t="s">
        <v>79</v>
      </c>
      <c r="AY204" s="18" t="s">
        <v>127</v>
      </c>
      <c r="BE204" s="146">
        <f t="shared" si="4"/>
        <v>0</v>
      </c>
      <c r="BF204" s="146">
        <f t="shared" si="5"/>
        <v>0</v>
      </c>
      <c r="BG204" s="146">
        <f t="shared" si="6"/>
        <v>0</v>
      </c>
      <c r="BH204" s="146">
        <f t="shared" si="7"/>
        <v>0</v>
      </c>
      <c r="BI204" s="146">
        <f t="shared" si="8"/>
        <v>0</v>
      </c>
      <c r="BJ204" s="18" t="s">
        <v>77</v>
      </c>
      <c r="BK204" s="146">
        <f t="shared" si="9"/>
        <v>0</v>
      </c>
      <c r="BL204" s="18" t="s">
        <v>135</v>
      </c>
      <c r="BM204" s="145" t="s">
        <v>311</v>
      </c>
    </row>
    <row r="205" spans="1:65" s="2" customFormat="1" ht="16.5" customHeight="1">
      <c r="A205" s="33"/>
      <c r="B205" s="133"/>
      <c r="C205" s="134" t="s">
        <v>312</v>
      </c>
      <c r="D205" s="134" t="s">
        <v>130</v>
      </c>
      <c r="E205" s="135" t="s">
        <v>313</v>
      </c>
      <c r="F205" s="136" t="s">
        <v>314</v>
      </c>
      <c r="G205" s="137" t="s">
        <v>184</v>
      </c>
      <c r="H205" s="138">
        <v>4</v>
      </c>
      <c r="I205" s="139"/>
      <c r="J205" s="140">
        <f t="shared" si="0"/>
        <v>0</v>
      </c>
      <c r="K205" s="136" t="s">
        <v>3</v>
      </c>
      <c r="L205" s="34"/>
      <c r="M205" s="141" t="s">
        <v>3</v>
      </c>
      <c r="N205" s="142" t="s">
        <v>43</v>
      </c>
      <c r="O205" s="54"/>
      <c r="P205" s="143">
        <f t="shared" si="1"/>
        <v>0</v>
      </c>
      <c r="Q205" s="143">
        <v>0</v>
      </c>
      <c r="R205" s="143">
        <f t="shared" si="2"/>
        <v>0</v>
      </c>
      <c r="S205" s="143">
        <v>0</v>
      </c>
      <c r="T205" s="144">
        <f t="shared" si="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45" t="s">
        <v>135</v>
      </c>
      <c r="AT205" s="145" t="s">
        <v>130</v>
      </c>
      <c r="AU205" s="145" t="s">
        <v>79</v>
      </c>
      <c r="AY205" s="18" t="s">
        <v>127</v>
      </c>
      <c r="BE205" s="146">
        <f t="shared" si="4"/>
        <v>0</v>
      </c>
      <c r="BF205" s="146">
        <f t="shared" si="5"/>
        <v>0</v>
      </c>
      <c r="BG205" s="146">
        <f t="shared" si="6"/>
        <v>0</v>
      </c>
      <c r="BH205" s="146">
        <f t="shared" si="7"/>
        <v>0</v>
      </c>
      <c r="BI205" s="146">
        <f t="shared" si="8"/>
        <v>0</v>
      </c>
      <c r="BJ205" s="18" t="s">
        <v>77</v>
      </c>
      <c r="BK205" s="146">
        <f t="shared" si="9"/>
        <v>0</v>
      </c>
      <c r="BL205" s="18" t="s">
        <v>135</v>
      </c>
      <c r="BM205" s="145" t="s">
        <v>315</v>
      </c>
    </row>
    <row r="206" spans="1:65" s="2" customFormat="1" ht="16.5" customHeight="1">
      <c r="A206" s="33"/>
      <c r="B206" s="133"/>
      <c r="C206" s="134" t="s">
        <v>316</v>
      </c>
      <c r="D206" s="134" t="s">
        <v>130</v>
      </c>
      <c r="E206" s="135" t="s">
        <v>317</v>
      </c>
      <c r="F206" s="136" t="s">
        <v>318</v>
      </c>
      <c r="G206" s="137" t="s">
        <v>184</v>
      </c>
      <c r="H206" s="138">
        <v>2</v>
      </c>
      <c r="I206" s="139"/>
      <c r="J206" s="140">
        <f t="shared" si="0"/>
        <v>0</v>
      </c>
      <c r="K206" s="136" t="s">
        <v>3</v>
      </c>
      <c r="L206" s="34"/>
      <c r="M206" s="141" t="s">
        <v>3</v>
      </c>
      <c r="N206" s="142" t="s">
        <v>43</v>
      </c>
      <c r="O206" s="54"/>
      <c r="P206" s="143">
        <f t="shared" si="1"/>
        <v>0</v>
      </c>
      <c r="Q206" s="143">
        <v>0</v>
      </c>
      <c r="R206" s="143">
        <f t="shared" si="2"/>
        <v>0</v>
      </c>
      <c r="S206" s="143">
        <v>0</v>
      </c>
      <c r="T206" s="144">
        <f t="shared" si="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45" t="s">
        <v>135</v>
      </c>
      <c r="AT206" s="145" t="s">
        <v>130</v>
      </c>
      <c r="AU206" s="145" t="s">
        <v>79</v>
      </c>
      <c r="AY206" s="18" t="s">
        <v>127</v>
      </c>
      <c r="BE206" s="146">
        <f t="shared" si="4"/>
        <v>0</v>
      </c>
      <c r="BF206" s="146">
        <f t="shared" si="5"/>
        <v>0</v>
      </c>
      <c r="BG206" s="146">
        <f t="shared" si="6"/>
        <v>0</v>
      </c>
      <c r="BH206" s="146">
        <f t="shared" si="7"/>
        <v>0</v>
      </c>
      <c r="BI206" s="146">
        <f t="shared" si="8"/>
        <v>0</v>
      </c>
      <c r="BJ206" s="18" t="s">
        <v>77</v>
      </c>
      <c r="BK206" s="146">
        <f t="shared" si="9"/>
        <v>0</v>
      </c>
      <c r="BL206" s="18" t="s">
        <v>135</v>
      </c>
      <c r="BM206" s="145" t="s">
        <v>319</v>
      </c>
    </row>
    <row r="207" spans="1:65" s="2" customFormat="1" ht="16.5" customHeight="1">
      <c r="A207" s="33"/>
      <c r="B207" s="133"/>
      <c r="C207" s="134" t="s">
        <v>320</v>
      </c>
      <c r="D207" s="134" t="s">
        <v>130</v>
      </c>
      <c r="E207" s="135" t="s">
        <v>321</v>
      </c>
      <c r="F207" s="136" t="s">
        <v>322</v>
      </c>
      <c r="G207" s="137" t="s">
        <v>184</v>
      </c>
      <c r="H207" s="138">
        <v>4</v>
      </c>
      <c r="I207" s="139"/>
      <c r="J207" s="140">
        <f t="shared" si="0"/>
        <v>0</v>
      </c>
      <c r="K207" s="136" t="s">
        <v>3</v>
      </c>
      <c r="L207" s="34"/>
      <c r="M207" s="141" t="s">
        <v>3</v>
      </c>
      <c r="N207" s="142" t="s">
        <v>43</v>
      </c>
      <c r="O207" s="54"/>
      <c r="P207" s="143">
        <f t="shared" si="1"/>
        <v>0</v>
      </c>
      <c r="Q207" s="143">
        <v>0</v>
      </c>
      <c r="R207" s="143">
        <f t="shared" si="2"/>
        <v>0</v>
      </c>
      <c r="S207" s="143">
        <v>0</v>
      </c>
      <c r="T207" s="144">
        <f t="shared" si="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45" t="s">
        <v>135</v>
      </c>
      <c r="AT207" s="145" t="s">
        <v>130</v>
      </c>
      <c r="AU207" s="145" t="s">
        <v>79</v>
      </c>
      <c r="AY207" s="18" t="s">
        <v>127</v>
      </c>
      <c r="BE207" s="146">
        <f t="shared" si="4"/>
        <v>0</v>
      </c>
      <c r="BF207" s="146">
        <f t="shared" si="5"/>
        <v>0</v>
      </c>
      <c r="BG207" s="146">
        <f t="shared" si="6"/>
        <v>0</v>
      </c>
      <c r="BH207" s="146">
        <f t="shared" si="7"/>
        <v>0</v>
      </c>
      <c r="BI207" s="146">
        <f t="shared" si="8"/>
        <v>0</v>
      </c>
      <c r="BJ207" s="18" t="s">
        <v>77</v>
      </c>
      <c r="BK207" s="146">
        <f t="shared" si="9"/>
        <v>0</v>
      </c>
      <c r="BL207" s="18" t="s">
        <v>135</v>
      </c>
      <c r="BM207" s="145" t="s">
        <v>323</v>
      </c>
    </row>
    <row r="208" spans="1:65" s="2" customFormat="1" ht="16.5" customHeight="1">
      <c r="A208" s="33"/>
      <c r="B208" s="133"/>
      <c r="C208" s="134" t="s">
        <v>324</v>
      </c>
      <c r="D208" s="134" t="s">
        <v>130</v>
      </c>
      <c r="E208" s="135" t="s">
        <v>325</v>
      </c>
      <c r="F208" s="136" t="s">
        <v>326</v>
      </c>
      <c r="G208" s="137" t="s">
        <v>184</v>
      </c>
      <c r="H208" s="138">
        <v>5</v>
      </c>
      <c r="I208" s="139"/>
      <c r="J208" s="140">
        <f t="shared" si="0"/>
        <v>0</v>
      </c>
      <c r="K208" s="136" t="s">
        <v>3</v>
      </c>
      <c r="L208" s="34"/>
      <c r="M208" s="141" t="s">
        <v>3</v>
      </c>
      <c r="N208" s="142" t="s">
        <v>43</v>
      </c>
      <c r="O208" s="54"/>
      <c r="P208" s="143">
        <f t="shared" si="1"/>
        <v>0</v>
      </c>
      <c r="Q208" s="143">
        <v>0</v>
      </c>
      <c r="R208" s="143">
        <f t="shared" si="2"/>
        <v>0</v>
      </c>
      <c r="S208" s="143">
        <v>0</v>
      </c>
      <c r="T208" s="144">
        <f t="shared" si="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45" t="s">
        <v>135</v>
      </c>
      <c r="AT208" s="145" t="s">
        <v>130</v>
      </c>
      <c r="AU208" s="145" t="s">
        <v>79</v>
      </c>
      <c r="AY208" s="18" t="s">
        <v>127</v>
      </c>
      <c r="BE208" s="146">
        <f t="shared" si="4"/>
        <v>0</v>
      </c>
      <c r="BF208" s="146">
        <f t="shared" si="5"/>
        <v>0</v>
      </c>
      <c r="BG208" s="146">
        <f t="shared" si="6"/>
        <v>0</v>
      </c>
      <c r="BH208" s="146">
        <f t="shared" si="7"/>
        <v>0</v>
      </c>
      <c r="BI208" s="146">
        <f t="shared" si="8"/>
        <v>0</v>
      </c>
      <c r="BJ208" s="18" t="s">
        <v>77</v>
      </c>
      <c r="BK208" s="146">
        <f t="shared" si="9"/>
        <v>0</v>
      </c>
      <c r="BL208" s="18" t="s">
        <v>135</v>
      </c>
      <c r="BM208" s="145" t="s">
        <v>327</v>
      </c>
    </row>
    <row r="209" spans="1:65" s="2" customFormat="1" ht="16.5" customHeight="1">
      <c r="A209" s="33"/>
      <c r="B209" s="133"/>
      <c r="C209" s="134" t="s">
        <v>328</v>
      </c>
      <c r="D209" s="134" t="s">
        <v>130</v>
      </c>
      <c r="E209" s="135" t="s">
        <v>329</v>
      </c>
      <c r="F209" s="136" t="s">
        <v>330</v>
      </c>
      <c r="G209" s="137" t="s">
        <v>331</v>
      </c>
      <c r="H209" s="138">
        <v>5</v>
      </c>
      <c r="I209" s="139"/>
      <c r="J209" s="140">
        <f t="shared" si="0"/>
        <v>0</v>
      </c>
      <c r="K209" s="136" t="s">
        <v>302</v>
      </c>
      <c r="L209" s="34"/>
      <c r="M209" s="141" t="s">
        <v>3</v>
      </c>
      <c r="N209" s="142" t="s">
        <v>43</v>
      </c>
      <c r="O209" s="54"/>
      <c r="P209" s="143">
        <f t="shared" si="1"/>
        <v>0</v>
      </c>
      <c r="Q209" s="143">
        <v>5.1999999999999995E-4</v>
      </c>
      <c r="R209" s="143">
        <f t="shared" si="2"/>
        <v>2.5999999999999999E-3</v>
      </c>
      <c r="S209" s="143">
        <v>0</v>
      </c>
      <c r="T209" s="144">
        <f t="shared" si="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45" t="s">
        <v>135</v>
      </c>
      <c r="AT209" s="145" t="s">
        <v>130</v>
      </c>
      <c r="AU209" s="145" t="s">
        <v>79</v>
      </c>
      <c r="AY209" s="18" t="s">
        <v>127</v>
      </c>
      <c r="BE209" s="146">
        <f t="shared" si="4"/>
        <v>0</v>
      </c>
      <c r="BF209" s="146">
        <f t="shared" si="5"/>
        <v>0</v>
      </c>
      <c r="BG209" s="146">
        <f t="shared" si="6"/>
        <v>0</v>
      </c>
      <c r="BH209" s="146">
        <f t="shared" si="7"/>
        <v>0</v>
      </c>
      <c r="BI209" s="146">
        <f t="shared" si="8"/>
        <v>0</v>
      </c>
      <c r="BJ209" s="18" t="s">
        <v>77</v>
      </c>
      <c r="BK209" s="146">
        <f t="shared" si="9"/>
        <v>0</v>
      </c>
      <c r="BL209" s="18" t="s">
        <v>135</v>
      </c>
      <c r="BM209" s="145" t="s">
        <v>332</v>
      </c>
    </row>
    <row r="210" spans="1:65" s="2" customFormat="1" ht="16.5" customHeight="1">
      <c r="A210" s="33"/>
      <c r="B210" s="133"/>
      <c r="C210" s="134" t="s">
        <v>333</v>
      </c>
      <c r="D210" s="134" t="s">
        <v>130</v>
      </c>
      <c r="E210" s="135" t="s">
        <v>334</v>
      </c>
      <c r="F210" s="136" t="s">
        <v>335</v>
      </c>
      <c r="G210" s="137" t="s">
        <v>331</v>
      </c>
      <c r="H210" s="138">
        <v>6</v>
      </c>
      <c r="I210" s="139"/>
      <c r="J210" s="140">
        <f t="shared" si="0"/>
        <v>0</v>
      </c>
      <c r="K210" s="136" t="s">
        <v>302</v>
      </c>
      <c r="L210" s="34"/>
      <c r="M210" s="141" t="s">
        <v>3</v>
      </c>
      <c r="N210" s="142" t="s">
        <v>43</v>
      </c>
      <c r="O210" s="54"/>
      <c r="P210" s="143">
        <f t="shared" si="1"/>
        <v>0</v>
      </c>
      <c r="Q210" s="143">
        <v>5.1999999999999995E-4</v>
      </c>
      <c r="R210" s="143">
        <f t="shared" si="2"/>
        <v>3.1199999999999995E-3</v>
      </c>
      <c r="S210" s="143">
        <v>0</v>
      </c>
      <c r="T210" s="144">
        <f t="shared" si="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45" t="s">
        <v>135</v>
      </c>
      <c r="AT210" s="145" t="s">
        <v>130</v>
      </c>
      <c r="AU210" s="145" t="s">
        <v>79</v>
      </c>
      <c r="AY210" s="18" t="s">
        <v>127</v>
      </c>
      <c r="BE210" s="146">
        <f t="shared" si="4"/>
        <v>0</v>
      </c>
      <c r="BF210" s="146">
        <f t="shared" si="5"/>
        <v>0</v>
      </c>
      <c r="BG210" s="146">
        <f t="shared" si="6"/>
        <v>0</v>
      </c>
      <c r="BH210" s="146">
        <f t="shared" si="7"/>
        <v>0</v>
      </c>
      <c r="BI210" s="146">
        <f t="shared" si="8"/>
        <v>0</v>
      </c>
      <c r="BJ210" s="18" t="s">
        <v>77</v>
      </c>
      <c r="BK210" s="146">
        <f t="shared" si="9"/>
        <v>0</v>
      </c>
      <c r="BL210" s="18" t="s">
        <v>135</v>
      </c>
      <c r="BM210" s="145" t="s">
        <v>336</v>
      </c>
    </row>
    <row r="211" spans="1:65" s="2" customFormat="1" ht="16.5" customHeight="1">
      <c r="A211" s="33"/>
      <c r="B211" s="133"/>
      <c r="C211" s="134" t="s">
        <v>337</v>
      </c>
      <c r="D211" s="134" t="s">
        <v>130</v>
      </c>
      <c r="E211" s="135" t="s">
        <v>338</v>
      </c>
      <c r="F211" s="136" t="s">
        <v>339</v>
      </c>
      <c r="G211" s="137" t="s">
        <v>331</v>
      </c>
      <c r="H211" s="138">
        <v>4</v>
      </c>
      <c r="I211" s="139"/>
      <c r="J211" s="140">
        <f t="shared" si="0"/>
        <v>0</v>
      </c>
      <c r="K211" s="136" t="s">
        <v>302</v>
      </c>
      <c r="L211" s="34"/>
      <c r="M211" s="141" t="s">
        <v>3</v>
      </c>
      <c r="N211" s="142" t="s">
        <v>43</v>
      </c>
      <c r="O211" s="54"/>
      <c r="P211" s="143">
        <f t="shared" si="1"/>
        <v>0</v>
      </c>
      <c r="Q211" s="143">
        <v>5.1999999999999995E-4</v>
      </c>
      <c r="R211" s="143">
        <f t="shared" si="2"/>
        <v>2.0799999999999998E-3</v>
      </c>
      <c r="S211" s="143">
        <v>0</v>
      </c>
      <c r="T211" s="144">
        <f t="shared" si="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45" t="s">
        <v>233</v>
      </c>
      <c r="AT211" s="145" t="s">
        <v>130</v>
      </c>
      <c r="AU211" s="145" t="s">
        <v>79</v>
      </c>
      <c r="AY211" s="18" t="s">
        <v>127</v>
      </c>
      <c r="BE211" s="146">
        <f t="shared" si="4"/>
        <v>0</v>
      </c>
      <c r="BF211" s="146">
        <f t="shared" si="5"/>
        <v>0</v>
      </c>
      <c r="BG211" s="146">
        <f t="shared" si="6"/>
        <v>0</v>
      </c>
      <c r="BH211" s="146">
        <f t="shared" si="7"/>
        <v>0</v>
      </c>
      <c r="BI211" s="146">
        <f t="shared" si="8"/>
        <v>0</v>
      </c>
      <c r="BJ211" s="18" t="s">
        <v>77</v>
      </c>
      <c r="BK211" s="146">
        <f t="shared" si="9"/>
        <v>0</v>
      </c>
      <c r="BL211" s="18" t="s">
        <v>233</v>
      </c>
      <c r="BM211" s="145" t="s">
        <v>340</v>
      </c>
    </row>
    <row r="212" spans="1:65" s="2" customFormat="1" ht="16.5" customHeight="1">
      <c r="A212" s="33"/>
      <c r="B212" s="133"/>
      <c r="C212" s="134" t="s">
        <v>341</v>
      </c>
      <c r="D212" s="134" t="s">
        <v>130</v>
      </c>
      <c r="E212" s="135" t="s">
        <v>342</v>
      </c>
      <c r="F212" s="136" t="s">
        <v>343</v>
      </c>
      <c r="G212" s="137" t="s">
        <v>184</v>
      </c>
      <c r="H212" s="138">
        <v>4</v>
      </c>
      <c r="I212" s="139"/>
      <c r="J212" s="140">
        <f t="shared" si="0"/>
        <v>0</v>
      </c>
      <c r="K212" s="136" t="s">
        <v>3</v>
      </c>
      <c r="L212" s="34"/>
      <c r="M212" s="141" t="s">
        <v>3</v>
      </c>
      <c r="N212" s="142" t="s">
        <v>43</v>
      </c>
      <c r="O212" s="54"/>
      <c r="P212" s="143">
        <f t="shared" si="1"/>
        <v>0</v>
      </c>
      <c r="Q212" s="143">
        <v>0</v>
      </c>
      <c r="R212" s="143">
        <f t="shared" si="2"/>
        <v>0</v>
      </c>
      <c r="S212" s="143">
        <v>0</v>
      </c>
      <c r="T212" s="144">
        <f t="shared" si="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45" t="s">
        <v>233</v>
      </c>
      <c r="AT212" s="145" t="s">
        <v>130</v>
      </c>
      <c r="AU212" s="145" t="s">
        <v>79</v>
      </c>
      <c r="AY212" s="18" t="s">
        <v>127</v>
      </c>
      <c r="BE212" s="146">
        <f t="shared" si="4"/>
        <v>0</v>
      </c>
      <c r="BF212" s="146">
        <f t="shared" si="5"/>
        <v>0</v>
      </c>
      <c r="BG212" s="146">
        <f t="shared" si="6"/>
        <v>0</v>
      </c>
      <c r="BH212" s="146">
        <f t="shared" si="7"/>
        <v>0</v>
      </c>
      <c r="BI212" s="146">
        <f t="shared" si="8"/>
        <v>0</v>
      </c>
      <c r="BJ212" s="18" t="s">
        <v>77</v>
      </c>
      <c r="BK212" s="146">
        <f t="shared" si="9"/>
        <v>0</v>
      </c>
      <c r="BL212" s="18" t="s">
        <v>233</v>
      </c>
      <c r="BM212" s="145" t="s">
        <v>344</v>
      </c>
    </row>
    <row r="213" spans="1:65" s="12" customFormat="1" ht="22.9" customHeight="1">
      <c r="B213" s="120"/>
      <c r="D213" s="121" t="s">
        <v>71</v>
      </c>
      <c r="E213" s="131" t="s">
        <v>345</v>
      </c>
      <c r="F213" s="131" t="s">
        <v>346</v>
      </c>
      <c r="I213" s="123"/>
      <c r="J213" s="132">
        <f>BK213</f>
        <v>0</v>
      </c>
      <c r="L213" s="120"/>
      <c r="M213" s="125"/>
      <c r="N213" s="126"/>
      <c r="O213" s="126"/>
      <c r="P213" s="127">
        <f>SUM(P214:P285)</f>
        <v>0</v>
      </c>
      <c r="Q213" s="126"/>
      <c r="R213" s="127">
        <f>SUM(R214:R285)</f>
        <v>0</v>
      </c>
      <c r="S213" s="126"/>
      <c r="T213" s="128">
        <f>SUM(T214:T285)</f>
        <v>21.350670000000001</v>
      </c>
      <c r="AR213" s="121" t="s">
        <v>77</v>
      </c>
      <c r="AT213" s="129" t="s">
        <v>71</v>
      </c>
      <c r="AU213" s="129" t="s">
        <v>77</v>
      </c>
      <c r="AY213" s="121" t="s">
        <v>127</v>
      </c>
      <c r="BK213" s="130">
        <f>SUM(BK214:BK285)</f>
        <v>0</v>
      </c>
    </row>
    <row r="214" spans="1:65" s="2" customFormat="1" ht="24">
      <c r="A214" s="33"/>
      <c r="B214" s="133"/>
      <c r="C214" s="134" t="s">
        <v>347</v>
      </c>
      <c r="D214" s="134" t="s">
        <v>130</v>
      </c>
      <c r="E214" s="135" t="s">
        <v>348</v>
      </c>
      <c r="F214" s="136" t="s">
        <v>349</v>
      </c>
      <c r="G214" s="137" t="s">
        <v>151</v>
      </c>
      <c r="H214" s="138">
        <v>9.3320000000000007</v>
      </c>
      <c r="I214" s="139"/>
      <c r="J214" s="140">
        <f>ROUND(I214*H214,2)</f>
        <v>0</v>
      </c>
      <c r="K214" s="136" t="s">
        <v>134</v>
      </c>
      <c r="L214" s="34"/>
      <c r="M214" s="141" t="s">
        <v>3</v>
      </c>
      <c r="N214" s="142" t="s">
        <v>43</v>
      </c>
      <c r="O214" s="54"/>
      <c r="P214" s="143">
        <f>O214*H214</f>
        <v>0</v>
      </c>
      <c r="Q214" s="143">
        <v>0</v>
      </c>
      <c r="R214" s="143">
        <f>Q214*H214</f>
        <v>0</v>
      </c>
      <c r="S214" s="143">
        <v>0.13100000000000001</v>
      </c>
      <c r="T214" s="144">
        <f>S214*H214</f>
        <v>1.2224920000000001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45" t="s">
        <v>135</v>
      </c>
      <c r="AT214" s="145" t="s">
        <v>130</v>
      </c>
      <c r="AU214" s="145" t="s">
        <v>79</v>
      </c>
      <c r="AY214" s="18" t="s">
        <v>127</v>
      </c>
      <c r="BE214" s="146">
        <f>IF(N214="základní",J214,0)</f>
        <v>0</v>
      </c>
      <c r="BF214" s="146">
        <f>IF(N214="snížená",J214,0)</f>
        <v>0</v>
      </c>
      <c r="BG214" s="146">
        <f>IF(N214="zákl. přenesená",J214,0)</f>
        <v>0</v>
      </c>
      <c r="BH214" s="146">
        <f>IF(N214="sníž. přenesená",J214,0)</f>
        <v>0</v>
      </c>
      <c r="BI214" s="146">
        <f>IF(N214="nulová",J214,0)</f>
        <v>0</v>
      </c>
      <c r="BJ214" s="18" t="s">
        <v>77</v>
      </c>
      <c r="BK214" s="146">
        <f>ROUND(I214*H214,2)</f>
        <v>0</v>
      </c>
      <c r="BL214" s="18" t="s">
        <v>135</v>
      </c>
      <c r="BM214" s="145" t="s">
        <v>350</v>
      </c>
    </row>
    <row r="215" spans="1:65" s="13" customFormat="1" ht="11.25">
      <c r="B215" s="147"/>
      <c r="D215" s="148" t="s">
        <v>137</v>
      </c>
      <c r="E215" s="149" t="s">
        <v>3</v>
      </c>
      <c r="F215" s="150" t="s">
        <v>351</v>
      </c>
      <c r="H215" s="151">
        <v>14.06</v>
      </c>
      <c r="I215" s="152"/>
      <c r="L215" s="147"/>
      <c r="M215" s="153"/>
      <c r="N215" s="154"/>
      <c r="O215" s="154"/>
      <c r="P215" s="154"/>
      <c r="Q215" s="154"/>
      <c r="R215" s="154"/>
      <c r="S215" s="154"/>
      <c r="T215" s="155"/>
      <c r="AT215" s="149" t="s">
        <v>137</v>
      </c>
      <c r="AU215" s="149" t="s">
        <v>79</v>
      </c>
      <c r="AV215" s="13" t="s">
        <v>79</v>
      </c>
      <c r="AW215" s="13" t="s">
        <v>33</v>
      </c>
      <c r="AX215" s="13" t="s">
        <v>72</v>
      </c>
      <c r="AY215" s="149" t="s">
        <v>127</v>
      </c>
    </row>
    <row r="216" spans="1:65" s="14" customFormat="1" ht="11.25">
      <c r="B216" s="156"/>
      <c r="D216" s="148" t="s">
        <v>137</v>
      </c>
      <c r="E216" s="157" t="s">
        <v>3</v>
      </c>
      <c r="F216" s="158" t="s">
        <v>204</v>
      </c>
      <c r="H216" s="157" t="s">
        <v>3</v>
      </c>
      <c r="I216" s="159"/>
      <c r="L216" s="156"/>
      <c r="M216" s="160"/>
      <c r="N216" s="161"/>
      <c r="O216" s="161"/>
      <c r="P216" s="161"/>
      <c r="Q216" s="161"/>
      <c r="R216" s="161"/>
      <c r="S216" s="161"/>
      <c r="T216" s="162"/>
      <c r="AT216" s="157" t="s">
        <v>137</v>
      </c>
      <c r="AU216" s="157" t="s">
        <v>79</v>
      </c>
      <c r="AV216" s="14" t="s">
        <v>77</v>
      </c>
      <c r="AW216" s="14" t="s">
        <v>33</v>
      </c>
      <c r="AX216" s="14" t="s">
        <v>72</v>
      </c>
      <c r="AY216" s="157" t="s">
        <v>127</v>
      </c>
    </row>
    <row r="217" spans="1:65" s="13" customFormat="1" ht="11.25">
      <c r="B217" s="147"/>
      <c r="D217" s="148" t="s">
        <v>137</v>
      </c>
      <c r="E217" s="149" t="s">
        <v>3</v>
      </c>
      <c r="F217" s="150" t="s">
        <v>352</v>
      </c>
      <c r="H217" s="151">
        <v>-4.7279999999999998</v>
      </c>
      <c r="I217" s="152"/>
      <c r="L217" s="147"/>
      <c r="M217" s="153"/>
      <c r="N217" s="154"/>
      <c r="O217" s="154"/>
      <c r="P217" s="154"/>
      <c r="Q217" s="154"/>
      <c r="R217" s="154"/>
      <c r="S217" s="154"/>
      <c r="T217" s="155"/>
      <c r="AT217" s="149" t="s">
        <v>137</v>
      </c>
      <c r="AU217" s="149" t="s">
        <v>79</v>
      </c>
      <c r="AV217" s="13" t="s">
        <v>79</v>
      </c>
      <c r="AW217" s="13" t="s">
        <v>33</v>
      </c>
      <c r="AX217" s="13" t="s">
        <v>72</v>
      </c>
      <c r="AY217" s="149" t="s">
        <v>127</v>
      </c>
    </row>
    <row r="218" spans="1:65" s="16" customFormat="1" ht="11.25">
      <c r="B218" s="171"/>
      <c r="D218" s="148" t="s">
        <v>137</v>
      </c>
      <c r="E218" s="172" t="s">
        <v>3</v>
      </c>
      <c r="F218" s="173" t="s">
        <v>211</v>
      </c>
      <c r="H218" s="174">
        <v>9.3320000000000007</v>
      </c>
      <c r="I218" s="175"/>
      <c r="L218" s="171"/>
      <c r="M218" s="176"/>
      <c r="N218" s="177"/>
      <c r="O218" s="177"/>
      <c r="P218" s="177"/>
      <c r="Q218" s="177"/>
      <c r="R218" s="177"/>
      <c r="S218" s="177"/>
      <c r="T218" s="178"/>
      <c r="AT218" s="172" t="s">
        <v>137</v>
      </c>
      <c r="AU218" s="172" t="s">
        <v>79</v>
      </c>
      <c r="AV218" s="16" t="s">
        <v>135</v>
      </c>
      <c r="AW218" s="16" t="s">
        <v>33</v>
      </c>
      <c r="AX218" s="16" t="s">
        <v>77</v>
      </c>
      <c r="AY218" s="172" t="s">
        <v>127</v>
      </c>
    </row>
    <row r="219" spans="1:65" s="2" customFormat="1" ht="24">
      <c r="A219" s="33"/>
      <c r="B219" s="133"/>
      <c r="C219" s="134" t="s">
        <v>353</v>
      </c>
      <c r="D219" s="134" t="s">
        <v>130</v>
      </c>
      <c r="E219" s="135" t="s">
        <v>354</v>
      </c>
      <c r="F219" s="136" t="s">
        <v>355</v>
      </c>
      <c r="G219" s="137" t="s">
        <v>151</v>
      </c>
      <c r="H219" s="138">
        <v>17.437999999999999</v>
      </c>
      <c r="I219" s="139"/>
      <c r="J219" s="140">
        <f>ROUND(I219*H219,2)</f>
        <v>0</v>
      </c>
      <c r="K219" s="136" t="s">
        <v>134</v>
      </c>
      <c r="L219" s="34"/>
      <c r="M219" s="141" t="s">
        <v>3</v>
      </c>
      <c r="N219" s="142" t="s">
        <v>43</v>
      </c>
      <c r="O219" s="54"/>
      <c r="P219" s="143">
        <f>O219*H219</f>
        <v>0</v>
      </c>
      <c r="Q219" s="143">
        <v>0</v>
      </c>
      <c r="R219" s="143">
        <f>Q219*H219</f>
        <v>0</v>
      </c>
      <c r="S219" s="143">
        <v>0.26100000000000001</v>
      </c>
      <c r="T219" s="144">
        <f>S219*H219</f>
        <v>4.5513180000000002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45" t="s">
        <v>135</v>
      </c>
      <c r="AT219" s="145" t="s">
        <v>130</v>
      </c>
      <c r="AU219" s="145" t="s">
        <v>79</v>
      </c>
      <c r="AY219" s="18" t="s">
        <v>127</v>
      </c>
      <c r="BE219" s="146">
        <f>IF(N219="základní",J219,0)</f>
        <v>0</v>
      </c>
      <c r="BF219" s="146">
        <f>IF(N219="snížená",J219,0)</f>
        <v>0</v>
      </c>
      <c r="BG219" s="146">
        <f>IF(N219="zákl. přenesená",J219,0)</f>
        <v>0</v>
      </c>
      <c r="BH219" s="146">
        <f>IF(N219="sníž. přenesená",J219,0)</f>
        <v>0</v>
      </c>
      <c r="BI219" s="146">
        <f>IF(N219="nulová",J219,0)</f>
        <v>0</v>
      </c>
      <c r="BJ219" s="18" t="s">
        <v>77</v>
      </c>
      <c r="BK219" s="146">
        <f>ROUND(I219*H219,2)</f>
        <v>0</v>
      </c>
      <c r="BL219" s="18" t="s">
        <v>135</v>
      </c>
      <c r="BM219" s="145" t="s">
        <v>356</v>
      </c>
    </row>
    <row r="220" spans="1:65" s="13" customFormat="1" ht="11.25">
      <c r="B220" s="147"/>
      <c r="D220" s="148" t="s">
        <v>137</v>
      </c>
      <c r="E220" s="149" t="s">
        <v>3</v>
      </c>
      <c r="F220" s="150" t="s">
        <v>357</v>
      </c>
      <c r="H220" s="151">
        <v>4.2590000000000003</v>
      </c>
      <c r="I220" s="152"/>
      <c r="L220" s="147"/>
      <c r="M220" s="153"/>
      <c r="N220" s="154"/>
      <c r="O220" s="154"/>
      <c r="P220" s="154"/>
      <c r="Q220" s="154"/>
      <c r="R220" s="154"/>
      <c r="S220" s="154"/>
      <c r="T220" s="155"/>
      <c r="AT220" s="149" t="s">
        <v>137</v>
      </c>
      <c r="AU220" s="149" t="s">
        <v>79</v>
      </c>
      <c r="AV220" s="13" t="s">
        <v>79</v>
      </c>
      <c r="AW220" s="13" t="s">
        <v>33</v>
      </c>
      <c r="AX220" s="13" t="s">
        <v>72</v>
      </c>
      <c r="AY220" s="149" t="s">
        <v>127</v>
      </c>
    </row>
    <row r="221" spans="1:65" s="13" customFormat="1" ht="11.25">
      <c r="B221" s="147"/>
      <c r="D221" s="148" t="s">
        <v>137</v>
      </c>
      <c r="E221" s="149" t="s">
        <v>3</v>
      </c>
      <c r="F221" s="150" t="s">
        <v>358</v>
      </c>
      <c r="H221" s="151">
        <v>13.179</v>
      </c>
      <c r="I221" s="152"/>
      <c r="L221" s="147"/>
      <c r="M221" s="153"/>
      <c r="N221" s="154"/>
      <c r="O221" s="154"/>
      <c r="P221" s="154"/>
      <c r="Q221" s="154"/>
      <c r="R221" s="154"/>
      <c r="S221" s="154"/>
      <c r="T221" s="155"/>
      <c r="AT221" s="149" t="s">
        <v>137</v>
      </c>
      <c r="AU221" s="149" t="s">
        <v>79</v>
      </c>
      <c r="AV221" s="13" t="s">
        <v>79</v>
      </c>
      <c r="AW221" s="13" t="s">
        <v>33</v>
      </c>
      <c r="AX221" s="13" t="s">
        <v>72</v>
      </c>
      <c r="AY221" s="149" t="s">
        <v>127</v>
      </c>
    </row>
    <row r="222" spans="1:65" s="16" customFormat="1" ht="11.25">
      <c r="B222" s="171"/>
      <c r="D222" s="148" t="s">
        <v>137</v>
      </c>
      <c r="E222" s="172" t="s">
        <v>3</v>
      </c>
      <c r="F222" s="173" t="s">
        <v>211</v>
      </c>
      <c r="H222" s="174">
        <v>17.438000000000002</v>
      </c>
      <c r="I222" s="175"/>
      <c r="L222" s="171"/>
      <c r="M222" s="176"/>
      <c r="N222" s="177"/>
      <c r="O222" s="177"/>
      <c r="P222" s="177"/>
      <c r="Q222" s="177"/>
      <c r="R222" s="177"/>
      <c r="S222" s="177"/>
      <c r="T222" s="178"/>
      <c r="AT222" s="172" t="s">
        <v>137</v>
      </c>
      <c r="AU222" s="172" t="s">
        <v>79</v>
      </c>
      <c r="AV222" s="16" t="s">
        <v>135</v>
      </c>
      <c r="AW222" s="16" t="s">
        <v>33</v>
      </c>
      <c r="AX222" s="16" t="s">
        <v>77</v>
      </c>
      <c r="AY222" s="172" t="s">
        <v>127</v>
      </c>
    </row>
    <row r="223" spans="1:65" s="2" customFormat="1" ht="33" customHeight="1">
      <c r="A223" s="33"/>
      <c r="B223" s="133"/>
      <c r="C223" s="134" t="s">
        <v>359</v>
      </c>
      <c r="D223" s="134" t="s">
        <v>130</v>
      </c>
      <c r="E223" s="135" t="s">
        <v>360</v>
      </c>
      <c r="F223" s="136" t="s">
        <v>361</v>
      </c>
      <c r="G223" s="137" t="s">
        <v>151</v>
      </c>
      <c r="H223" s="138">
        <v>6.0019999999999998</v>
      </c>
      <c r="I223" s="139"/>
      <c r="J223" s="140">
        <f>ROUND(I223*H223,2)</f>
        <v>0</v>
      </c>
      <c r="K223" s="136" t="s">
        <v>134</v>
      </c>
      <c r="L223" s="34"/>
      <c r="M223" s="141" t="s">
        <v>3</v>
      </c>
      <c r="N223" s="142" t="s">
        <v>43</v>
      </c>
      <c r="O223" s="54"/>
      <c r="P223" s="143">
        <f>O223*H223</f>
        <v>0</v>
      </c>
      <c r="Q223" s="143">
        <v>0</v>
      </c>
      <c r="R223" s="143">
        <f>Q223*H223</f>
        <v>0</v>
      </c>
      <c r="S223" s="143">
        <v>0.1</v>
      </c>
      <c r="T223" s="144">
        <f>S223*H223</f>
        <v>0.60020000000000007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45" t="s">
        <v>135</v>
      </c>
      <c r="AT223" s="145" t="s">
        <v>130</v>
      </c>
      <c r="AU223" s="145" t="s">
        <v>79</v>
      </c>
      <c r="AY223" s="18" t="s">
        <v>127</v>
      </c>
      <c r="BE223" s="146">
        <f>IF(N223="základní",J223,0)</f>
        <v>0</v>
      </c>
      <c r="BF223" s="146">
        <f>IF(N223="snížená",J223,0)</f>
        <v>0</v>
      </c>
      <c r="BG223" s="146">
        <f>IF(N223="zákl. přenesená",J223,0)</f>
        <v>0</v>
      </c>
      <c r="BH223" s="146">
        <f>IF(N223="sníž. přenesená",J223,0)</f>
        <v>0</v>
      </c>
      <c r="BI223" s="146">
        <f>IF(N223="nulová",J223,0)</f>
        <v>0</v>
      </c>
      <c r="BJ223" s="18" t="s">
        <v>77</v>
      </c>
      <c r="BK223" s="146">
        <f>ROUND(I223*H223,2)</f>
        <v>0</v>
      </c>
      <c r="BL223" s="18" t="s">
        <v>135</v>
      </c>
      <c r="BM223" s="145" t="s">
        <v>362</v>
      </c>
    </row>
    <row r="224" spans="1:65" s="13" customFormat="1" ht="11.25">
      <c r="B224" s="147"/>
      <c r="D224" s="148" t="s">
        <v>137</v>
      </c>
      <c r="E224" s="149" t="s">
        <v>3</v>
      </c>
      <c r="F224" s="150" t="s">
        <v>363</v>
      </c>
      <c r="H224" s="151">
        <v>6.0019999999999998</v>
      </c>
      <c r="I224" s="152"/>
      <c r="L224" s="147"/>
      <c r="M224" s="153"/>
      <c r="N224" s="154"/>
      <c r="O224" s="154"/>
      <c r="P224" s="154"/>
      <c r="Q224" s="154"/>
      <c r="R224" s="154"/>
      <c r="S224" s="154"/>
      <c r="T224" s="155"/>
      <c r="AT224" s="149" t="s">
        <v>137</v>
      </c>
      <c r="AU224" s="149" t="s">
        <v>79</v>
      </c>
      <c r="AV224" s="13" t="s">
        <v>79</v>
      </c>
      <c r="AW224" s="13" t="s">
        <v>33</v>
      </c>
      <c r="AX224" s="13" t="s">
        <v>77</v>
      </c>
      <c r="AY224" s="149" t="s">
        <v>127</v>
      </c>
    </row>
    <row r="225" spans="1:65" s="2" customFormat="1" ht="21.75" customHeight="1">
      <c r="A225" s="33"/>
      <c r="B225" s="133"/>
      <c r="C225" s="134" t="s">
        <v>364</v>
      </c>
      <c r="D225" s="134" t="s">
        <v>130</v>
      </c>
      <c r="E225" s="135" t="s">
        <v>365</v>
      </c>
      <c r="F225" s="136" t="s">
        <v>366</v>
      </c>
      <c r="G225" s="137" t="s">
        <v>133</v>
      </c>
      <c r="H225" s="138">
        <v>7.4999999999999997E-2</v>
      </c>
      <c r="I225" s="139"/>
      <c r="J225" s="140">
        <f>ROUND(I225*H225,2)</f>
        <v>0</v>
      </c>
      <c r="K225" s="136" t="s">
        <v>134</v>
      </c>
      <c r="L225" s="34"/>
      <c r="M225" s="141" t="s">
        <v>3</v>
      </c>
      <c r="N225" s="142" t="s">
        <v>43</v>
      </c>
      <c r="O225" s="54"/>
      <c r="P225" s="143">
        <f>O225*H225</f>
        <v>0</v>
      </c>
      <c r="Q225" s="143">
        <v>0</v>
      </c>
      <c r="R225" s="143">
        <f>Q225*H225</f>
        <v>0</v>
      </c>
      <c r="S225" s="143">
        <v>2.4</v>
      </c>
      <c r="T225" s="144">
        <f>S225*H225</f>
        <v>0.18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45" t="s">
        <v>135</v>
      </c>
      <c r="AT225" s="145" t="s">
        <v>130</v>
      </c>
      <c r="AU225" s="145" t="s">
        <v>79</v>
      </c>
      <c r="AY225" s="18" t="s">
        <v>127</v>
      </c>
      <c r="BE225" s="146">
        <f>IF(N225="základní",J225,0)</f>
        <v>0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8" t="s">
        <v>77</v>
      </c>
      <c r="BK225" s="146">
        <f>ROUND(I225*H225,2)</f>
        <v>0</v>
      </c>
      <c r="BL225" s="18" t="s">
        <v>135</v>
      </c>
      <c r="BM225" s="145" t="s">
        <v>367</v>
      </c>
    </row>
    <row r="226" spans="1:65" s="13" customFormat="1" ht="11.25">
      <c r="B226" s="147"/>
      <c r="D226" s="148" t="s">
        <v>137</v>
      </c>
      <c r="E226" s="149" t="s">
        <v>3</v>
      </c>
      <c r="F226" s="150" t="s">
        <v>368</v>
      </c>
      <c r="H226" s="151">
        <v>7.4999999999999997E-2</v>
      </c>
      <c r="I226" s="152"/>
      <c r="L226" s="147"/>
      <c r="M226" s="153"/>
      <c r="N226" s="154"/>
      <c r="O226" s="154"/>
      <c r="P226" s="154"/>
      <c r="Q226" s="154"/>
      <c r="R226" s="154"/>
      <c r="S226" s="154"/>
      <c r="T226" s="155"/>
      <c r="AT226" s="149" t="s">
        <v>137</v>
      </c>
      <c r="AU226" s="149" t="s">
        <v>79</v>
      </c>
      <c r="AV226" s="13" t="s">
        <v>79</v>
      </c>
      <c r="AW226" s="13" t="s">
        <v>33</v>
      </c>
      <c r="AX226" s="13" t="s">
        <v>77</v>
      </c>
      <c r="AY226" s="149" t="s">
        <v>127</v>
      </c>
    </row>
    <row r="227" spans="1:65" s="2" customFormat="1" ht="16.5" customHeight="1">
      <c r="A227" s="33"/>
      <c r="B227" s="133"/>
      <c r="C227" s="134" t="s">
        <v>369</v>
      </c>
      <c r="D227" s="134" t="s">
        <v>130</v>
      </c>
      <c r="E227" s="135" t="s">
        <v>370</v>
      </c>
      <c r="F227" s="136" t="s">
        <v>371</v>
      </c>
      <c r="G227" s="137" t="s">
        <v>133</v>
      </c>
      <c r="H227" s="138">
        <v>1.3520000000000001</v>
      </c>
      <c r="I227" s="139"/>
      <c r="J227" s="140">
        <f>ROUND(I227*H227,2)</f>
        <v>0</v>
      </c>
      <c r="K227" s="136" t="s">
        <v>134</v>
      </c>
      <c r="L227" s="34"/>
      <c r="M227" s="141" t="s">
        <v>3</v>
      </c>
      <c r="N227" s="142" t="s">
        <v>43</v>
      </c>
      <c r="O227" s="54"/>
      <c r="P227" s="143">
        <f>O227*H227</f>
        <v>0</v>
      </c>
      <c r="Q227" s="143">
        <v>0</v>
      </c>
      <c r="R227" s="143">
        <f>Q227*H227</f>
        <v>0</v>
      </c>
      <c r="S227" s="143">
        <v>2.2000000000000002</v>
      </c>
      <c r="T227" s="144">
        <f>S227*H227</f>
        <v>2.9744000000000006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45" t="s">
        <v>135</v>
      </c>
      <c r="AT227" s="145" t="s">
        <v>130</v>
      </c>
      <c r="AU227" s="145" t="s">
        <v>79</v>
      </c>
      <c r="AY227" s="18" t="s">
        <v>127</v>
      </c>
      <c r="BE227" s="146">
        <f>IF(N227="základní",J227,0)</f>
        <v>0</v>
      </c>
      <c r="BF227" s="146">
        <f>IF(N227="snížená",J227,0)</f>
        <v>0</v>
      </c>
      <c r="BG227" s="146">
        <f>IF(N227="zákl. přenesená",J227,0)</f>
        <v>0</v>
      </c>
      <c r="BH227" s="146">
        <f>IF(N227="sníž. přenesená",J227,0)</f>
        <v>0</v>
      </c>
      <c r="BI227" s="146">
        <f>IF(N227="nulová",J227,0)</f>
        <v>0</v>
      </c>
      <c r="BJ227" s="18" t="s">
        <v>77</v>
      </c>
      <c r="BK227" s="146">
        <f>ROUND(I227*H227,2)</f>
        <v>0</v>
      </c>
      <c r="BL227" s="18" t="s">
        <v>135</v>
      </c>
      <c r="BM227" s="145" t="s">
        <v>372</v>
      </c>
    </row>
    <row r="228" spans="1:65" s="14" customFormat="1" ht="11.25">
      <c r="B228" s="156"/>
      <c r="D228" s="148" t="s">
        <v>137</v>
      </c>
      <c r="E228" s="157" t="s">
        <v>3</v>
      </c>
      <c r="F228" s="158" t="s">
        <v>295</v>
      </c>
      <c r="H228" s="157" t="s">
        <v>3</v>
      </c>
      <c r="I228" s="159"/>
      <c r="L228" s="156"/>
      <c r="M228" s="160"/>
      <c r="N228" s="161"/>
      <c r="O228" s="161"/>
      <c r="P228" s="161"/>
      <c r="Q228" s="161"/>
      <c r="R228" s="161"/>
      <c r="S228" s="161"/>
      <c r="T228" s="162"/>
      <c r="AT228" s="157" t="s">
        <v>137</v>
      </c>
      <c r="AU228" s="157" t="s">
        <v>79</v>
      </c>
      <c r="AV228" s="14" t="s">
        <v>77</v>
      </c>
      <c r="AW228" s="14" t="s">
        <v>33</v>
      </c>
      <c r="AX228" s="14" t="s">
        <v>72</v>
      </c>
      <c r="AY228" s="157" t="s">
        <v>127</v>
      </c>
    </row>
    <row r="229" spans="1:65" s="13" customFormat="1" ht="11.25">
      <c r="B229" s="147"/>
      <c r="D229" s="148" t="s">
        <v>137</v>
      </c>
      <c r="E229" s="149" t="s">
        <v>3</v>
      </c>
      <c r="F229" s="150" t="s">
        <v>373</v>
      </c>
      <c r="H229" s="151">
        <v>0.30399999999999999</v>
      </c>
      <c r="I229" s="152"/>
      <c r="L229" s="147"/>
      <c r="M229" s="153"/>
      <c r="N229" s="154"/>
      <c r="O229" s="154"/>
      <c r="P229" s="154"/>
      <c r="Q229" s="154"/>
      <c r="R229" s="154"/>
      <c r="S229" s="154"/>
      <c r="T229" s="155"/>
      <c r="AT229" s="149" t="s">
        <v>137</v>
      </c>
      <c r="AU229" s="149" t="s">
        <v>79</v>
      </c>
      <c r="AV229" s="13" t="s">
        <v>79</v>
      </c>
      <c r="AW229" s="13" t="s">
        <v>33</v>
      </c>
      <c r="AX229" s="13" t="s">
        <v>72</v>
      </c>
      <c r="AY229" s="149" t="s">
        <v>127</v>
      </c>
    </row>
    <row r="230" spans="1:65" s="13" customFormat="1" ht="11.25">
      <c r="B230" s="147"/>
      <c r="D230" s="148" t="s">
        <v>137</v>
      </c>
      <c r="E230" s="149" t="s">
        <v>3</v>
      </c>
      <c r="F230" s="150" t="s">
        <v>374</v>
      </c>
      <c r="H230" s="151">
        <v>0.29599999999999999</v>
      </c>
      <c r="I230" s="152"/>
      <c r="L230" s="147"/>
      <c r="M230" s="153"/>
      <c r="N230" s="154"/>
      <c r="O230" s="154"/>
      <c r="P230" s="154"/>
      <c r="Q230" s="154"/>
      <c r="R230" s="154"/>
      <c r="S230" s="154"/>
      <c r="T230" s="155"/>
      <c r="AT230" s="149" t="s">
        <v>137</v>
      </c>
      <c r="AU230" s="149" t="s">
        <v>79</v>
      </c>
      <c r="AV230" s="13" t="s">
        <v>79</v>
      </c>
      <c r="AW230" s="13" t="s">
        <v>33</v>
      </c>
      <c r="AX230" s="13" t="s">
        <v>72</v>
      </c>
      <c r="AY230" s="149" t="s">
        <v>127</v>
      </c>
    </row>
    <row r="231" spans="1:65" s="13" customFormat="1" ht="11.25">
      <c r="B231" s="147"/>
      <c r="D231" s="148" t="s">
        <v>137</v>
      </c>
      <c r="E231" s="149" t="s">
        <v>3</v>
      </c>
      <c r="F231" s="150" t="s">
        <v>375</v>
      </c>
      <c r="H231" s="151">
        <v>0.752</v>
      </c>
      <c r="I231" s="152"/>
      <c r="L231" s="147"/>
      <c r="M231" s="153"/>
      <c r="N231" s="154"/>
      <c r="O231" s="154"/>
      <c r="P231" s="154"/>
      <c r="Q231" s="154"/>
      <c r="R231" s="154"/>
      <c r="S231" s="154"/>
      <c r="T231" s="155"/>
      <c r="AT231" s="149" t="s">
        <v>137</v>
      </c>
      <c r="AU231" s="149" t="s">
        <v>79</v>
      </c>
      <c r="AV231" s="13" t="s">
        <v>79</v>
      </c>
      <c r="AW231" s="13" t="s">
        <v>33</v>
      </c>
      <c r="AX231" s="13" t="s">
        <v>72</v>
      </c>
      <c r="AY231" s="149" t="s">
        <v>127</v>
      </c>
    </row>
    <row r="232" spans="1:65" s="16" customFormat="1" ht="11.25">
      <c r="B232" s="171"/>
      <c r="D232" s="148" t="s">
        <v>137</v>
      </c>
      <c r="E232" s="172" t="s">
        <v>3</v>
      </c>
      <c r="F232" s="173" t="s">
        <v>211</v>
      </c>
      <c r="H232" s="174">
        <v>1.3519999999999999</v>
      </c>
      <c r="I232" s="175"/>
      <c r="L232" s="171"/>
      <c r="M232" s="176"/>
      <c r="N232" s="177"/>
      <c r="O232" s="177"/>
      <c r="P232" s="177"/>
      <c r="Q232" s="177"/>
      <c r="R232" s="177"/>
      <c r="S232" s="177"/>
      <c r="T232" s="178"/>
      <c r="AT232" s="172" t="s">
        <v>137</v>
      </c>
      <c r="AU232" s="172" t="s">
        <v>79</v>
      </c>
      <c r="AV232" s="16" t="s">
        <v>135</v>
      </c>
      <c r="AW232" s="16" t="s">
        <v>33</v>
      </c>
      <c r="AX232" s="16" t="s">
        <v>77</v>
      </c>
      <c r="AY232" s="172" t="s">
        <v>127</v>
      </c>
    </row>
    <row r="233" spans="1:65" s="2" customFormat="1" ht="24">
      <c r="A233" s="33"/>
      <c r="B233" s="133"/>
      <c r="C233" s="134" t="s">
        <v>376</v>
      </c>
      <c r="D233" s="134" t="s">
        <v>130</v>
      </c>
      <c r="E233" s="135" t="s">
        <v>377</v>
      </c>
      <c r="F233" s="136" t="s">
        <v>378</v>
      </c>
      <c r="G233" s="137" t="s">
        <v>151</v>
      </c>
      <c r="H233" s="138">
        <v>33.799999999999997</v>
      </c>
      <c r="I233" s="139"/>
      <c r="J233" s="140">
        <f>ROUND(I233*H233,2)</f>
        <v>0</v>
      </c>
      <c r="K233" s="136" t="s">
        <v>134</v>
      </c>
      <c r="L233" s="34"/>
      <c r="M233" s="141" t="s">
        <v>3</v>
      </c>
      <c r="N233" s="142" t="s">
        <v>43</v>
      </c>
      <c r="O233" s="54"/>
      <c r="P233" s="143">
        <f>O233*H233</f>
        <v>0</v>
      </c>
      <c r="Q233" s="143">
        <v>0</v>
      </c>
      <c r="R233" s="143">
        <f>Q233*H233</f>
        <v>0</v>
      </c>
      <c r="S233" s="143">
        <v>3.5000000000000003E-2</v>
      </c>
      <c r="T233" s="144">
        <f>S233*H233</f>
        <v>1.1830000000000001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45" t="s">
        <v>135</v>
      </c>
      <c r="AT233" s="145" t="s">
        <v>130</v>
      </c>
      <c r="AU233" s="145" t="s">
        <v>79</v>
      </c>
      <c r="AY233" s="18" t="s">
        <v>127</v>
      </c>
      <c r="BE233" s="146">
        <f>IF(N233="základní",J233,0)</f>
        <v>0</v>
      </c>
      <c r="BF233" s="146">
        <f>IF(N233="snížená",J233,0)</f>
        <v>0</v>
      </c>
      <c r="BG233" s="146">
        <f>IF(N233="zákl. přenesená",J233,0)</f>
        <v>0</v>
      </c>
      <c r="BH233" s="146">
        <f>IF(N233="sníž. přenesená",J233,0)</f>
        <v>0</v>
      </c>
      <c r="BI233" s="146">
        <f>IF(N233="nulová",J233,0)</f>
        <v>0</v>
      </c>
      <c r="BJ233" s="18" t="s">
        <v>77</v>
      </c>
      <c r="BK233" s="146">
        <f>ROUND(I233*H233,2)</f>
        <v>0</v>
      </c>
      <c r="BL233" s="18" t="s">
        <v>135</v>
      </c>
      <c r="BM233" s="145" t="s">
        <v>379</v>
      </c>
    </row>
    <row r="234" spans="1:65" s="14" customFormat="1" ht="11.25">
      <c r="B234" s="156"/>
      <c r="D234" s="148" t="s">
        <v>137</v>
      </c>
      <c r="E234" s="157" t="s">
        <v>3</v>
      </c>
      <c r="F234" s="158" t="s">
        <v>295</v>
      </c>
      <c r="H234" s="157" t="s">
        <v>3</v>
      </c>
      <c r="I234" s="159"/>
      <c r="L234" s="156"/>
      <c r="M234" s="160"/>
      <c r="N234" s="161"/>
      <c r="O234" s="161"/>
      <c r="P234" s="161"/>
      <c r="Q234" s="161"/>
      <c r="R234" s="161"/>
      <c r="S234" s="161"/>
      <c r="T234" s="162"/>
      <c r="AT234" s="157" t="s">
        <v>137</v>
      </c>
      <c r="AU234" s="157" t="s">
        <v>79</v>
      </c>
      <c r="AV234" s="14" t="s">
        <v>77</v>
      </c>
      <c r="AW234" s="14" t="s">
        <v>33</v>
      </c>
      <c r="AX234" s="14" t="s">
        <v>72</v>
      </c>
      <c r="AY234" s="157" t="s">
        <v>127</v>
      </c>
    </row>
    <row r="235" spans="1:65" s="13" customFormat="1" ht="11.25">
      <c r="B235" s="147"/>
      <c r="D235" s="148" t="s">
        <v>137</v>
      </c>
      <c r="E235" s="149" t="s">
        <v>3</v>
      </c>
      <c r="F235" s="150" t="s">
        <v>296</v>
      </c>
      <c r="H235" s="151">
        <v>7.6</v>
      </c>
      <c r="I235" s="152"/>
      <c r="L235" s="147"/>
      <c r="M235" s="153"/>
      <c r="N235" s="154"/>
      <c r="O235" s="154"/>
      <c r="P235" s="154"/>
      <c r="Q235" s="154"/>
      <c r="R235" s="154"/>
      <c r="S235" s="154"/>
      <c r="T235" s="155"/>
      <c r="AT235" s="149" t="s">
        <v>137</v>
      </c>
      <c r="AU235" s="149" t="s">
        <v>79</v>
      </c>
      <c r="AV235" s="13" t="s">
        <v>79</v>
      </c>
      <c r="AW235" s="13" t="s">
        <v>33</v>
      </c>
      <c r="AX235" s="13" t="s">
        <v>72</v>
      </c>
      <c r="AY235" s="149" t="s">
        <v>127</v>
      </c>
    </row>
    <row r="236" spans="1:65" s="13" customFormat="1" ht="11.25">
      <c r="B236" s="147"/>
      <c r="D236" s="148" t="s">
        <v>137</v>
      </c>
      <c r="E236" s="149" t="s">
        <v>3</v>
      </c>
      <c r="F236" s="150" t="s">
        <v>297</v>
      </c>
      <c r="H236" s="151">
        <v>7.4</v>
      </c>
      <c r="I236" s="152"/>
      <c r="L236" s="147"/>
      <c r="M236" s="153"/>
      <c r="N236" s="154"/>
      <c r="O236" s="154"/>
      <c r="P236" s="154"/>
      <c r="Q236" s="154"/>
      <c r="R236" s="154"/>
      <c r="S236" s="154"/>
      <c r="T236" s="155"/>
      <c r="AT236" s="149" t="s">
        <v>137</v>
      </c>
      <c r="AU236" s="149" t="s">
        <v>79</v>
      </c>
      <c r="AV236" s="13" t="s">
        <v>79</v>
      </c>
      <c r="AW236" s="13" t="s">
        <v>33</v>
      </c>
      <c r="AX236" s="13" t="s">
        <v>72</v>
      </c>
      <c r="AY236" s="149" t="s">
        <v>127</v>
      </c>
    </row>
    <row r="237" spans="1:65" s="13" customFormat="1" ht="11.25">
      <c r="B237" s="147"/>
      <c r="D237" s="148" t="s">
        <v>137</v>
      </c>
      <c r="E237" s="149" t="s">
        <v>3</v>
      </c>
      <c r="F237" s="150" t="s">
        <v>298</v>
      </c>
      <c r="H237" s="151">
        <v>18.8</v>
      </c>
      <c r="I237" s="152"/>
      <c r="L237" s="147"/>
      <c r="M237" s="153"/>
      <c r="N237" s="154"/>
      <c r="O237" s="154"/>
      <c r="P237" s="154"/>
      <c r="Q237" s="154"/>
      <c r="R237" s="154"/>
      <c r="S237" s="154"/>
      <c r="T237" s="155"/>
      <c r="AT237" s="149" t="s">
        <v>137</v>
      </c>
      <c r="AU237" s="149" t="s">
        <v>79</v>
      </c>
      <c r="AV237" s="13" t="s">
        <v>79</v>
      </c>
      <c r="AW237" s="13" t="s">
        <v>33</v>
      </c>
      <c r="AX237" s="13" t="s">
        <v>72</v>
      </c>
      <c r="AY237" s="149" t="s">
        <v>127</v>
      </c>
    </row>
    <row r="238" spans="1:65" s="16" customFormat="1" ht="11.25">
      <c r="B238" s="171"/>
      <c r="D238" s="148" t="s">
        <v>137</v>
      </c>
      <c r="E238" s="172" t="s">
        <v>3</v>
      </c>
      <c r="F238" s="173" t="s">
        <v>211</v>
      </c>
      <c r="H238" s="174">
        <v>33.799999999999997</v>
      </c>
      <c r="I238" s="175"/>
      <c r="L238" s="171"/>
      <c r="M238" s="176"/>
      <c r="N238" s="177"/>
      <c r="O238" s="177"/>
      <c r="P238" s="177"/>
      <c r="Q238" s="177"/>
      <c r="R238" s="177"/>
      <c r="S238" s="177"/>
      <c r="T238" s="178"/>
      <c r="AT238" s="172" t="s">
        <v>137</v>
      </c>
      <c r="AU238" s="172" t="s">
        <v>79</v>
      </c>
      <c r="AV238" s="16" t="s">
        <v>135</v>
      </c>
      <c r="AW238" s="16" t="s">
        <v>33</v>
      </c>
      <c r="AX238" s="16" t="s">
        <v>77</v>
      </c>
      <c r="AY238" s="172" t="s">
        <v>127</v>
      </c>
    </row>
    <row r="239" spans="1:65" s="2" customFormat="1" ht="16.5" customHeight="1">
      <c r="A239" s="33"/>
      <c r="B239" s="133"/>
      <c r="C239" s="134" t="s">
        <v>380</v>
      </c>
      <c r="D239" s="134" t="s">
        <v>130</v>
      </c>
      <c r="E239" s="135" t="s">
        <v>381</v>
      </c>
      <c r="F239" s="136" t="s">
        <v>382</v>
      </c>
      <c r="G239" s="137" t="s">
        <v>157</v>
      </c>
      <c r="H239" s="138">
        <v>40.72</v>
      </c>
      <c r="I239" s="139"/>
      <c r="J239" s="140">
        <f>ROUND(I239*H239,2)</f>
        <v>0</v>
      </c>
      <c r="K239" s="136" t="s">
        <v>134</v>
      </c>
      <c r="L239" s="34"/>
      <c r="M239" s="141" t="s">
        <v>3</v>
      </c>
      <c r="N239" s="142" t="s">
        <v>43</v>
      </c>
      <c r="O239" s="54"/>
      <c r="P239" s="143">
        <f>O239*H239</f>
        <v>0</v>
      </c>
      <c r="Q239" s="143">
        <v>0</v>
      </c>
      <c r="R239" s="143">
        <f>Q239*H239</f>
        <v>0</v>
      </c>
      <c r="S239" s="143">
        <v>8.9999999999999993E-3</v>
      </c>
      <c r="T239" s="144">
        <f>S239*H239</f>
        <v>0.36647999999999997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45" t="s">
        <v>135</v>
      </c>
      <c r="AT239" s="145" t="s">
        <v>130</v>
      </c>
      <c r="AU239" s="145" t="s">
        <v>79</v>
      </c>
      <c r="AY239" s="18" t="s">
        <v>127</v>
      </c>
      <c r="BE239" s="146">
        <f>IF(N239="základní",J239,0)</f>
        <v>0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8" t="s">
        <v>77</v>
      </c>
      <c r="BK239" s="146">
        <f>ROUND(I239*H239,2)</f>
        <v>0</v>
      </c>
      <c r="BL239" s="18" t="s">
        <v>135</v>
      </c>
      <c r="BM239" s="145" t="s">
        <v>383</v>
      </c>
    </row>
    <row r="240" spans="1:65" s="14" customFormat="1" ht="11.25">
      <c r="B240" s="156"/>
      <c r="D240" s="148" t="s">
        <v>137</v>
      </c>
      <c r="E240" s="157" t="s">
        <v>3</v>
      </c>
      <c r="F240" s="158" t="s">
        <v>295</v>
      </c>
      <c r="H240" s="157" t="s">
        <v>3</v>
      </c>
      <c r="I240" s="159"/>
      <c r="L240" s="156"/>
      <c r="M240" s="160"/>
      <c r="N240" s="161"/>
      <c r="O240" s="161"/>
      <c r="P240" s="161"/>
      <c r="Q240" s="161"/>
      <c r="R240" s="161"/>
      <c r="S240" s="161"/>
      <c r="T240" s="162"/>
      <c r="AT240" s="157" t="s">
        <v>137</v>
      </c>
      <c r="AU240" s="157" t="s">
        <v>79</v>
      </c>
      <c r="AV240" s="14" t="s">
        <v>77</v>
      </c>
      <c r="AW240" s="14" t="s">
        <v>33</v>
      </c>
      <c r="AX240" s="14" t="s">
        <v>72</v>
      </c>
      <c r="AY240" s="157" t="s">
        <v>127</v>
      </c>
    </row>
    <row r="241" spans="1:65" s="13" customFormat="1" ht="11.25">
      <c r="B241" s="147"/>
      <c r="D241" s="148" t="s">
        <v>137</v>
      </c>
      <c r="E241" s="149" t="s">
        <v>3</v>
      </c>
      <c r="F241" s="150" t="s">
        <v>384</v>
      </c>
      <c r="H241" s="151">
        <v>11.36</v>
      </c>
      <c r="I241" s="152"/>
      <c r="L241" s="147"/>
      <c r="M241" s="153"/>
      <c r="N241" s="154"/>
      <c r="O241" s="154"/>
      <c r="P241" s="154"/>
      <c r="Q241" s="154"/>
      <c r="R241" s="154"/>
      <c r="S241" s="154"/>
      <c r="T241" s="155"/>
      <c r="AT241" s="149" t="s">
        <v>137</v>
      </c>
      <c r="AU241" s="149" t="s">
        <v>79</v>
      </c>
      <c r="AV241" s="13" t="s">
        <v>79</v>
      </c>
      <c r="AW241" s="13" t="s">
        <v>33</v>
      </c>
      <c r="AX241" s="13" t="s">
        <v>72</v>
      </c>
      <c r="AY241" s="149" t="s">
        <v>127</v>
      </c>
    </row>
    <row r="242" spans="1:65" s="13" customFormat="1" ht="11.25">
      <c r="B242" s="147"/>
      <c r="D242" s="148" t="s">
        <v>137</v>
      </c>
      <c r="E242" s="149" t="s">
        <v>3</v>
      </c>
      <c r="F242" s="150" t="s">
        <v>385</v>
      </c>
      <c r="H242" s="151">
        <v>11.34</v>
      </c>
      <c r="I242" s="152"/>
      <c r="L242" s="147"/>
      <c r="M242" s="153"/>
      <c r="N242" s="154"/>
      <c r="O242" s="154"/>
      <c r="P242" s="154"/>
      <c r="Q242" s="154"/>
      <c r="R242" s="154"/>
      <c r="S242" s="154"/>
      <c r="T242" s="155"/>
      <c r="AT242" s="149" t="s">
        <v>137</v>
      </c>
      <c r="AU242" s="149" t="s">
        <v>79</v>
      </c>
      <c r="AV242" s="13" t="s">
        <v>79</v>
      </c>
      <c r="AW242" s="13" t="s">
        <v>33</v>
      </c>
      <c r="AX242" s="13" t="s">
        <v>72</v>
      </c>
      <c r="AY242" s="149" t="s">
        <v>127</v>
      </c>
    </row>
    <row r="243" spans="1:65" s="13" customFormat="1" ht="11.25">
      <c r="B243" s="147"/>
      <c r="D243" s="148" t="s">
        <v>137</v>
      </c>
      <c r="E243" s="149" t="s">
        <v>3</v>
      </c>
      <c r="F243" s="150" t="s">
        <v>386</v>
      </c>
      <c r="H243" s="151">
        <v>18.02</v>
      </c>
      <c r="I243" s="152"/>
      <c r="L243" s="147"/>
      <c r="M243" s="153"/>
      <c r="N243" s="154"/>
      <c r="O243" s="154"/>
      <c r="P243" s="154"/>
      <c r="Q243" s="154"/>
      <c r="R243" s="154"/>
      <c r="S243" s="154"/>
      <c r="T243" s="155"/>
      <c r="AT243" s="149" t="s">
        <v>137</v>
      </c>
      <c r="AU243" s="149" t="s">
        <v>79</v>
      </c>
      <c r="AV243" s="13" t="s">
        <v>79</v>
      </c>
      <c r="AW243" s="13" t="s">
        <v>33</v>
      </c>
      <c r="AX243" s="13" t="s">
        <v>72</v>
      </c>
      <c r="AY243" s="149" t="s">
        <v>127</v>
      </c>
    </row>
    <row r="244" spans="1:65" s="16" customFormat="1" ht="11.25">
      <c r="B244" s="171"/>
      <c r="D244" s="148" t="s">
        <v>137</v>
      </c>
      <c r="E244" s="172" t="s">
        <v>3</v>
      </c>
      <c r="F244" s="173" t="s">
        <v>211</v>
      </c>
      <c r="H244" s="174">
        <v>40.72</v>
      </c>
      <c r="I244" s="175"/>
      <c r="L244" s="171"/>
      <c r="M244" s="176"/>
      <c r="N244" s="177"/>
      <c r="O244" s="177"/>
      <c r="P244" s="177"/>
      <c r="Q244" s="177"/>
      <c r="R244" s="177"/>
      <c r="S244" s="177"/>
      <c r="T244" s="178"/>
      <c r="AT244" s="172" t="s">
        <v>137</v>
      </c>
      <c r="AU244" s="172" t="s">
        <v>79</v>
      </c>
      <c r="AV244" s="16" t="s">
        <v>135</v>
      </c>
      <c r="AW244" s="16" t="s">
        <v>33</v>
      </c>
      <c r="AX244" s="16" t="s">
        <v>77</v>
      </c>
      <c r="AY244" s="172" t="s">
        <v>127</v>
      </c>
    </row>
    <row r="245" spans="1:65" s="2" customFormat="1" ht="33" customHeight="1">
      <c r="A245" s="33"/>
      <c r="B245" s="133"/>
      <c r="C245" s="134" t="s">
        <v>387</v>
      </c>
      <c r="D245" s="134" t="s">
        <v>130</v>
      </c>
      <c r="E245" s="135" t="s">
        <v>388</v>
      </c>
      <c r="F245" s="136" t="s">
        <v>389</v>
      </c>
      <c r="G245" s="137" t="s">
        <v>151</v>
      </c>
      <c r="H245" s="138">
        <v>3.7639999999999998</v>
      </c>
      <c r="I245" s="139"/>
      <c r="J245" s="140">
        <f>ROUND(I245*H245,2)</f>
        <v>0</v>
      </c>
      <c r="K245" s="136" t="s">
        <v>134</v>
      </c>
      <c r="L245" s="34"/>
      <c r="M245" s="141" t="s">
        <v>3</v>
      </c>
      <c r="N245" s="142" t="s">
        <v>43</v>
      </c>
      <c r="O245" s="54"/>
      <c r="P245" s="143">
        <f>O245*H245</f>
        <v>0</v>
      </c>
      <c r="Q245" s="143">
        <v>0</v>
      </c>
      <c r="R245" s="143">
        <f>Q245*H245</f>
        <v>0</v>
      </c>
      <c r="S245" s="143">
        <v>0.183</v>
      </c>
      <c r="T245" s="144">
        <f>S245*H245</f>
        <v>0.68881199999999998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45" t="s">
        <v>135</v>
      </c>
      <c r="AT245" s="145" t="s">
        <v>130</v>
      </c>
      <c r="AU245" s="145" t="s">
        <v>79</v>
      </c>
      <c r="AY245" s="18" t="s">
        <v>127</v>
      </c>
      <c r="BE245" s="146">
        <f>IF(N245="základní",J245,0)</f>
        <v>0</v>
      </c>
      <c r="BF245" s="146">
        <f>IF(N245="snížená",J245,0)</f>
        <v>0</v>
      </c>
      <c r="BG245" s="146">
        <f>IF(N245="zákl. přenesená",J245,0)</f>
        <v>0</v>
      </c>
      <c r="BH245" s="146">
        <f>IF(N245="sníž. přenesená",J245,0)</f>
        <v>0</v>
      </c>
      <c r="BI245" s="146">
        <f>IF(N245="nulová",J245,0)</f>
        <v>0</v>
      </c>
      <c r="BJ245" s="18" t="s">
        <v>77</v>
      </c>
      <c r="BK245" s="146">
        <f>ROUND(I245*H245,2)</f>
        <v>0</v>
      </c>
      <c r="BL245" s="18" t="s">
        <v>135</v>
      </c>
      <c r="BM245" s="145" t="s">
        <v>390</v>
      </c>
    </row>
    <row r="246" spans="1:65" s="14" customFormat="1" ht="11.25">
      <c r="B246" s="156"/>
      <c r="D246" s="148" t="s">
        <v>137</v>
      </c>
      <c r="E246" s="157" t="s">
        <v>3</v>
      </c>
      <c r="F246" s="158" t="s">
        <v>391</v>
      </c>
      <c r="H246" s="157" t="s">
        <v>3</v>
      </c>
      <c r="I246" s="159"/>
      <c r="L246" s="156"/>
      <c r="M246" s="160"/>
      <c r="N246" s="161"/>
      <c r="O246" s="161"/>
      <c r="P246" s="161"/>
      <c r="Q246" s="161"/>
      <c r="R246" s="161"/>
      <c r="S246" s="161"/>
      <c r="T246" s="162"/>
      <c r="AT246" s="157" t="s">
        <v>137</v>
      </c>
      <c r="AU246" s="157" t="s">
        <v>79</v>
      </c>
      <c r="AV246" s="14" t="s">
        <v>77</v>
      </c>
      <c r="AW246" s="14" t="s">
        <v>33</v>
      </c>
      <c r="AX246" s="14" t="s">
        <v>72</v>
      </c>
      <c r="AY246" s="157" t="s">
        <v>127</v>
      </c>
    </row>
    <row r="247" spans="1:65" s="13" customFormat="1" ht="11.25">
      <c r="B247" s="147"/>
      <c r="D247" s="148" t="s">
        <v>137</v>
      </c>
      <c r="E247" s="149" t="s">
        <v>3</v>
      </c>
      <c r="F247" s="150" t="s">
        <v>392</v>
      </c>
      <c r="H247" s="151">
        <v>0.72599999999999998</v>
      </c>
      <c r="I247" s="152"/>
      <c r="L247" s="147"/>
      <c r="M247" s="153"/>
      <c r="N247" s="154"/>
      <c r="O247" s="154"/>
      <c r="P247" s="154"/>
      <c r="Q247" s="154"/>
      <c r="R247" s="154"/>
      <c r="S247" s="154"/>
      <c r="T247" s="155"/>
      <c r="AT247" s="149" t="s">
        <v>137</v>
      </c>
      <c r="AU247" s="149" t="s">
        <v>79</v>
      </c>
      <c r="AV247" s="13" t="s">
        <v>79</v>
      </c>
      <c r="AW247" s="13" t="s">
        <v>33</v>
      </c>
      <c r="AX247" s="13" t="s">
        <v>72</v>
      </c>
      <c r="AY247" s="149" t="s">
        <v>127</v>
      </c>
    </row>
    <row r="248" spans="1:65" s="13" customFormat="1" ht="11.25">
      <c r="B248" s="147"/>
      <c r="D248" s="148" t="s">
        <v>137</v>
      </c>
      <c r="E248" s="149" t="s">
        <v>3</v>
      </c>
      <c r="F248" s="150" t="s">
        <v>393</v>
      </c>
      <c r="H248" s="151">
        <v>0.96799999999999997</v>
      </c>
      <c r="I248" s="152"/>
      <c r="L248" s="147"/>
      <c r="M248" s="153"/>
      <c r="N248" s="154"/>
      <c r="O248" s="154"/>
      <c r="P248" s="154"/>
      <c r="Q248" s="154"/>
      <c r="R248" s="154"/>
      <c r="S248" s="154"/>
      <c r="T248" s="155"/>
      <c r="AT248" s="149" t="s">
        <v>137</v>
      </c>
      <c r="AU248" s="149" t="s">
        <v>79</v>
      </c>
      <c r="AV248" s="13" t="s">
        <v>79</v>
      </c>
      <c r="AW248" s="13" t="s">
        <v>33</v>
      </c>
      <c r="AX248" s="13" t="s">
        <v>72</v>
      </c>
      <c r="AY248" s="149" t="s">
        <v>127</v>
      </c>
    </row>
    <row r="249" spans="1:65" s="13" customFormat="1" ht="11.25">
      <c r="B249" s="147"/>
      <c r="D249" s="148" t="s">
        <v>137</v>
      </c>
      <c r="E249" s="149" t="s">
        <v>3</v>
      </c>
      <c r="F249" s="150" t="s">
        <v>394</v>
      </c>
      <c r="H249" s="151">
        <v>2.0699999999999998</v>
      </c>
      <c r="I249" s="152"/>
      <c r="L249" s="147"/>
      <c r="M249" s="153"/>
      <c r="N249" s="154"/>
      <c r="O249" s="154"/>
      <c r="P249" s="154"/>
      <c r="Q249" s="154"/>
      <c r="R249" s="154"/>
      <c r="S249" s="154"/>
      <c r="T249" s="155"/>
      <c r="AT249" s="149" t="s">
        <v>137</v>
      </c>
      <c r="AU249" s="149" t="s">
        <v>79</v>
      </c>
      <c r="AV249" s="13" t="s">
        <v>79</v>
      </c>
      <c r="AW249" s="13" t="s">
        <v>33</v>
      </c>
      <c r="AX249" s="13" t="s">
        <v>72</v>
      </c>
      <c r="AY249" s="149" t="s">
        <v>127</v>
      </c>
    </row>
    <row r="250" spans="1:65" s="16" customFormat="1" ht="11.25">
      <c r="B250" s="171"/>
      <c r="D250" s="148" t="s">
        <v>137</v>
      </c>
      <c r="E250" s="172" t="s">
        <v>3</v>
      </c>
      <c r="F250" s="173" t="s">
        <v>211</v>
      </c>
      <c r="H250" s="174">
        <v>3.7639999999999998</v>
      </c>
      <c r="I250" s="175"/>
      <c r="L250" s="171"/>
      <c r="M250" s="176"/>
      <c r="N250" s="177"/>
      <c r="O250" s="177"/>
      <c r="P250" s="177"/>
      <c r="Q250" s="177"/>
      <c r="R250" s="177"/>
      <c r="S250" s="177"/>
      <c r="T250" s="178"/>
      <c r="AT250" s="172" t="s">
        <v>137</v>
      </c>
      <c r="AU250" s="172" t="s">
        <v>79</v>
      </c>
      <c r="AV250" s="16" t="s">
        <v>135</v>
      </c>
      <c r="AW250" s="16" t="s">
        <v>33</v>
      </c>
      <c r="AX250" s="16" t="s">
        <v>77</v>
      </c>
      <c r="AY250" s="172" t="s">
        <v>127</v>
      </c>
    </row>
    <row r="251" spans="1:65" s="2" customFormat="1" ht="24">
      <c r="A251" s="33"/>
      <c r="B251" s="133"/>
      <c r="C251" s="134" t="s">
        <v>395</v>
      </c>
      <c r="D251" s="134" t="s">
        <v>130</v>
      </c>
      <c r="E251" s="135" t="s">
        <v>396</v>
      </c>
      <c r="F251" s="136" t="s">
        <v>397</v>
      </c>
      <c r="G251" s="137" t="s">
        <v>151</v>
      </c>
      <c r="H251" s="138">
        <v>1.35</v>
      </c>
      <c r="I251" s="139"/>
      <c r="J251" s="140">
        <f>ROUND(I251*H251,2)</f>
        <v>0</v>
      </c>
      <c r="K251" s="136" t="s">
        <v>134</v>
      </c>
      <c r="L251" s="34"/>
      <c r="M251" s="141" t="s">
        <v>3</v>
      </c>
      <c r="N251" s="142" t="s">
        <v>43</v>
      </c>
      <c r="O251" s="54"/>
      <c r="P251" s="143">
        <f>O251*H251</f>
        <v>0</v>
      </c>
      <c r="Q251" s="143">
        <v>0</v>
      </c>
      <c r="R251" s="143">
        <f>Q251*H251</f>
        <v>0</v>
      </c>
      <c r="S251" s="143">
        <v>3.7999999999999999E-2</v>
      </c>
      <c r="T251" s="144">
        <f>S251*H251</f>
        <v>5.1300000000000005E-2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45" t="s">
        <v>135</v>
      </c>
      <c r="AT251" s="145" t="s">
        <v>130</v>
      </c>
      <c r="AU251" s="145" t="s">
        <v>79</v>
      </c>
      <c r="AY251" s="18" t="s">
        <v>127</v>
      </c>
      <c r="BE251" s="146">
        <f>IF(N251="základní",J251,0)</f>
        <v>0</v>
      </c>
      <c r="BF251" s="146">
        <f>IF(N251="snížená",J251,0)</f>
        <v>0</v>
      </c>
      <c r="BG251" s="146">
        <f>IF(N251="zákl. přenesená",J251,0)</f>
        <v>0</v>
      </c>
      <c r="BH251" s="146">
        <f>IF(N251="sníž. přenesená",J251,0)</f>
        <v>0</v>
      </c>
      <c r="BI251" s="146">
        <f>IF(N251="nulová",J251,0)</f>
        <v>0</v>
      </c>
      <c r="BJ251" s="18" t="s">
        <v>77</v>
      </c>
      <c r="BK251" s="146">
        <f>ROUND(I251*H251,2)</f>
        <v>0</v>
      </c>
      <c r="BL251" s="18" t="s">
        <v>135</v>
      </c>
      <c r="BM251" s="145" t="s">
        <v>398</v>
      </c>
    </row>
    <row r="252" spans="1:65" s="13" customFormat="1" ht="11.25">
      <c r="B252" s="147"/>
      <c r="D252" s="148" t="s">
        <v>137</v>
      </c>
      <c r="E252" s="149" t="s">
        <v>3</v>
      </c>
      <c r="F252" s="150" t="s">
        <v>399</v>
      </c>
      <c r="H252" s="151">
        <v>1.35</v>
      </c>
      <c r="I252" s="152"/>
      <c r="L252" s="147"/>
      <c r="M252" s="153"/>
      <c r="N252" s="154"/>
      <c r="O252" s="154"/>
      <c r="P252" s="154"/>
      <c r="Q252" s="154"/>
      <c r="R252" s="154"/>
      <c r="S252" s="154"/>
      <c r="T252" s="155"/>
      <c r="AT252" s="149" t="s">
        <v>137</v>
      </c>
      <c r="AU252" s="149" t="s">
        <v>79</v>
      </c>
      <c r="AV252" s="13" t="s">
        <v>79</v>
      </c>
      <c r="AW252" s="13" t="s">
        <v>33</v>
      </c>
      <c r="AX252" s="13" t="s">
        <v>77</v>
      </c>
      <c r="AY252" s="149" t="s">
        <v>127</v>
      </c>
    </row>
    <row r="253" spans="1:65" s="2" customFormat="1" ht="24">
      <c r="A253" s="33"/>
      <c r="B253" s="133"/>
      <c r="C253" s="134" t="s">
        <v>400</v>
      </c>
      <c r="D253" s="134" t="s">
        <v>130</v>
      </c>
      <c r="E253" s="135" t="s">
        <v>401</v>
      </c>
      <c r="F253" s="136" t="s">
        <v>402</v>
      </c>
      <c r="G253" s="137" t="s">
        <v>151</v>
      </c>
      <c r="H253" s="138">
        <v>11.032</v>
      </c>
      <c r="I253" s="139"/>
      <c r="J253" s="140">
        <f>ROUND(I253*H253,2)</f>
        <v>0</v>
      </c>
      <c r="K253" s="136" t="s">
        <v>134</v>
      </c>
      <c r="L253" s="34"/>
      <c r="M253" s="141" t="s">
        <v>3</v>
      </c>
      <c r="N253" s="142" t="s">
        <v>43</v>
      </c>
      <c r="O253" s="54"/>
      <c r="P253" s="143">
        <f>O253*H253</f>
        <v>0</v>
      </c>
      <c r="Q253" s="143">
        <v>0</v>
      </c>
      <c r="R253" s="143">
        <f>Q253*H253</f>
        <v>0</v>
      </c>
      <c r="S253" s="143">
        <v>7.5999999999999998E-2</v>
      </c>
      <c r="T253" s="144">
        <f>S253*H253</f>
        <v>0.83843199999999996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45" t="s">
        <v>135</v>
      </c>
      <c r="AT253" s="145" t="s">
        <v>130</v>
      </c>
      <c r="AU253" s="145" t="s">
        <v>79</v>
      </c>
      <c r="AY253" s="18" t="s">
        <v>127</v>
      </c>
      <c r="BE253" s="146">
        <f>IF(N253="základní",J253,0)</f>
        <v>0</v>
      </c>
      <c r="BF253" s="146">
        <f>IF(N253="snížená",J253,0)</f>
        <v>0</v>
      </c>
      <c r="BG253" s="146">
        <f>IF(N253="zákl. přenesená",J253,0)</f>
        <v>0</v>
      </c>
      <c r="BH253" s="146">
        <f>IF(N253="sníž. přenesená",J253,0)</f>
        <v>0</v>
      </c>
      <c r="BI253" s="146">
        <f>IF(N253="nulová",J253,0)</f>
        <v>0</v>
      </c>
      <c r="BJ253" s="18" t="s">
        <v>77</v>
      </c>
      <c r="BK253" s="146">
        <f>ROUND(I253*H253,2)</f>
        <v>0</v>
      </c>
      <c r="BL253" s="18" t="s">
        <v>135</v>
      </c>
      <c r="BM253" s="145" t="s">
        <v>403</v>
      </c>
    </row>
    <row r="254" spans="1:65" s="13" customFormat="1" ht="11.25">
      <c r="B254" s="147"/>
      <c r="D254" s="148" t="s">
        <v>137</v>
      </c>
      <c r="E254" s="149" t="s">
        <v>3</v>
      </c>
      <c r="F254" s="150" t="s">
        <v>404</v>
      </c>
      <c r="H254" s="151">
        <v>4.7279999999999998</v>
      </c>
      <c r="I254" s="152"/>
      <c r="L254" s="147"/>
      <c r="M254" s="153"/>
      <c r="N254" s="154"/>
      <c r="O254" s="154"/>
      <c r="P254" s="154"/>
      <c r="Q254" s="154"/>
      <c r="R254" s="154"/>
      <c r="S254" s="154"/>
      <c r="T254" s="155"/>
      <c r="AT254" s="149" t="s">
        <v>137</v>
      </c>
      <c r="AU254" s="149" t="s">
        <v>79</v>
      </c>
      <c r="AV254" s="13" t="s">
        <v>79</v>
      </c>
      <c r="AW254" s="13" t="s">
        <v>33</v>
      </c>
      <c r="AX254" s="13" t="s">
        <v>72</v>
      </c>
      <c r="AY254" s="149" t="s">
        <v>127</v>
      </c>
    </row>
    <row r="255" spans="1:65" s="13" customFormat="1" ht="11.25">
      <c r="B255" s="147"/>
      <c r="D255" s="148" t="s">
        <v>137</v>
      </c>
      <c r="E255" s="149" t="s">
        <v>3</v>
      </c>
      <c r="F255" s="150" t="s">
        <v>405</v>
      </c>
      <c r="H255" s="151">
        <v>6.3040000000000003</v>
      </c>
      <c r="I255" s="152"/>
      <c r="L255" s="147"/>
      <c r="M255" s="153"/>
      <c r="N255" s="154"/>
      <c r="O255" s="154"/>
      <c r="P255" s="154"/>
      <c r="Q255" s="154"/>
      <c r="R255" s="154"/>
      <c r="S255" s="154"/>
      <c r="T255" s="155"/>
      <c r="AT255" s="149" t="s">
        <v>137</v>
      </c>
      <c r="AU255" s="149" t="s">
        <v>79</v>
      </c>
      <c r="AV255" s="13" t="s">
        <v>79</v>
      </c>
      <c r="AW255" s="13" t="s">
        <v>33</v>
      </c>
      <c r="AX255" s="13" t="s">
        <v>72</v>
      </c>
      <c r="AY255" s="149" t="s">
        <v>127</v>
      </c>
    </row>
    <row r="256" spans="1:65" s="16" customFormat="1" ht="11.25">
      <c r="B256" s="171"/>
      <c r="D256" s="148" t="s">
        <v>137</v>
      </c>
      <c r="E256" s="172" t="s">
        <v>3</v>
      </c>
      <c r="F256" s="173" t="s">
        <v>211</v>
      </c>
      <c r="H256" s="174">
        <v>11.032</v>
      </c>
      <c r="I256" s="175"/>
      <c r="L256" s="171"/>
      <c r="M256" s="176"/>
      <c r="N256" s="177"/>
      <c r="O256" s="177"/>
      <c r="P256" s="177"/>
      <c r="Q256" s="177"/>
      <c r="R256" s="177"/>
      <c r="S256" s="177"/>
      <c r="T256" s="178"/>
      <c r="AT256" s="172" t="s">
        <v>137</v>
      </c>
      <c r="AU256" s="172" t="s">
        <v>79</v>
      </c>
      <c r="AV256" s="16" t="s">
        <v>135</v>
      </c>
      <c r="AW256" s="16" t="s">
        <v>33</v>
      </c>
      <c r="AX256" s="16" t="s">
        <v>77</v>
      </c>
      <c r="AY256" s="172" t="s">
        <v>127</v>
      </c>
    </row>
    <row r="257" spans="1:65" s="2" customFormat="1" ht="24">
      <c r="A257" s="33"/>
      <c r="B257" s="133"/>
      <c r="C257" s="134" t="s">
        <v>406</v>
      </c>
      <c r="D257" s="134" t="s">
        <v>130</v>
      </c>
      <c r="E257" s="135" t="s">
        <v>407</v>
      </c>
      <c r="F257" s="136" t="s">
        <v>408</v>
      </c>
      <c r="G257" s="137" t="s">
        <v>184</v>
      </c>
      <c r="H257" s="138">
        <v>2</v>
      </c>
      <c r="I257" s="139"/>
      <c r="J257" s="140">
        <f>ROUND(I257*H257,2)</f>
        <v>0</v>
      </c>
      <c r="K257" s="136" t="s">
        <v>134</v>
      </c>
      <c r="L257" s="34"/>
      <c r="M257" s="141" t="s">
        <v>3</v>
      </c>
      <c r="N257" s="142" t="s">
        <v>43</v>
      </c>
      <c r="O257" s="54"/>
      <c r="P257" s="143">
        <f>O257*H257</f>
        <v>0</v>
      </c>
      <c r="Q257" s="143">
        <v>0</v>
      </c>
      <c r="R257" s="143">
        <f>Q257*H257</f>
        <v>0</v>
      </c>
      <c r="S257" s="143">
        <v>2.4E-2</v>
      </c>
      <c r="T257" s="144">
        <f>S257*H257</f>
        <v>4.8000000000000001E-2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45" t="s">
        <v>135</v>
      </c>
      <c r="AT257" s="145" t="s">
        <v>130</v>
      </c>
      <c r="AU257" s="145" t="s">
        <v>79</v>
      </c>
      <c r="AY257" s="18" t="s">
        <v>127</v>
      </c>
      <c r="BE257" s="146">
        <f>IF(N257="základní",J257,0)</f>
        <v>0</v>
      </c>
      <c r="BF257" s="146">
        <f>IF(N257="snížená",J257,0)</f>
        <v>0</v>
      </c>
      <c r="BG257" s="146">
        <f>IF(N257="zákl. přenesená",J257,0)</f>
        <v>0</v>
      </c>
      <c r="BH257" s="146">
        <f>IF(N257="sníž. přenesená",J257,0)</f>
        <v>0</v>
      </c>
      <c r="BI257" s="146">
        <f>IF(N257="nulová",J257,0)</f>
        <v>0</v>
      </c>
      <c r="BJ257" s="18" t="s">
        <v>77</v>
      </c>
      <c r="BK257" s="146">
        <f>ROUND(I257*H257,2)</f>
        <v>0</v>
      </c>
      <c r="BL257" s="18" t="s">
        <v>135</v>
      </c>
      <c r="BM257" s="145" t="s">
        <v>409</v>
      </c>
    </row>
    <row r="258" spans="1:65" s="2" customFormat="1" ht="24">
      <c r="A258" s="33"/>
      <c r="B258" s="133"/>
      <c r="C258" s="134" t="s">
        <v>410</v>
      </c>
      <c r="D258" s="134" t="s">
        <v>130</v>
      </c>
      <c r="E258" s="135" t="s">
        <v>411</v>
      </c>
      <c r="F258" s="136" t="s">
        <v>412</v>
      </c>
      <c r="G258" s="137" t="s">
        <v>184</v>
      </c>
      <c r="H258" s="138">
        <v>4</v>
      </c>
      <c r="I258" s="139"/>
      <c r="J258" s="140">
        <f>ROUND(I258*H258,2)</f>
        <v>0</v>
      </c>
      <c r="K258" s="136" t="s">
        <v>134</v>
      </c>
      <c r="L258" s="34"/>
      <c r="M258" s="141" t="s">
        <v>3</v>
      </c>
      <c r="N258" s="142" t="s">
        <v>43</v>
      </c>
      <c r="O258" s="54"/>
      <c r="P258" s="143">
        <f>O258*H258</f>
        <v>0</v>
      </c>
      <c r="Q258" s="143">
        <v>0</v>
      </c>
      <c r="R258" s="143">
        <f>Q258*H258</f>
        <v>0</v>
      </c>
      <c r="S258" s="143">
        <v>9.9000000000000005E-2</v>
      </c>
      <c r="T258" s="144">
        <f>S258*H258</f>
        <v>0.39600000000000002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45" t="s">
        <v>135</v>
      </c>
      <c r="AT258" s="145" t="s">
        <v>130</v>
      </c>
      <c r="AU258" s="145" t="s">
        <v>79</v>
      </c>
      <c r="AY258" s="18" t="s">
        <v>127</v>
      </c>
      <c r="BE258" s="146">
        <f>IF(N258="základní",J258,0)</f>
        <v>0</v>
      </c>
      <c r="BF258" s="146">
        <f>IF(N258="snížená",J258,0)</f>
        <v>0</v>
      </c>
      <c r="BG258" s="146">
        <f>IF(N258="zákl. přenesená",J258,0)</f>
        <v>0</v>
      </c>
      <c r="BH258" s="146">
        <f>IF(N258="sníž. přenesená",J258,0)</f>
        <v>0</v>
      </c>
      <c r="BI258" s="146">
        <f>IF(N258="nulová",J258,0)</f>
        <v>0</v>
      </c>
      <c r="BJ258" s="18" t="s">
        <v>77</v>
      </c>
      <c r="BK258" s="146">
        <f>ROUND(I258*H258,2)</f>
        <v>0</v>
      </c>
      <c r="BL258" s="18" t="s">
        <v>135</v>
      </c>
      <c r="BM258" s="145" t="s">
        <v>413</v>
      </c>
    </row>
    <row r="259" spans="1:65" s="2" customFormat="1" ht="24">
      <c r="A259" s="33"/>
      <c r="B259" s="133"/>
      <c r="C259" s="134" t="s">
        <v>414</v>
      </c>
      <c r="D259" s="134" t="s">
        <v>130</v>
      </c>
      <c r="E259" s="135" t="s">
        <v>415</v>
      </c>
      <c r="F259" s="136" t="s">
        <v>416</v>
      </c>
      <c r="G259" s="137" t="s">
        <v>133</v>
      </c>
      <c r="H259" s="138">
        <v>0.66100000000000003</v>
      </c>
      <c r="I259" s="139"/>
      <c r="J259" s="140">
        <f>ROUND(I259*H259,2)</f>
        <v>0</v>
      </c>
      <c r="K259" s="136" t="s">
        <v>134</v>
      </c>
      <c r="L259" s="34"/>
      <c r="M259" s="141" t="s">
        <v>3</v>
      </c>
      <c r="N259" s="142" t="s">
        <v>43</v>
      </c>
      <c r="O259" s="54"/>
      <c r="P259" s="143">
        <f>O259*H259</f>
        <v>0</v>
      </c>
      <c r="Q259" s="143">
        <v>0</v>
      </c>
      <c r="R259" s="143">
        <f>Q259*H259</f>
        <v>0</v>
      </c>
      <c r="S259" s="143">
        <v>1.8</v>
      </c>
      <c r="T259" s="144">
        <f>S259*H259</f>
        <v>1.1898000000000002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45" t="s">
        <v>135</v>
      </c>
      <c r="AT259" s="145" t="s">
        <v>130</v>
      </c>
      <c r="AU259" s="145" t="s">
        <v>79</v>
      </c>
      <c r="AY259" s="18" t="s">
        <v>127</v>
      </c>
      <c r="BE259" s="146">
        <f>IF(N259="základní",J259,0)</f>
        <v>0</v>
      </c>
      <c r="BF259" s="146">
        <f>IF(N259="snížená",J259,0)</f>
        <v>0</v>
      </c>
      <c r="BG259" s="146">
        <f>IF(N259="zákl. přenesená",J259,0)</f>
        <v>0</v>
      </c>
      <c r="BH259" s="146">
        <f>IF(N259="sníž. přenesená",J259,0)</f>
        <v>0</v>
      </c>
      <c r="BI259" s="146">
        <f>IF(N259="nulová",J259,0)</f>
        <v>0</v>
      </c>
      <c r="BJ259" s="18" t="s">
        <v>77</v>
      </c>
      <c r="BK259" s="146">
        <f>ROUND(I259*H259,2)</f>
        <v>0</v>
      </c>
      <c r="BL259" s="18" t="s">
        <v>135</v>
      </c>
      <c r="BM259" s="145" t="s">
        <v>417</v>
      </c>
    </row>
    <row r="260" spans="1:65" s="13" customFormat="1" ht="11.25">
      <c r="B260" s="147"/>
      <c r="D260" s="148" t="s">
        <v>137</v>
      </c>
      <c r="E260" s="149" t="s">
        <v>3</v>
      </c>
      <c r="F260" s="150" t="s">
        <v>418</v>
      </c>
      <c r="H260" s="151">
        <v>0.66100000000000003</v>
      </c>
      <c r="I260" s="152"/>
      <c r="L260" s="147"/>
      <c r="M260" s="153"/>
      <c r="N260" s="154"/>
      <c r="O260" s="154"/>
      <c r="P260" s="154"/>
      <c r="Q260" s="154"/>
      <c r="R260" s="154"/>
      <c r="S260" s="154"/>
      <c r="T260" s="155"/>
      <c r="AT260" s="149" t="s">
        <v>137</v>
      </c>
      <c r="AU260" s="149" t="s">
        <v>79</v>
      </c>
      <c r="AV260" s="13" t="s">
        <v>79</v>
      </c>
      <c r="AW260" s="13" t="s">
        <v>33</v>
      </c>
      <c r="AX260" s="13" t="s">
        <v>77</v>
      </c>
      <c r="AY260" s="149" t="s">
        <v>127</v>
      </c>
    </row>
    <row r="261" spans="1:65" s="2" customFormat="1" ht="24">
      <c r="A261" s="33"/>
      <c r="B261" s="133"/>
      <c r="C261" s="134" t="s">
        <v>419</v>
      </c>
      <c r="D261" s="134" t="s">
        <v>130</v>
      </c>
      <c r="E261" s="135" t="s">
        <v>420</v>
      </c>
      <c r="F261" s="136" t="s">
        <v>421</v>
      </c>
      <c r="G261" s="137" t="s">
        <v>157</v>
      </c>
      <c r="H261" s="138">
        <v>4.8</v>
      </c>
      <c r="I261" s="139"/>
      <c r="J261" s="140">
        <f>ROUND(I261*H261,2)</f>
        <v>0</v>
      </c>
      <c r="K261" s="136" t="s">
        <v>134</v>
      </c>
      <c r="L261" s="34"/>
      <c r="M261" s="141" t="s">
        <v>3</v>
      </c>
      <c r="N261" s="142" t="s">
        <v>43</v>
      </c>
      <c r="O261" s="54"/>
      <c r="P261" s="143">
        <f>O261*H261</f>
        <v>0</v>
      </c>
      <c r="Q261" s="143">
        <v>0</v>
      </c>
      <c r="R261" s="143">
        <f>Q261*H261</f>
        <v>0</v>
      </c>
      <c r="S261" s="143">
        <v>6.5000000000000002E-2</v>
      </c>
      <c r="T261" s="144">
        <f>S261*H261</f>
        <v>0.312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45" t="s">
        <v>135</v>
      </c>
      <c r="AT261" s="145" t="s">
        <v>130</v>
      </c>
      <c r="AU261" s="145" t="s">
        <v>79</v>
      </c>
      <c r="AY261" s="18" t="s">
        <v>127</v>
      </c>
      <c r="BE261" s="146">
        <f>IF(N261="základní",J261,0)</f>
        <v>0</v>
      </c>
      <c r="BF261" s="146">
        <f>IF(N261="snížená",J261,0)</f>
        <v>0</v>
      </c>
      <c r="BG261" s="146">
        <f>IF(N261="zákl. přenesená",J261,0)</f>
        <v>0</v>
      </c>
      <c r="BH261" s="146">
        <f>IF(N261="sníž. přenesená",J261,0)</f>
        <v>0</v>
      </c>
      <c r="BI261" s="146">
        <f>IF(N261="nulová",J261,0)</f>
        <v>0</v>
      </c>
      <c r="BJ261" s="18" t="s">
        <v>77</v>
      </c>
      <c r="BK261" s="146">
        <f>ROUND(I261*H261,2)</f>
        <v>0</v>
      </c>
      <c r="BL261" s="18" t="s">
        <v>135</v>
      </c>
      <c r="BM261" s="145" t="s">
        <v>422</v>
      </c>
    </row>
    <row r="262" spans="1:65" s="13" customFormat="1" ht="11.25">
      <c r="B262" s="147"/>
      <c r="D262" s="148" t="s">
        <v>137</v>
      </c>
      <c r="E262" s="149" t="s">
        <v>3</v>
      </c>
      <c r="F262" s="150" t="s">
        <v>423</v>
      </c>
      <c r="H262" s="151">
        <v>4.8</v>
      </c>
      <c r="I262" s="152"/>
      <c r="L262" s="147"/>
      <c r="M262" s="153"/>
      <c r="N262" s="154"/>
      <c r="O262" s="154"/>
      <c r="P262" s="154"/>
      <c r="Q262" s="154"/>
      <c r="R262" s="154"/>
      <c r="S262" s="154"/>
      <c r="T262" s="155"/>
      <c r="AT262" s="149" t="s">
        <v>137</v>
      </c>
      <c r="AU262" s="149" t="s">
        <v>79</v>
      </c>
      <c r="AV262" s="13" t="s">
        <v>79</v>
      </c>
      <c r="AW262" s="13" t="s">
        <v>33</v>
      </c>
      <c r="AX262" s="13" t="s">
        <v>77</v>
      </c>
      <c r="AY262" s="149" t="s">
        <v>127</v>
      </c>
    </row>
    <row r="263" spans="1:65" s="2" customFormat="1" ht="21.75" customHeight="1">
      <c r="A263" s="33"/>
      <c r="B263" s="133"/>
      <c r="C263" s="134" t="s">
        <v>424</v>
      </c>
      <c r="D263" s="134" t="s">
        <v>130</v>
      </c>
      <c r="E263" s="135" t="s">
        <v>425</v>
      </c>
      <c r="F263" s="136" t="s">
        <v>426</v>
      </c>
      <c r="G263" s="137" t="s">
        <v>151</v>
      </c>
      <c r="H263" s="138">
        <v>5.6070000000000002</v>
      </c>
      <c r="I263" s="139"/>
      <c r="J263" s="140">
        <f>ROUND(I263*H263,2)</f>
        <v>0</v>
      </c>
      <c r="K263" s="136" t="s">
        <v>134</v>
      </c>
      <c r="L263" s="34"/>
      <c r="M263" s="141" t="s">
        <v>3</v>
      </c>
      <c r="N263" s="142" t="s">
        <v>43</v>
      </c>
      <c r="O263" s="54"/>
      <c r="P263" s="143">
        <f>O263*H263</f>
        <v>0</v>
      </c>
      <c r="Q263" s="143">
        <v>0</v>
      </c>
      <c r="R263" s="143">
        <f>Q263*H263</f>
        <v>0</v>
      </c>
      <c r="S263" s="143">
        <v>0.05</v>
      </c>
      <c r="T263" s="144">
        <f>S263*H263</f>
        <v>0.28035000000000004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45" t="s">
        <v>135</v>
      </c>
      <c r="AT263" s="145" t="s">
        <v>130</v>
      </c>
      <c r="AU263" s="145" t="s">
        <v>79</v>
      </c>
      <c r="AY263" s="18" t="s">
        <v>127</v>
      </c>
      <c r="BE263" s="146">
        <f>IF(N263="základní",J263,0)</f>
        <v>0</v>
      </c>
      <c r="BF263" s="146">
        <f>IF(N263="snížená",J263,0)</f>
        <v>0</v>
      </c>
      <c r="BG263" s="146">
        <f>IF(N263="zákl. přenesená",J263,0)</f>
        <v>0</v>
      </c>
      <c r="BH263" s="146">
        <f>IF(N263="sníž. přenesená",J263,0)</f>
        <v>0</v>
      </c>
      <c r="BI263" s="146">
        <f>IF(N263="nulová",J263,0)</f>
        <v>0</v>
      </c>
      <c r="BJ263" s="18" t="s">
        <v>77</v>
      </c>
      <c r="BK263" s="146">
        <f>ROUND(I263*H263,2)</f>
        <v>0</v>
      </c>
      <c r="BL263" s="18" t="s">
        <v>135</v>
      </c>
      <c r="BM263" s="145" t="s">
        <v>427</v>
      </c>
    </row>
    <row r="264" spans="1:65" s="14" customFormat="1" ht="11.25">
      <c r="B264" s="156"/>
      <c r="D264" s="148" t="s">
        <v>137</v>
      </c>
      <c r="E264" s="157" t="s">
        <v>3</v>
      </c>
      <c r="F264" s="158" t="s">
        <v>191</v>
      </c>
      <c r="H264" s="157" t="s">
        <v>3</v>
      </c>
      <c r="I264" s="159"/>
      <c r="L264" s="156"/>
      <c r="M264" s="160"/>
      <c r="N264" s="161"/>
      <c r="O264" s="161"/>
      <c r="P264" s="161"/>
      <c r="Q264" s="161"/>
      <c r="R264" s="161"/>
      <c r="S264" s="161"/>
      <c r="T264" s="162"/>
      <c r="AT264" s="157" t="s">
        <v>137</v>
      </c>
      <c r="AU264" s="157" t="s">
        <v>79</v>
      </c>
      <c r="AV264" s="14" t="s">
        <v>77</v>
      </c>
      <c r="AW264" s="14" t="s">
        <v>33</v>
      </c>
      <c r="AX264" s="14" t="s">
        <v>72</v>
      </c>
      <c r="AY264" s="157" t="s">
        <v>127</v>
      </c>
    </row>
    <row r="265" spans="1:65" s="13" customFormat="1" ht="11.25">
      <c r="B265" s="147"/>
      <c r="D265" s="148" t="s">
        <v>137</v>
      </c>
      <c r="E265" s="149" t="s">
        <v>3</v>
      </c>
      <c r="F265" s="150" t="s">
        <v>428</v>
      </c>
      <c r="H265" s="151">
        <v>5.6070000000000002</v>
      </c>
      <c r="I265" s="152"/>
      <c r="L265" s="147"/>
      <c r="M265" s="153"/>
      <c r="N265" s="154"/>
      <c r="O265" s="154"/>
      <c r="P265" s="154"/>
      <c r="Q265" s="154"/>
      <c r="R265" s="154"/>
      <c r="S265" s="154"/>
      <c r="T265" s="155"/>
      <c r="AT265" s="149" t="s">
        <v>137</v>
      </c>
      <c r="AU265" s="149" t="s">
        <v>79</v>
      </c>
      <c r="AV265" s="13" t="s">
        <v>79</v>
      </c>
      <c r="AW265" s="13" t="s">
        <v>33</v>
      </c>
      <c r="AX265" s="13" t="s">
        <v>77</v>
      </c>
      <c r="AY265" s="149" t="s">
        <v>127</v>
      </c>
    </row>
    <row r="266" spans="1:65" s="2" customFormat="1" ht="24">
      <c r="A266" s="33"/>
      <c r="B266" s="133"/>
      <c r="C266" s="134" t="s">
        <v>429</v>
      </c>
      <c r="D266" s="134" t="s">
        <v>130</v>
      </c>
      <c r="E266" s="135" t="s">
        <v>430</v>
      </c>
      <c r="F266" s="136" t="s">
        <v>431</v>
      </c>
      <c r="G266" s="137" t="s">
        <v>151</v>
      </c>
      <c r="H266" s="138">
        <v>131.74100000000001</v>
      </c>
      <c r="I266" s="139"/>
      <c r="J266" s="140">
        <f>ROUND(I266*H266,2)</f>
        <v>0</v>
      </c>
      <c r="K266" s="136" t="s">
        <v>134</v>
      </c>
      <c r="L266" s="34"/>
      <c r="M266" s="141" t="s">
        <v>3</v>
      </c>
      <c r="N266" s="142" t="s">
        <v>43</v>
      </c>
      <c r="O266" s="54"/>
      <c r="P266" s="143">
        <f>O266*H266</f>
        <v>0</v>
      </c>
      <c r="Q266" s="143">
        <v>0</v>
      </c>
      <c r="R266" s="143">
        <f>Q266*H266</f>
        <v>0</v>
      </c>
      <c r="S266" s="143">
        <v>4.5999999999999999E-2</v>
      </c>
      <c r="T266" s="144">
        <f>S266*H266</f>
        <v>6.060086000000001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45" t="s">
        <v>135</v>
      </c>
      <c r="AT266" s="145" t="s">
        <v>130</v>
      </c>
      <c r="AU266" s="145" t="s">
        <v>79</v>
      </c>
      <c r="AY266" s="18" t="s">
        <v>127</v>
      </c>
      <c r="BE266" s="146">
        <f>IF(N266="základní",J266,0)</f>
        <v>0</v>
      </c>
      <c r="BF266" s="146">
        <f>IF(N266="snížená",J266,0)</f>
        <v>0</v>
      </c>
      <c r="BG266" s="146">
        <f>IF(N266="zákl. přenesená",J266,0)</f>
        <v>0</v>
      </c>
      <c r="BH266" s="146">
        <f>IF(N266="sníž. přenesená",J266,0)</f>
        <v>0</v>
      </c>
      <c r="BI266" s="146">
        <f>IF(N266="nulová",J266,0)</f>
        <v>0</v>
      </c>
      <c r="BJ266" s="18" t="s">
        <v>77</v>
      </c>
      <c r="BK266" s="146">
        <f>ROUND(I266*H266,2)</f>
        <v>0</v>
      </c>
      <c r="BL266" s="18" t="s">
        <v>135</v>
      </c>
      <c r="BM266" s="145" t="s">
        <v>432</v>
      </c>
    </row>
    <row r="267" spans="1:65" s="14" customFormat="1" ht="11.25">
      <c r="B267" s="156"/>
      <c r="D267" s="148" t="s">
        <v>137</v>
      </c>
      <c r="E267" s="157" t="s">
        <v>3</v>
      </c>
      <c r="F267" s="158" t="s">
        <v>295</v>
      </c>
      <c r="H267" s="157" t="s">
        <v>3</v>
      </c>
      <c r="I267" s="159"/>
      <c r="L267" s="156"/>
      <c r="M267" s="160"/>
      <c r="N267" s="161"/>
      <c r="O267" s="161"/>
      <c r="P267" s="161"/>
      <c r="Q267" s="161"/>
      <c r="R267" s="161"/>
      <c r="S267" s="161"/>
      <c r="T267" s="162"/>
      <c r="AT267" s="157" t="s">
        <v>137</v>
      </c>
      <c r="AU267" s="157" t="s">
        <v>79</v>
      </c>
      <c r="AV267" s="14" t="s">
        <v>77</v>
      </c>
      <c r="AW267" s="14" t="s">
        <v>33</v>
      </c>
      <c r="AX267" s="14" t="s">
        <v>72</v>
      </c>
      <c r="AY267" s="157" t="s">
        <v>127</v>
      </c>
    </row>
    <row r="268" spans="1:65" s="13" customFormat="1" ht="11.25">
      <c r="B268" s="147"/>
      <c r="D268" s="148" t="s">
        <v>137</v>
      </c>
      <c r="E268" s="149" t="s">
        <v>3</v>
      </c>
      <c r="F268" s="150" t="s">
        <v>433</v>
      </c>
      <c r="H268" s="151">
        <v>38.738</v>
      </c>
      <c r="I268" s="152"/>
      <c r="L268" s="147"/>
      <c r="M268" s="153"/>
      <c r="N268" s="154"/>
      <c r="O268" s="154"/>
      <c r="P268" s="154"/>
      <c r="Q268" s="154"/>
      <c r="R268" s="154"/>
      <c r="S268" s="154"/>
      <c r="T268" s="155"/>
      <c r="AT268" s="149" t="s">
        <v>137</v>
      </c>
      <c r="AU268" s="149" t="s">
        <v>79</v>
      </c>
      <c r="AV268" s="13" t="s">
        <v>79</v>
      </c>
      <c r="AW268" s="13" t="s">
        <v>33</v>
      </c>
      <c r="AX268" s="13" t="s">
        <v>72</v>
      </c>
      <c r="AY268" s="149" t="s">
        <v>127</v>
      </c>
    </row>
    <row r="269" spans="1:65" s="13" customFormat="1" ht="11.25">
      <c r="B269" s="147"/>
      <c r="D269" s="148" t="s">
        <v>137</v>
      </c>
      <c r="E269" s="149" t="s">
        <v>3</v>
      </c>
      <c r="F269" s="150" t="s">
        <v>434</v>
      </c>
      <c r="H269" s="151">
        <v>38.668999999999997</v>
      </c>
      <c r="I269" s="152"/>
      <c r="L269" s="147"/>
      <c r="M269" s="153"/>
      <c r="N269" s="154"/>
      <c r="O269" s="154"/>
      <c r="P269" s="154"/>
      <c r="Q269" s="154"/>
      <c r="R269" s="154"/>
      <c r="S269" s="154"/>
      <c r="T269" s="155"/>
      <c r="AT269" s="149" t="s">
        <v>137</v>
      </c>
      <c r="AU269" s="149" t="s">
        <v>79</v>
      </c>
      <c r="AV269" s="13" t="s">
        <v>79</v>
      </c>
      <c r="AW269" s="13" t="s">
        <v>33</v>
      </c>
      <c r="AX269" s="13" t="s">
        <v>72</v>
      </c>
      <c r="AY269" s="149" t="s">
        <v>127</v>
      </c>
    </row>
    <row r="270" spans="1:65" s="13" customFormat="1" ht="11.25">
      <c r="B270" s="147"/>
      <c r="D270" s="148" t="s">
        <v>137</v>
      </c>
      <c r="E270" s="149" t="s">
        <v>3</v>
      </c>
      <c r="F270" s="150" t="s">
        <v>435</v>
      </c>
      <c r="H270" s="151">
        <v>61.448</v>
      </c>
      <c r="I270" s="152"/>
      <c r="L270" s="147"/>
      <c r="M270" s="153"/>
      <c r="N270" s="154"/>
      <c r="O270" s="154"/>
      <c r="P270" s="154"/>
      <c r="Q270" s="154"/>
      <c r="R270" s="154"/>
      <c r="S270" s="154"/>
      <c r="T270" s="155"/>
      <c r="AT270" s="149" t="s">
        <v>137</v>
      </c>
      <c r="AU270" s="149" t="s">
        <v>79</v>
      </c>
      <c r="AV270" s="13" t="s">
        <v>79</v>
      </c>
      <c r="AW270" s="13" t="s">
        <v>33</v>
      </c>
      <c r="AX270" s="13" t="s">
        <v>72</v>
      </c>
      <c r="AY270" s="149" t="s">
        <v>127</v>
      </c>
    </row>
    <row r="271" spans="1:65" s="14" customFormat="1" ht="11.25">
      <c r="B271" s="156"/>
      <c r="D271" s="148" t="s">
        <v>137</v>
      </c>
      <c r="E271" s="157" t="s">
        <v>3</v>
      </c>
      <c r="F271" s="158" t="s">
        <v>204</v>
      </c>
      <c r="H271" s="157" t="s">
        <v>3</v>
      </c>
      <c r="I271" s="159"/>
      <c r="L271" s="156"/>
      <c r="M271" s="160"/>
      <c r="N271" s="161"/>
      <c r="O271" s="161"/>
      <c r="P271" s="161"/>
      <c r="Q271" s="161"/>
      <c r="R271" s="161"/>
      <c r="S271" s="161"/>
      <c r="T271" s="162"/>
      <c r="AT271" s="157" t="s">
        <v>137</v>
      </c>
      <c r="AU271" s="157" t="s">
        <v>79</v>
      </c>
      <c r="AV271" s="14" t="s">
        <v>77</v>
      </c>
      <c r="AW271" s="14" t="s">
        <v>33</v>
      </c>
      <c r="AX271" s="14" t="s">
        <v>72</v>
      </c>
      <c r="AY271" s="157" t="s">
        <v>127</v>
      </c>
    </row>
    <row r="272" spans="1:65" s="13" customFormat="1" ht="11.25">
      <c r="B272" s="147"/>
      <c r="D272" s="148" t="s">
        <v>137</v>
      </c>
      <c r="E272" s="149" t="s">
        <v>3</v>
      </c>
      <c r="F272" s="150" t="s">
        <v>229</v>
      </c>
      <c r="H272" s="151">
        <v>-6.3040000000000003</v>
      </c>
      <c r="I272" s="152"/>
      <c r="L272" s="147"/>
      <c r="M272" s="153"/>
      <c r="N272" s="154"/>
      <c r="O272" s="154"/>
      <c r="P272" s="154"/>
      <c r="Q272" s="154"/>
      <c r="R272" s="154"/>
      <c r="S272" s="154"/>
      <c r="T272" s="155"/>
      <c r="AT272" s="149" t="s">
        <v>137</v>
      </c>
      <c r="AU272" s="149" t="s">
        <v>79</v>
      </c>
      <c r="AV272" s="13" t="s">
        <v>79</v>
      </c>
      <c r="AW272" s="13" t="s">
        <v>33</v>
      </c>
      <c r="AX272" s="13" t="s">
        <v>72</v>
      </c>
      <c r="AY272" s="149" t="s">
        <v>127</v>
      </c>
    </row>
    <row r="273" spans="1:65" s="13" customFormat="1" ht="11.25">
      <c r="B273" s="147"/>
      <c r="D273" s="148" t="s">
        <v>137</v>
      </c>
      <c r="E273" s="149" t="s">
        <v>3</v>
      </c>
      <c r="F273" s="150" t="s">
        <v>436</v>
      </c>
      <c r="H273" s="151">
        <v>-4.05</v>
      </c>
      <c r="I273" s="152"/>
      <c r="L273" s="147"/>
      <c r="M273" s="153"/>
      <c r="N273" s="154"/>
      <c r="O273" s="154"/>
      <c r="P273" s="154"/>
      <c r="Q273" s="154"/>
      <c r="R273" s="154"/>
      <c r="S273" s="154"/>
      <c r="T273" s="155"/>
      <c r="AT273" s="149" t="s">
        <v>137</v>
      </c>
      <c r="AU273" s="149" t="s">
        <v>79</v>
      </c>
      <c r="AV273" s="13" t="s">
        <v>79</v>
      </c>
      <c r="AW273" s="13" t="s">
        <v>33</v>
      </c>
      <c r="AX273" s="13" t="s">
        <v>72</v>
      </c>
      <c r="AY273" s="149" t="s">
        <v>127</v>
      </c>
    </row>
    <row r="274" spans="1:65" s="13" customFormat="1" ht="11.25">
      <c r="B274" s="147"/>
      <c r="D274" s="148" t="s">
        <v>137</v>
      </c>
      <c r="E274" s="149" t="s">
        <v>3</v>
      </c>
      <c r="F274" s="150" t="s">
        <v>227</v>
      </c>
      <c r="H274" s="151">
        <v>-3.24</v>
      </c>
      <c r="I274" s="152"/>
      <c r="L274" s="147"/>
      <c r="M274" s="153"/>
      <c r="N274" s="154"/>
      <c r="O274" s="154"/>
      <c r="P274" s="154"/>
      <c r="Q274" s="154"/>
      <c r="R274" s="154"/>
      <c r="S274" s="154"/>
      <c r="T274" s="155"/>
      <c r="AT274" s="149" t="s">
        <v>137</v>
      </c>
      <c r="AU274" s="149" t="s">
        <v>79</v>
      </c>
      <c r="AV274" s="13" t="s">
        <v>79</v>
      </c>
      <c r="AW274" s="13" t="s">
        <v>33</v>
      </c>
      <c r="AX274" s="13" t="s">
        <v>72</v>
      </c>
      <c r="AY274" s="149" t="s">
        <v>127</v>
      </c>
    </row>
    <row r="275" spans="1:65" s="14" customFormat="1" ht="11.25">
      <c r="B275" s="156"/>
      <c r="D275" s="148" t="s">
        <v>137</v>
      </c>
      <c r="E275" s="157" t="s">
        <v>3</v>
      </c>
      <c r="F275" s="158" t="s">
        <v>208</v>
      </c>
      <c r="H275" s="157" t="s">
        <v>3</v>
      </c>
      <c r="I275" s="159"/>
      <c r="L275" s="156"/>
      <c r="M275" s="160"/>
      <c r="N275" s="161"/>
      <c r="O275" s="161"/>
      <c r="P275" s="161"/>
      <c r="Q275" s="161"/>
      <c r="R275" s="161"/>
      <c r="S275" s="161"/>
      <c r="T275" s="162"/>
      <c r="AT275" s="157" t="s">
        <v>137</v>
      </c>
      <c r="AU275" s="157" t="s">
        <v>79</v>
      </c>
      <c r="AV275" s="14" t="s">
        <v>77</v>
      </c>
      <c r="AW275" s="14" t="s">
        <v>33</v>
      </c>
      <c r="AX275" s="14" t="s">
        <v>72</v>
      </c>
      <c r="AY275" s="157" t="s">
        <v>127</v>
      </c>
    </row>
    <row r="276" spans="1:65" s="13" customFormat="1" ht="11.25">
      <c r="B276" s="147"/>
      <c r="D276" s="148" t="s">
        <v>137</v>
      </c>
      <c r="E276" s="149" t="s">
        <v>3</v>
      </c>
      <c r="F276" s="150" t="s">
        <v>437</v>
      </c>
      <c r="H276" s="151">
        <v>2.88</v>
      </c>
      <c r="I276" s="152"/>
      <c r="L276" s="147"/>
      <c r="M276" s="153"/>
      <c r="N276" s="154"/>
      <c r="O276" s="154"/>
      <c r="P276" s="154"/>
      <c r="Q276" s="154"/>
      <c r="R276" s="154"/>
      <c r="S276" s="154"/>
      <c r="T276" s="155"/>
      <c r="AT276" s="149" t="s">
        <v>137</v>
      </c>
      <c r="AU276" s="149" t="s">
        <v>79</v>
      </c>
      <c r="AV276" s="13" t="s">
        <v>79</v>
      </c>
      <c r="AW276" s="13" t="s">
        <v>33</v>
      </c>
      <c r="AX276" s="13" t="s">
        <v>72</v>
      </c>
      <c r="AY276" s="149" t="s">
        <v>127</v>
      </c>
    </row>
    <row r="277" spans="1:65" s="13" customFormat="1" ht="11.25">
      <c r="B277" s="147"/>
      <c r="D277" s="148" t="s">
        <v>137</v>
      </c>
      <c r="E277" s="149" t="s">
        <v>3</v>
      </c>
      <c r="F277" s="150" t="s">
        <v>230</v>
      </c>
      <c r="H277" s="151">
        <v>3.6</v>
      </c>
      <c r="I277" s="152"/>
      <c r="L277" s="147"/>
      <c r="M277" s="153"/>
      <c r="N277" s="154"/>
      <c r="O277" s="154"/>
      <c r="P277" s="154"/>
      <c r="Q277" s="154"/>
      <c r="R277" s="154"/>
      <c r="S277" s="154"/>
      <c r="T277" s="155"/>
      <c r="AT277" s="149" t="s">
        <v>137</v>
      </c>
      <c r="AU277" s="149" t="s">
        <v>79</v>
      </c>
      <c r="AV277" s="13" t="s">
        <v>79</v>
      </c>
      <c r="AW277" s="13" t="s">
        <v>33</v>
      </c>
      <c r="AX277" s="13" t="s">
        <v>72</v>
      </c>
      <c r="AY277" s="149" t="s">
        <v>127</v>
      </c>
    </row>
    <row r="278" spans="1:65" s="16" customFormat="1" ht="11.25">
      <c r="B278" s="171"/>
      <c r="D278" s="148" t="s">
        <v>137</v>
      </c>
      <c r="E278" s="172" t="s">
        <v>3</v>
      </c>
      <c r="F278" s="173" t="s">
        <v>211</v>
      </c>
      <c r="H278" s="174">
        <v>131.74099999999999</v>
      </c>
      <c r="I278" s="175"/>
      <c r="L278" s="171"/>
      <c r="M278" s="176"/>
      <c r="N278" s="177"/>
      <c r="O278" s="177"/>
      <c r="P278" s="177"/>
      <c r="Q278" s="177"/>
      <c r="R278" s="177"/>
      <c r="S278" s="177"/>
      <c r="T278" s="178"/>
      <c r="AT278" s="172" t="s">
        <v>137</v>
      </c>
      <c r="AU278" s="172" t="s">
        <v>79</v>
      </c>
      <c r="AV278" s="16" t="s">
        <v>135</v>
      </c>
      <c r="AW278" s="16" t="s">
        <v>33</v>
      </c>
      <c r="AX278" s="16" t="s">
        <v>77</v>
      </c>
      <c r="AY278" s="172" t="s">
        <v>127</v>
      </c>
    </row>
    <row r="279" spans="1:65" s="2" customFormat="1" ht="24">
      <c r="A279" s="33"/>
      <c r="B279" s="133"/>
      <c r="C279" s="134" t="s">
        <v>438</v>
      </c>
      <c r="D279" s="134" t="s">
        <v>130</v>
      </c>
      <c r="E279" s="135" t="s">
        <v>439</v>
      </c>
      <c r="F279" s="136" t="s">
        <v>440</v>
      </c>
      <c r="G279" s="137" t="s">
        <v>151</v>
      </c>
      <c r="H279" s="138">
        <v>6</v>
      </c>
      <c r="I279" s="139"/>
      <c r="J279" s="140">
        <f>ROUND(I279*H279,2)</f>
        <v>0</v>
      </c>
      <c r="K279" s="136" t="s">
        <v>134</v>
      </c>
      <c r="L279" s="34"/>
      <c r="M279" s="141" t="s">
        <v>3</v>
      </c>
      <c r="N279" s="142" t="s">
        <v>43</v>
      </c>
      <c r="O279" s="54"/>
      <c r="P279" s="143">
        <f>O279*H279</f>
        <v>0</v>
      </c>
      <c r="Q279" s="143">
        <v>0</v>
      </c>
      <c r="R279" s="143">
        <f>Q279*H279</f>
        <v>0</v>
      </c>
      <c r="S279" s="143">
        <v>6.8000000000000005E-2</v>
      </c>
      <c r="T279" s="144">
        <f>S279*H279</f>
        <v>0.40800000000000003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45" t="s">
        <v>135</v>
      </c>
      <c r="AT279" s="145" t="s">
        <v>130</v>
      </c>
      <c r="AU279" s="145" t="s">
        <v>79</v>
      </c>
      <c r="AY279" s="18" t="s">
        <v>127</v>
      </c>
      <c r="BE279" s="146">
        <f>IF(N279="základní",J279,0)</f>
        <v>0</v>
      </c>
      <c r="BF279" s="146">
        <f>IF(N279="snížená",J279,0)</f>
        <v>0</v>
      </c>
      <c r="BG279" s="146">
        <f>IF(N279="zákl. přenesená",J279,0)</f>
        <v>0</v>
      </c>
      <c r="BH279" s="146">
        <f>IF(N279="sníž. přenesená",J279,0)</f>
        <v>0</v>
      </c>
      <c r="BI279" s="146">
        <f>IF(N279="nulová",J279,0)</f>
        <v>0</v>
      </c>
      <c r="BJ279" s="18" t="s">
        <v>77</v>
      </c>
      <c r="BK279" s="146">
        <f>ROUND(I279*H279,2)</f>
        <v>0</v>
      </c>
      <c r="BL279" s="18" t="s">
        <v>135</v>
      </c>
      <c r="BM279" s="145" t="s">
        <v>441</v>
      </c>
    </row>
    <row r="280" spans="1:65" s="13" customFormat="1" ht="11.25">
      <c r="B280" s="147"/>
      <c r="D280" s="148" t="s">
        <v>137</v>
      </c>
      <c r="E280" s="149" t="s">
        <v>3</v>
      </c>
      <c r="F280" s="150" t="s">
        <v>442</v>
      </c>
      <c r="H280" s="151">
        <v>6</v>
      </c>
      <c r="I280" s="152"/>
      <c r="L280" s="147"/>
      <c r="M280" s="153"/>
      <c r="N280" s="154"/>
      <c r="O280" s="154"/>
      <c r="P280" s="154"/>
      <c r="Q280" s="154"/>
      <c r="R280" s="154"/>
      <c r="S280" s="154"/>
      <c r="T280" s="155"/>
      <c r="AT280" s="149" t="s">
        <v>137</v>
      </c>
      <c r="AU280" s="149" t="s">
        <v>79</v>
      </c>
      <c r="AV280" s="13" t="s">
        <v>79</v>
      </c>
      <c r="AW280" s="13" t="s">
        <v>33</v>
      </c>
      <c r="AX280" s="13" t="s">
        <v>77</v>
      </c>
      <c r="AY280" s="149" t="s">
        <v>127</v>
      </c>
    </row>
    <row r="281" spans="1:65" s="2" customFormat="1" ht="24">
      <c r="A281" s="33"/>
      <c r="B281" s="133"/>
      <c r="C281" s="134" t="s">
        <v>443</v>
      </c>
      <c r="D281" s="134" t="s">
        <v>130</v>
      </c>
      <c r="E281" s="135" t="s">
        <v>444</v>
      </c>
      <c r="F281" s="136" t="s">
        <v>445</v>
      </c>
      <c r="G281" s="137" t="s">
        <v>145</v>
      </c>
      <c r="H281" s="138">
        <v>21.353000000000002</v>
      </c>
      <c r="I281" s="139"/>
      <c r="J281" s="140">
        <f>ROUND(I281*H281,2)</f>
        <v>0</v>
      </c>
      <c r="K281" s="136" t="s">
        <v>134</v>
      </c>
      <c r="L281" s="34"/>
      <c r="M281" s="141" t="s">
        <v>3</v>
      </c>
      <c r="N281" s="142" t="s">
        <v>43</v>
      </c>
      <c r="O281" s="54"/>
      <c r="P281" s="143">
        <f>O281*H281</f>
        <v>0</v>
      </c>
      <c r="Q281" s="143">
        <v>0</v>
      </c>
      <c r="R281" s="143">
        <f>Q281*H281</f>
        <v>0</v>
      </c>
      <c r="S281" s="143">
        <v>0</v>
      </c>
      <c r="T281" s="144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45" t="s">
        <v>135</v>
      </c>
      <c r="AT281" s="145" t="s">
        <v>130</v>
      </c>
      <c r="AU281" s="145" t="s">
        <v>79</v>
      </c>
      <c r="AY281" s="18" t="s">
        <v>127</v>
      </c>
      <c r="BE281" s="146">
        <f>IF(N281="základní",J281,0)</f>
        <v>0</v>
      </c>
      <c r="BF281" s="146">
        <f>IF(N281="snížená",J281,0)</f>
        <v>0</v>
      </c>
      <c r="BG281" s="146">
        <f>IF(N281="zákl. přenesená",J281,0)</f>
        <v>0</v>
      </c>
      <c r="BH281" s="146">
        <f>IF(N281="sníž. přenesená",J281,0)</f>
        <v>0</v>
      </c>
      <c r="BI281" s="146">
        <f>IF(N281="nulová",J281,0)</f>
        <v>0</v>
      </c>
      <c r="BJ281" s="18" t="s">
        <v>77</v>
      </c>
      <c r="BK281" s="146">
        <f>ROUND(I281*H281,2)</f>
        <v>0</v>
      </c>
      <c r="BL281" s="18" t="s">
        <v>135</v>
      </c>
      <c r="BM281" s="145" t="s">
        <v>446</v>
      </c>
    </row>
    <row r="282" spans="1:65" s="2" customFormat="1" ht="21.75" customHeight="1">
      <c r="A282" s="33"/>
      <c r="B282" s="133"/>
      <c r="C282" s="134" t="s">
        <v>447</v>
      </c>
      <c r="D282" s="134" t="s">
        <v>130</v>
      </c>
      <c r="E282" s="135" t="s">
        <v>448</v>
      </c>
      <c r="F282" s="136" t="s">
        <v>449</v>
      </c>
      <c r="G282" s="137" t="s">
        <v>145</v>
      </c>
      <c r="H282" s="138">
        <v>21.353000000000002</v>
      </c>
      <c r="I282" s="139"/>
      <c r="J282" s="140">
        <f>ROUND(I282*H282,2)</f>
        <v>0</v>
      </c>
      <c r="K282" s="136" t="s">
        <v>134</v>
      </c>
      <c r="L282" s="34"/>
      <c r="M282" s="141" t="s">
        <v>3</v>
      </c>
      <c r="N282" s="142" t="s">
        <v>43</v>
      </c>
      <c r="O282" s="54"/>
      <c r="P282" s="143">
        <f>O282*H282</f>
        <v>0</v>
      </c>
      <c r="Q282" s="143">
        <v>0</v>
      </c>
      <c r="R282" s="143">
        <f>Q282*H282</f>
        <v>0</v>
      </c>
      <c r="S282" s="143">
        <v>0</v>
      </c>
      <c r="T282" s="144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45" t="s">
        <v>135</v>
      </c>
      <c r="AT282" s="145" t="s">
        <v>130</v>
      </c>
      <c r="AU282" s="145" t="s">
        <v>79</v>
      </c>
      <c r="AY282" s="18" t="s">
        <v>127</v>
      </c>
      <c r="BE282" s="146">
        <f>IF(N282="základní",J282,0)</f>
        <v>0</v>
      </c>
      <c r="BF282" s="146">
        <f>IF(N282="snížená",J282,0)</f>
        <v>0</v>
      </c>
      <c r="BG282" s="146">
        <f>IF(N282="zákl. přenesená",J282,0)</f>
        <v>0</v>
      </c>
      <c r="BH282" s="146">
        <f>IF(N282="sníž. přenesená",J282,0)</f>
        <v>0</v>
      </c>
      <c r="BI282" s="146">
        <f>IF(N282="nulová",J282,0)</f>
        <v>0</v>
      </c>
      <c r="BJ282" s="18" t="s">
        <v>77</v>
      </c>
      <c r="BK282" s="146">
        <f>ROUND(I282*H282,2)</f>
        <v>0</v>
      </c>
      <c r="BL282" s="18" t="s">
        <v>135</v>
      </c>
      <c r="BM282" s="145" t="s">
        <v>450</v>
      </c>
    </row>
    <row r="283" spans="1:65" s="2" customFormat="1" ht="24">
      <c r="A283" s="33"/>
      <c r="B283" s="133"/>
      <c r="C283" s="134" t="s">
        <v>451</v>
      </c>
      <c r="D283" s="134" t="s">
        <v>130</v>
      </c>
      <c r="E283" s="135" t="s">
        <v>452</v>
      </c>
      <c r="F283" s="136" t="s">
        <v>453</v>
      </c>
      <c r="G283" s="137" t="s">
        <v>145</v>
      </c>
      <c r="H283" s="138">
        <v>85.412000000000006</v>
      </c>
      <c r="I283" s="139"/>
      <c r="J283" s="140">
        <f>ROUND(I283*H283,2)</f>
        <v>0</v>
      </c>
      <c r="K283" s="136" t="s">
        <v>134</v>
      </c>
      <c r="L283" s="34"/>
      <c r="M283" s="141" t="s">
        <v>3</v>
      </c>
      <c r="N283" s="142" t="s">
        <v>43</v>
      </c>
      <c r="O283" s="54"/>
      <c r="P283" s="143">
        <f>O283*H283</f>
        <v>0</v>
      </c>
      <c r="Q283" s="143">
        <v>0</v>
      </c>
      <c r="R283" s="143">
        <f>Q283*H283</f>
        <v>0</v>
      </c>
      <c r="S283" s="143">
        <v>0</v>
      </c>
      <c r="T283" s="144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45" t="s">
        <v>135</v>
      </c>
      <c r="AT283" s="145" t="s">
        <v>130</v>
      </c>
      <c r="AU283" s="145" t="s">
        <v>79</v>
      </c>
      <c r="AY283" s="18" t="s">
        <v>127</v>
      </c>
      <c r="BE283" s="146">
        <f>IF(N283="základní",J283,0)</f>
        <v>0</v>
      </c>
      <c r="BF283" s="146">
        <f>IF(N283="snížená",J283,0)</f>
        <v>0</v>
      </c>
      <c r="BG283" s="146">
        <f>IF(N283="zákl. přenesená",J283,0)</f>
        <v>0</v>
      </c>
      <c r="BH283" s="146">
        <f>IF(N283="sníž. přenesená",J283,0)</f>
        <v>0</v>
      </c>
      <c r="BI283" s="146">
        <f>IF(N283="nulová",J283,0)</f>
        <v>0</v>
      </c>
      <c r="BJ283" s="18" t="s">
        <v>77</v>
      </c>
      <c r="BK283" s="146">
        <f>ROUND(I283*H283,2)</f>
        <v>0</v>
      </c>
      <c r="BL283" s="18" t="s">
        <v>135</v>
      </c>
      <c r="BM283" s="145" t="s">
        <v>454</v>
      </c>
    </row>
    <row r="284" spans="1:65" s="13" customFormat="1" ht="11.25">
      <c r="B284" s="147"/>
      <c r="D284" s="148" t="s">
        <v>137</v>
      </c>
      <c r="E284" s="149" t="s">
        <v>3</v>
      </c>
      <c r="F284" s="150" t="s">
        <v>455</v>
      </c>
      <c r="H284" s="151">
        <v>85.412000000000006</v>
      </c>
      <c r="I284" s="152"/>
      <c r="L284" s="147"/>
      <c r="M284" s="153"/>
      <c r="N284" s="154"/>
      <c r="O284" s="154"/>
      <c r="P284" s="154"/>
      <c r="Q284" s="154"/>
      <c r="R284" s="154"/>
      <c r="S284" s="154"/>
      <c r="T284" s="155"/>
      <c r="AT284" s="149" t="s">
        <v>137</v>
      </c>
      <c r="AU284" s="149" t="s">
        <v>79</v>
      </c>
      <c r="AV284" s="13" t="s">
        <v>79</v>
      </c>
      <c r="AW284" s="13" t="s">
        <v>33</v>
      </c>
      <c r="AX284" s="13" t="s">
        <v>77</v>
      </c>
      <c r="AY284" s="149" t="s">
        <v>127</v>
      </c>
    </row>
    <row r="285" spans="1:65" s="2" customFormat="1" ht="24">
      <c r="A285" s="33"/>
      <c r="B285" s="133"/>
      <c r="C285" s="134" t="s">
        <v>456</v>
      </c>
      <c r="D285" s="134" t="s">
        <v>130</v>
      </c>
      <c r="E285" s="135" t="s">
        <v>457</v>
      </c>
      <c r="F285" s="136" t="s">
        <v>458</v>
      </c>
      <c r="G285" s="137" t="s">
        <v>145</v>
      </c>
      <c r="H285" s="138">
        <v>21.353000000000002</v>
      </c>
      <c r="I285" s="139"/>
      <c r="J285" s="140">
        <f>ROUND(I285*H285,2)</f>
        <v>0</v>
      </c>
      <c r="K285" s="136" t="s">
        <v>134</v>
      </c>
      <c r="L285" s="34"/>
      <c r="M285" s="141" t="s">
        <v>3</v>
      </c>
      <c r="N285" s="142" t="s">
        <v>43</v>
      </c>
      <c r="O285" s="54"/>
      <c r="P285" s="143">
        <f>O285*H285</f>
        <v>0</v>
      </c>
      <c r="Q285" s="143">
        <v>0</v>
      </c>
      <c r="R285" s="143">
        <f>Q285*H285</f>
        <v>0</v>
      </c>
      <c r="S285" s="143">
        <v>0</v>
      </c>
      <c r="T285" s="144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45" t="s">
        <v>135</v>
      </c>
      <c r="AT285" s="145" t="s">
        <v>130</v>
      </c>
      <c r="AU285" s="145" t="s">
        <v>79</v>
      </c>
      <c r="AY285" s="18" t="s">
        <v>127</v>
      </c>
      <c r="BE285" s="146">
        <f>IF(N285="základní",J285,0)</f>
        <v>0</v>
      </c>
      <c r="BF285" s="146">
        <f>IF(N285="snížená",J285,0)</f>
        <v>0</v>
      </c>
      <c r="BG285" s="146">
        <f>IF(N285="zákl. přenesená",J285,0)</f>
        <v>0</v>
      </c>
      <c r="BH285" s="146">
        <f>IF(N285="sníž. přenesená",J285,0)</f>
        <v>0</v>
      </c>
      <c r="BI285" s="146">
        <f>IF(N285="nulová",J285,0)</f>
        <v>0</v>
      </c>
      <c r="BJ285" s="18" t="s">
        <v>77</v>
      </c>
      <c r="BK285" s="146">
        <f>ROUND(I285*H285,2)</f>
        <v>0</v>
      </c>
      <c r="BL285" s="18" t="s">
        <v>135</v>
      </c>
      <c r="BM285" s="145" t="s">
        <v>459</v>
      </c>
    </row>
    <row r="286" spans="1:65" s="12" customFormat="1" ht="22.9" customHeight="1">
      <c r="B286" s="120"/>
      <c r="D286" s="121" t="s">
        <v>71</v>
      </c>
      <c r="E286" s="131" t="s">
        <v>460</v>
      </c>
      <c r="F286" s="131" t="s">
        <v>461</v>
      </c>
      <c r="I286" s="123"/>
      <c r="J286" s="132">
        <f>BK286</f>
        <v>0</v>
      </c>
      <c r="L286" s="120"/>
      <c r="M286" s="125"/>
      <c r="N286" s="126"/>
      <c r="O286" s="126"/>
      <c r="P286" s="127">
        <f>P287</f>
        <v>0</v>
      </c>
      <c r="Q286" s="126"/>
      <c r="R286" s="127">
        <f>R287</f>
        <v>0</v>
      </c>
      <c r="S286" s="126"/>
      <c r="T286" s="128">
        <f>T287</f>
        <v>0</v>
      </c>
      <c r="AR286" s="121" t="s">
        <v>77</v>
      </c>
      <c r="AT286" s="129" t="s">
        <v>71</v>
      </c>
      <c r="AU286" s="129" t="s">
        <v>77</v>
      </c>
      <c r="AY286" s="121" t="s">
        <v>127</v>
      </c>
      <c r="BK286" s="130">
        <f>BK287</f>
        <v>0</v>
      </c>
    </row>
    <row r="287" spans="1:65" s="2" customFormat="1" ht="33" customHeight="1">
      <c r="A287" s="33"/>
      <c r="B287" s="133"/>
      <c r="C287" s="134" t="s">
        <v>462</v>
      </c>
      <c r="D287" s="134" t="s">
        <v>130</v>
      </c>
      <c r="E287" s="135" t="s">
        <v>463</v>
      </c>
      <c r="F287" s="136" t="s">
        <v>464</v>
      </c>
      <c r="G287" s="137" t="s">
        <v>145</v>
      </c>
      <c r="H287" s="138">
        <v>16.065000000000001</v>
      </c>
      <c r="I287" s="139"/>
      <c r="J287" s="140">
        <f>ROUND(I287*H287,2)</f>
        <v>0</v>
      </c>
      <c r="K287" s="136" t="s">
        <v>134</v>
      </c>
      <c r="L287" s="34"/>
      <c r="M287" s="141" t="s">
        <v>3</v>
      </c>
      <c r="N287" s="142" t="s">
        <v>43</v>
      </c>
      <c r="O287" s="54"/>
      <c r="P287" s="143">
        <f>O287*H287</f>
        <v>0</v>
      </c>
      <c r="Q287" s="143">
        <v>0</v>
      </c>
      <c r="R287" s="143">
        <f>Q287*H287</f>
        <v>0</v>
      </c>
      <c r="S287" s="143">
        <v>0</v>
      </c>
      <c r="T287" s="144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45" t="s">
        <v>135</v>
      </c>
      <c r="AT287" s="145" t="s">
        <v>130</v>
      </c>
      <c r="AU287" s="145" t="s">
        <v>79</v>
      </c>
      <c r="AY287" s="18" t="s">
        <v>127</v>
      </c>
      <c r="BE287" s="146">
        <f>IF(N287="základní",J287,0)</f>
        <v>0</v>
      </c>
      <c r="BF287" s="146">
        <f>IF(N287="snížená",J287,0)</f>
        <v>0</v>
      </c>
      <c r="BG287" s="146">
        <f>IF(N287="zákl. přenesená",J287,0)</f>
        <v>0</v>
      </c>
      <c r="BH287" s="146">
        <f>IF(N287="sníž. přenesená",J287,0)</f>
        <v>0</v>
      </c>
      <c r="BI287" s="146">
        <f>IF(N287="nulová",J287,0)</f>
        <v>0</v>
      </c>
      <c r="BJ287" s="18" t="s">
        <v>77</v>
      </c>
      <c r="BK287" s="146">
        <f>ROUND(I287*H287,2)</f>
        <v>0</v>
      </c>
      <c r="BL287" s="18" t="s">
        <v>135</v>
      </c>
      <c r="BM287" s="145" t="s">
        <v>465</v>
      </c>
    </row>
    <row r="288" spans="1:65" s="12" customFormat="1" ht="25.9" customHeight="1">
      <c r="B288" s="120"/>
      <c r="D288" s="121" t="s">
        <v>71</v>
      </c>
      <c r="E288" s="122" t="s">
        <v>466</v>
      </c>
      <c r="F288" s="122" t="s">
        <v>467</v>
      </c>
      <c r="I288" s="123"/>
      <c r="J288" s="124">
        <f>BK288</f>
        <v>0</v>
      </c>
      <c r="L288" s="120"/>
      <c r="M288" s="125"/>
      <c r="N288" s="126"/>
      <c r="O288" s="126"/>
      <c r="P288" s="127">
        <f>P289+P291+P293+P312+P316+P331+P385+P435+P461</f>
        <v>0</v>
      </c>
      <c r="Q288" s="126"/>
      <c r="R288" s="127">
        <f>R289+R291+R293+R312+R316+R331+R385+R435+R461</f>
        <v>5.1668015799999996</v>
      </c>
      <c r="S288" s="126"/>
      <c r="T288" s="128">
        <f>T289+T291+T293+T312+T316+T331+T385+T435+T461</f>
        <v>2.5885000000000001E-3</v>
      </c>
      <c r="AR288" s="121" t="s">
        <v>79</v>
      </c>
      <c r="AT288" s="129" t="s">
        <v>71</v>
      </c>
      <c r="AU288" s="129" t="s">
        <v>72</v>
      </c>
      <c r="AY288" s="121" t="s">
        <v>127</v>
      </c>
      <c r="BK288" s="130">
        <f>BK289+BK291+BK293+BK312+BK316+BK331+BK385+BK435+BK461</f>
        <v>0</v>
      </c>
    </row>
    <row r="289" spans="1:65" s="12" customFormat="1" ht="22.9" customHeight="1">
      <c r="B289" s="120"/>
      <c r="D289" s="121" t="s">
        <v>71</v>
      </c>
      <c r="E289" s="131" t="s">
        <v>468</v>
      </c>
      <c r="F289" s="131" t="s">
        <v>469</v>
      </c>
      <c r="I289" s="123"/>
      <c r="J289" s="132">
        <f>BK289</f>
        <v>0</v>
      </c>
      <c r="L289" s="120"/>
      <c r="M289" s="125"/>
      <c r="N289" s="126"/>
      <c r="O289" s="126"/>
      <c r="P289" s="127">
        <f>P290</f>
        <v>0</v>
      </c>
      <c r="Q289" s="126"/>
      <c r="R289" s="127">
        <f>R290</f>
        <v>0</v>
      </c>
      <c r="S289" s="126"/>
      <c r="T289" s="128">
        <f>T290</f>
        <v>0</v>
      </c>
      <c r="AR289" s="121" t="s">
        <v>79</v>
      </c>
      <c r="AT289" s="129" t="s">
        <v>71</v>
      </c>
      <c r="AU289" s="129" t="s">
        <v>77</v>
      </c>
      <c r="AY289" s="121" t="s">
        <v>127</v>
      </c>
      <c r="BK289" s="130">
        <f>BK290</f>
        <v>0</v>
      </c>
    </row>
    <row r="290" spans="1:65" s="2" customFormat="1" ht="16.5" customHeight="1">
      <c r="A290" s="33"/>
      <c r="B290" s="133"/>
      <c r="C290" s="134" t="s">
        <v>470</v>
      </c>
      <c r="D290" s="134" t="s">
        <v>130</v>
      </c>
      <c r="E290" s="135" t="s">
        <v>471</v>
      </c>
      <c r="F290" s="136" t="s">
        <v>472</v>
      </c>
      <c r="G290" s="137" t="s">
        <v>473</v>
      </c>
      <c r="H290" s="138">
        <v>1</v>
      </c>
      <c r="I290" s="139"/>
      <c r="J290" s="140">
        <f>ROUND(I290*H290,2)</f>
        <v>0</v>
      </c>
      <c r="K290" s="136" t="s">
        <v>3</v>
      </c>
      <c r="L290" s="34"/>
      <c r="M290" s="141" t="s">
        <v>3</v>
      </c>
      <c r="N290" s="142" t="s">
        <v>43</v>
      </c>
      <c r="O290" s="54"/>
      <c r="P290" s="143">
        <f>O290*H290</f>
        <v>0</v>
      </c>
      <c r="Q290" s="143">
        <v>0</v>
      </c>
      <c r="R290" s="143">
        <f>Q290*H290</f>
        <v>0</v>
      </c>
      <c r="S290" s="143">
        <v>0</v>
      </c>
      <c r="T290" s="144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45" t="s">
        <v>233</v>
      </c>
      <c r="AT290" s="145" t="s">
        <v>130</v>
      </c>
      <c r="AU290" s="145" t="s">
        <v>79</v>
      </c>
      <c r="AY290" s="18" t="s">
        <v>127</v>
      </c>
      <c r="BE290" s="146">
        <f>IF(N290="základní",J290,0)</f>
        <v>0</v>
      </c>
      <c r="BF290" s="146">
        <f>IF(N290="snížená",J290,0)</f>
        <v>0</v>
      </c>
      <c r="BG290" s="146">
        <f>IF(N290="zákl. přenesená",J290,0)</f>
        <v>0</v>
      </c>
      <c r="BH290" s="146">
        <f>IF(N290="sníž. přenesená",J290,0)</f>
        <v>0</v>
      </c>
      <c r="BI290" s="146">
        <f>IF(N290="nulová",J290,0)</f>
        <v>0</v>
      </c>
      <c r="BJ290" s="18" t="s">
        <v>77</v>
      </c>
      <c r="BK290" s="146">
        <f>ROUND(I290*H290,2)</f>
        <v>0</v>
      </c>
      <c r="BL290" s="18" t="s">
        <v>233</v>
      </c>
      <c r="BM290" s="145" t="s">
        <v>474</v>
      </c>
    </row>
    <row r="291" spans="1:65" s="12" customFormat="1" ht="22.9" customHeight="1">
      <c r="B291" s="120"/>
      <c r="D291" s="121" t="s">
        <v>71</v>
      </c>
      <c r="E291" s="131" t="s">
        <v>475</v>
      </c>
      <c r="F291" s="131" t="s">
        <v>476</v>
      </c>
      <c r="I291" s="123"/>
      <c r="J291" s="132">
        <f>BK291</f>
        <v>0</v>
      </c>
      <c r="L291" s="120"/>
      <c r="M291" s="125"/>
      <c r="N291" s="126"/>
      <c r="O291" s="126"/>
      <c r="P291" s="127">
        <f>P292</f>
        <v>0</v>
      </c>
      <c r="Q291" s="126"/>
      <c r="R291" s="127">
        <f>R292</f>
        <v>0</v>
      </c>
      <c r="S291" s="126"/>
      <c r="T291" s="128">
        <f>T292</f>
        <v>0</v>
      </c>
      <c r="AR291" s="121" t="s">
        <v>79</v>
      </c>
      <c r="AT291" s="129" t="s">
        <v>71</v>
      </c>
      <c r="AU291" s="129" t="s">
        <v>77</v>
      </c>
      <c r="AY291" s="121" t="s">
        <v>127</v>
      </c>
      <c r="BK291" s="130">
        <f>BK292</f>
        <v>0</v>
      </c>
    </row>
    <row r="292" spans="1:65" s="2" customFormat="1" ht="16.5" customHeight="1">
      <c r="A292" s="33"/>
      <c r="B292" s="133"/>
      <c r="C292" s="134" t="s">
        <v>477</v>
      </c>
      <c r="D292" s="134" t="s">
        <v>130</v>
      </c>
      <c r="E292" s="135" t="s">
        <v>478</v>
      </c>
      <c r="F292" s="136" t="s">
        <v>479</v>
      </c>
      <c r="G292" s="137" t="s">
        <v>473</v>
      </c>
      <c r="H292" s="138">
        <v>1</v>
      </c>
      <c r="I292" s="139"/>
      <c r="J292" s="140">
        <f>ROUND(I292*H292,2)</f>
        <v>0</v>
      </c>
      <c r="K292" s="136" t="s">
        <v>3</v>
      </c>
      <c r="L292" s="34"/>
      <c r="M292" s="141" t="s">
        <v>3</v>
      </c>
      <c r="N292" s="142" t="s">
        <v>43</v>
      </c>
      <c r="O292" s="54"/>
      <c r="P292" s="143">
        <f>O292*H292</f>
        <v>0</v>
      </c>
      <c r="Q292" s="143">
        <v>0</v>
      </c>
      <c r="R292" s="143">
        <f>Q292*H292</f>
        <v>0</v>
      </c>
      <c r="S292" s="143">
        <v>0</v>
      </c>
      <c r="T292" s="144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45" t="s">
        <v>233</v>
      </c>
      <c r="AT292" s="145" t="s">
        <v>130</v>
      </c>
      <c r="AU292" s="145" t="s">
        <v>79</v>
      </c>
      <c r="AY292" s="18" t="s">
        <v>127</v>
      </c>
      <c r="BE292" s="146">
        <f>IF(N292="základní",J292,0)</f>
        <v>0</v>
      </c>
      <c r="BF292" s="146">
        <f>IF(N292="snížená",J292,0)</f>
        <v>0</v>
      </c>
      <c r="BG292" s="146">
        <f>IF(N292="zákl. přenesená",J292,0)</f>
        <v>0</v>
      </c>
      <c r="BH292" s="146">
        <f>IF(N292="sníž. přenesená",J292,0)</f>
        <v>0</v>
      </c>
      <c r="BI292" s="146">
        <f>IF(N292="nulová",J292,0)</f>
        <v>0</v>
      </c>
      <c r="BJ292" s="18" t="s">
        <v>77</v>
      </c>
      <c r="BK292" s="146">
        <f>ROUND(I292*H292,2)</f>
        <v>0</v>
      </c>
      <c r="BL292" s="18" t="s">
        <v>233</v>
      </c>
      <c r="BM292" s="145" t="s">
        <v>480</v>
      </c>
    </row>
    <row r="293" spans="1:65" s="12" customFormat="1" ht="22.9" customHeight="1">
      <c r="B293" s="120"/>
      <c r="D293" s="121" t="s">
        <v>71</v>
      </c>
      <c r="E293" s="131" t="s">
        <v>481</v>
      </c>
      <c r="F293" s="131" t="s">
        <v>482</v>
      </c>
      <c r="I293" s="123"/>
      <c r="J293" s="132">
        <f>BK293</f>
        <v>0</v>
      </c>
      <c r="L293" s="120"/>
      <c r="M293" s="125"/>
      <c r="N293" s="126"/>
      <c r="O293" s="126"/>
      <c r="P293" s="127">
        <f>SUM(P294:P311)</f>
        <v>0</v>
      </c>
      <c r="Q293" s="126"/>
      <c r="R293" s="127">
        <f>SUM(R294:R311)</f>
        <v>0.81373335000000002</v>
      </c>
      <c r="S293" s="126"/>
      <c r="T293" s="128">
        <f>SUM(T294:T311)</f>
        <v>0</v>
      </c>
      <c r="AR293" s="121" t="s">
        <v>79</v>
      </c>
      <c r="AT293" s="129" t="s">
        <v>71</v>
      </c>
      <c r="AU293" s="129" t="s">
        <v>77</v>
      </c>
      <c r="AY293" s="121" t="s">
        <v>127</v>
      </c>
      <c r="BK293" s="130">
        <f>SUM(BK294:BK311)</f>
        <v>0</v>
      </c>
    </row>
    <row r="294" spans="1:65" s="2" customFormat="1" ht="24">
      <c r="A294" s="33"/>
      <c r="B294" s="133"/>
      <c r="C294" s="134" t="s">
        <v>483</v>
      </c>
      <c r="D294" s="134" t="s">
        <v>130</v>
      </c>
      <c r="E294" s="135" t="s">
        <v>484</v>
      </c>
      <c r="F294" s="136" t="s">
        <v>485</v>
      </c>
      <c r="G294" s="137" t="s">
        <v>151</v>
      </c>
      <c r="H294" s="138">
        <v>29.210999999999999</v>
      </c>
      <c r="I294" s="139"/>
      <c r="J294" s="140">
        <f>ROUND(I294*H294,2)</f>
        <v>0</v>
      </c>
      <c r="K294" s="136" t="s">
        <v>134</v>
      </c>
      <c r="L294" s="34"/>
      <c r="M294" s="141" t="s">
        <v>3</v>
      </c>
      <c r="N294" s="142" t="s">
        <v>43</v>
      </c>
      <c r="O294" s="54"/>
      <c r="P294" s="143">
        <f>O294*H294</f>
        <v>0</v>
      </c>
      <c r="Q294" s="143">
        <v>1.25E-3</v>
      </c>
      <c r="R294" s="143">
        <f>Q294*H294</f>
        <v>3.6513749999999998E-2</v>
      </c>
      <c r="S294" s="143">
        <v>0</v>
      </c>
      <c r="T294" s="144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45" t="s">
        <v>233</v>
      </c>
      <c r="AT294" s="145" t="s">
        <v>130</v>
      </c>
      <c r="AU294" s="145" t="s">
        <v>79</v>
      </c>
      <c r="AY294" s="18" t="s">
        <v>127</v>
      </c>
      <c r="BE294" s="146">
        <f>IF(N294="základní",J294,0)</f>
        <v>0</v>
      </c>
      <c r="BF294" s="146">
        <f>IF(N294="snížená",J294,0)</f>
        <v>0</v>
      </c>
      <c r="BG294" s="146">
        <f>IF(N294="zákl. přenesená",J294,0)</f>
        <v>0</v>
      </c>
      <c r="BH294" s="146">
        <f>IF(N294="sníž. přenesená",J294,0)</f>
        <v>0</v>
      </c>
      <c r="BI294" s="146">
        <f>IF(N294="nulová",J294,0)</f>
        <v>0</v>
      </c>
      <c r="BJ294" s="18" t="s">
        <v>77</v>
      </c>
      <c r="BK294" s="146">
        <f>ROUND(I294*H294,2)</f>
        <v>0</v>
      </c>
      <c r="BL294" s="18" t="s">
        <v>233</v>
      </c>
      <c r="BM294" s="145" t="s">
        <v>486</v>
      </c>
    </row>
    <row r="295" spans="1:65" s="14" customFormat="1" ht="11.25">
      <c r="B295" s="156"/>
      <c r="D295" s="148" t="s">
        <v>137</v>
      </c>
      <c r="E295" s="157" t="s">
        <v>3</v>
      </c>
      <c r="F295" s="158" t="s">
        <v>221</v>
      </c>
      <c r="H295" s="157" t="s">
        <v>3</v>
      </c>
      <c r="I295" s="159"/>
      <c r="L295" s="156"/>
      <c r="M295" s="160"/>
      <c r="N295" s="161"/>
      <c r="O295" s="161"/>
      <c r="P295" s="161"/>
      <c r="Q295" s="161"/>
      <c r="R295" s="161"/>
      <c r="S295" s="161"/>
      <c r="T295" s="162"/>
      <c r="AT295" s="157" t="s">
        <v>137</v>
      </c>
      <c r="AU295" s="157" t="s">
        <v>79</v>
      </c>
      <c r="AV295" s="14" t="s">
        <v>77</v>
      </c>
      <c r="AW295" s="14" t="s">
        <v>33</v>
      </c>
      <c r="AX295" s="14" t="s">
        <v>72</v>
      </c>
      <c r="AY295" s="157" t="s">
        <v>127</v>
      </c>
    </row>
    <row r="296" spans="1:65" s="13" customFormat="1" ht="11.25">
      <c r="B296" s="147"/>
      <c r="D296" s="148" t="s">
        <v>137</v>
      </c>
      <c r="E296" s="149" t="s">
        <v>3</v>
      </c>
      <c r="F296" s="150" t="s">
        <v>277</v>
      </c>
      <c r="H296" s="151">
        <v>7.6660000000000004</v>
      </c>
      <c r="I296" s="152"/>
      <c r="L296" s="147"/>
      <c r="M296" s="153"/>
      <c r="N296" s="154"/>
      <c r="O296" s="154"/>
      <c r="P296" s="154"/>
      <c r="Q296" s="154"/>
      <c r="R296" s="154"/>
      <c r="S296" s="154"/>
      <c r="T296" s="155"/>
      <c r="AT296" s="149" t="s">
        <v>137</v>
      </c>
      <c r="AU296" s="149" t="s">
        <v>79</v>
      </c>
      <c r="AV296" s="13" t="s">
        <v>79</v>
      </c>
      <c r="AW296" s="13" t="s">
        <v>33</v>
      </c>
      <c r="AX296" s="13" t="s">
        <v>72</v>
      </c>
      <c r="AY296" s="149" t="s">
        <v>127</v>
      </c>
    </row>
    <row r="297" spans="1:65" s="14" customFormat="1" ht="11.25">
      <c r="B297" s="156"/>
      <c r="D297" s="148" t="s">
        <v>137</v>
      </c>
      <c r="E297" s="157" t="s">
        <v>3</v>
      </c>
      <c r="F297" s="158" t="s">
        <v>223</v>
      </c>
      <c r="H297" s="157" t="s">
        <v>3</v>
      </c>
      <c r="I297" s="159"/>
      <c r="L297" s="156"/>
      <c r="M297" s="160"/>
      <c r="N297" s="161"/>
      <c r="O297" s="161"/>
      <c r="P297" s="161"/>
      <c r="Q297" s="161"/>
      <c r="R297" s="161"/>
      <c r="S297" s="161"/>
      <c r="T297" s="162"/>
      <c r="AT297" s="157" t="s">
        <v>137</v>
      </c>
      <c r="AU297" s="157" t="s">
        <v>79</v>
      </c>
      <c r="AV297" s="14" t="s">
        <v>77</v>
      </c>
      <c r="AW297" s="14" t="s">
        <v>33</v>
      </c>
      <c r="AX297" s="14" t="s">
        <v>72</v>
      </c>
      <c r="AY297" s="157" t="s">
        <v>127</v>
      </c>
    </row>
    <row r="298" spans="1:65" s="13" customFormat="1" ht="11.25">
      <c r="B298" s="147"/>
      <c r="D298" s="148" t="s">
        <v>137</v>
      </c>
      <c r="E298" s="149" t="s">
        <v>3</v>
      </c>
      <c r="F298" s="150" t="s">
        <v>278</v>
      </c>
      <c r="H298" s="151">
        <v>7.7469999999999999</v>
      </c>
      <c r="I298" s="152"/>
      <c r="L298" s="147"/>
      <c r="M298" s="153"/>
      <c r="N298" s="154"/>
      <c r="O298" s="154"/>
      <c r="P298" s="154"/>
      <c r="Q298" s="154"/>
      <c r="R298" s="154"/>
      <c r="S298" s="154"/>
      <c r="T298" s="155"/>
      <c r="AT298" s="149" t="s">
        <v>137</v>
      </c>
      <c r="AU298" s="149" t="s">
        <v>79</v>
      </c>
      <c r="AV298" s="13" t="s">
        <v>79</v>
      </c>
      <c r="AW298" s="13" t="s">
        <v>33</v>
      </c>
      <c r="AX298" s="13" t="s">
        <v>72</v>
      </c>
      <c r="AY298" s="149" t="s">
        <v>127</v>
      </c>
    </row>
    <row r="299" spans="1:65" s="13" customFormat="1" ht="11.25">
      <c r="B299" s="147"/>
      <c r="D299" s="148" t="s">
        <v>137</v>
      </c>
      <c r="E299" s="149" t="s">
        <v>3</v>
      </c>
      <c r="F299" s="150" t="s">
        <v>279</v>
      </c>
      <c r="H299" s="151">
        <v>6.9260000000000002</v>
      </c>
      <c r="I299" s="152"/>
      <c r="L299" s="147"/>
      <c r="M299" s="153"/>
      <c r="N299" s="154"/>
      <c r="O299" s="154"/>
      <c r="P299" s="154"/>
      <c r="Q299" s="154"/>
      <c r="R299" s="154"/>
      <c r="S299" s="154"/>
      <c r="T299" s="155"/>
      <c r="AT299" s="149" t="s">
        <v>137</v>
      </c>
      <c r="AU299" s="149" t="s">
        <v>79</v>
      </c>
      <c r="AV299" s="13" t="s">
        <v>79</v>
      </c>
      <c r="AW299" s="13" t="s">
        <v>33</v>
      </c>
      <c r="AX299" s="13" t="s">
        <v>72</v>
      </c>
      <c r="AY299" s="149" t="s">
        <v>127</v>
      </c>
    </row>
    <row r="300" spans="1:65" s="13" customFormat="1" ht="11.25">
      <c r="B300" s="147"/>
      <c r="D300" s="148" t="s">
        <v>137</v>
      </c>
      <c r="E300" s="149" t="s">
        <v>3</v>
      </c>
      <c r="F300" s="150" t="s">
        <v>281</v>
      </c>
      <c r="H300" s="151">
        <v>6.8719999999999999</v>
      </c>
      <c r="I300" s="152"/>
      <c r="L300" s="147"/>
      <c r="M300" s="153"/>
      <c r="N300" s="154"/>
      <c r="O300" s="154"/>
      <c r="P300" s="154"/>
      <c r="Q300" s="154"/>
      <c r="R300" s="154"/>
      <c r="S300" s="154"/>
      <c r="T300" s="155"/>
      <c r="AT300" s="149" t="s">
        <v>137</v>
      </c>
      <c r="AU300" s="149" t="s">
        <v>79</v>
      </c>
      <c r="AV300" s="13" t="s">
        <v>79</v>
      </c>
      <c r="AW300" s="13" t="s">
        <v>33</v>
      </c>
      <c r="AX300" s="13" t="s">
        <v>72</v>
      </c>
      <c r="AY300" s="149" t="s">
        <v>127</v>
      </c>
    </row>
    <row r="301" spans="1:65" s="16" customFormat="1" ht="11.25">
      <c r="B301" s="171"/>
      <c r="D301" s="148" t="s">
        <v>137</v>
      </c>
      <c r="E301" s="172" t="s">
        <v>3</v>
      </c>
      <c r="F301" s="173" t="s">
        <v>211</v>
      </c>
      <c r="H301" s="174">
        <v>29.210999999999999</v>
      </c>
      <c r="I301" s="175"/>
      <c r="L301" s="171"/>
      <c r="M301" s="176"/>
      <c r="N301" s="177"/>
      <c r="O301" s="177"/>
      <c r="P301" s="177"/>
      <c r="Q301" s="177"/>
      <c r="R301" s="177"/>
      <c r="S301" s="177"/>
      <c r="T301" s="178"/>
      <c r="AT301" s="172" t="s">
        <v>137</v>
      </c>
      <c r="AU301" s="172" t="s">
        <v>79</v>
      </c>
      <c r="AV301" s="16" t="s">
        <v>135</v>
      </c>
      <c r="AW301" s="16" t="s">
        <v>33</v>
      </c>
      <c r="AX301" s="16" t="s">
        <v>77</v>
      </c>
      <c r="AY301" s="172" t="s">
        <v>127</v>
      </c>
    </row>
    <row r="302" spans="1:65" s="2" customFormat="1" ht="16.5" customHeight="1">
      <c r="A302" s="33"/>
      <c r="B302" s="133"/>
      <c r="C302" s="179" t="s">
        <v>487</v>
      </c>
      <c r="D302" s="179" t="s">
        <v>264</v>
      </c>
      <c r="E302" s="180" t="s">
        <v>488</v>
      </c>
      <c r="F302" s="181" t="s">
        <v>489</v>
      </c>
      <c r="G302" s="182" t="s">
        <v>151</v>
      </c>
      <c r="H302" s="183">
        <v>30.672000000000001</v>
      </c>
      <c r="I302" s="184"/>
      <c r="J302" s="185">
        <f>ROUND(I302*H302,2)</f>
        <v>0</v>
      </c>
      <c r="K302" s="181" t="s">
        <v>134</v>
      </c>
      <c r="L302" s="186"/>
      <c r="M302" s="187" t="s">
        <v>3</v>
      </c>
      <c r="N302" s="188" t="s">
        <v>43</v>
      </c>
      <c r="O302" s="54"/>
      <c r="P302" s="143">
        <f>O302*H302</f>
        <v>0</v>
      </c>
      <c r="Q302" s="143">
        <v>8.0000000000000002E-3</v>
      </c>
      <c r="R302" s="143">
        <f>Q302*H302</f>
        <v>0.24537600000000001</v>
      </c>
      <c r="S302" s="143">
        <v>0</v>
      </c>
      <c r="T302" s="144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45" t="s">
        <v>320</v>
      </c>
      <c r="AT302" s="145" t="s">
        <v>264</v>
      </c>
      <c r="AU302" s="145" t="s">
        <v>79</v>
      </c>
      <c r="AY302" s="18" t="s">
        <v>127</v>
      </c>
      <c r="BE302" s="146">
        <f>IF(N302="základní",J302,0)</f>
        <v>0</v>
      </c>
      <c r="BF302" s="146">
        <f>IF(N302="snížená",J302,0)</f>
        <v>0</v>
      </c>
      <c r="BG302" s="146">
        <f>IF(N302="zákl. přenesená",J302,0)</f>
        <v>0</v>
      </c>
      <c r="BH302" s="146">
        <f>IF(N302="sníž. přenesená",J302,0)</f>
        <v>0</v>
      </c>
      <c r="BI302" s="146">
        <f>IF(N302="nulová",J302,0)</f>
        <v>0</v>
      </c>
      <c r="BJ302" s="18" t="s">
        <v>77</v>
      </c>
      <c r="BK302" s="146">
        <f>ROUND(I302*H302,2)</f>
        <v>0</v>
      </c>
      <c r="BL302" s="18" t="s">
        <v>233</v>
      </c>
      <c r="BM302" s="145" t="s">
        <v>490</v>
      </c>
    </row>
    <row r="303" spans="1:65" s="13" customFormat="1" ht="11.25">
      <c r="B303" s="147"/>
      <c r="D303" s="148" t="s">
        <v>137</v>
      </c>
      <c r="F303" s="150" t="s">
        <v>491</v>
      </c>
      <c r="H303" s="151">
        <v>30.672000000000001</v>
      </c>
      <c r="I303" s="152"/>
      <c r="L303" s="147"/>
      <c r="M303" s="153"/>
      <c r="N303" s="154"/>
      <c r="O303" s="154"/>
      <c r="P303" s="154"/>
      <c r="Q303" s="154"/>
      <c r="R303" s="154"/>
      <c r="S303" s="154"/>
      <c r="T303" s="155"/>
      <c r="AT303" s="149" t="s">
        <v>137</v>
      </c>
      <c r="AU303" s="149" t="s">
        <v>79</v>
      </c>
      <c r="AV303" s="13" t="s">
        <v>79</v>
      </c>
      <c r="AW303" s="13" t="s">
        <v>4</v>
      </c>
      <c r="AX303" s="13" t="s">
        <v>77</v>
      </c>
      <c r="AY303" s="149" t="s">
        <v>127</v>
      </c>
    </row>
    <row r="304" spans="1:65" s="2" customFormat="1" ht="21.75" customHeight="1">
      <c r="A304" s="33"/>
      <c r="B304" s="133"/>
      <c r="C304" s="134" t="s">
        <v>492</v>
      </c>
      <c r="D304" s="134" t="s">
        <v>130</v>
      </c>
      <c r="E304" s="135" t="s">
        <v>493</v>
      </c>
      <c r="F304" s="136" t="s">
        <v>494</v>
      </c>
      <c r="G304" s="137" t="s">
        <v>151</v>
      </c>
      <c r="H304" s="138">
        <v>21.756</v>
      </c>
      <c r="I304" s="139"/>
      <c r="J304" s="140">
        <f>ROUND(I304*H304,2)</f>
        <v>0</v>
      </c>
      <c r="K304" s="136" t="s">
        <v>134</v>
      </c>
      <c r="L304" s="34"/>
      <c r="M304" s="141" t="s">
        <v>3</v>
      </c>
      <c r="N304" s="142" t="s">
        <v>43</v>
      </c>
      <c r="O304" s="54"/>
      <c r="P304" s="143">
        <f>O304*H304</f>
        <v>0</v>
      </c>
      <c r="Q304" s="143">
        <v>1.7100000000000001E-2</v>
      </c>
      <c r="R304" s="143">
        <f>Q304*H304</f>
        <v>0.37202760000000001</v>
      </c>
      <c r="S304" s="143">
        <v>0</v>
      </c>
      <c r="T304" s="144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45" t="s">
        <v>233</v>
      </c>
      <c r="AT304" s="145" t="s">
        <v>130</v>
      </c>
      <c r="AU304" s="145" t="s">
        <v>79</v>
      </c>
      <c r="AY304" s="18" t="s">
        <v>127</v>
      </c>
      <c r="BE304" s="146">
        <f>IF(N304="základní",J304,0)</f>
        <v>0</v>
      </c>
      <c r="BF304" s="146">
        <f>IF(N304="snížená",J304,0)</f>
        <v>0</v>
      </c>
      <c r="BG304" s="146">
        <f>IF(N304="zákl. přenesená",J304,0)</f>
        <v>0</v>
      </c>
      <c r="BH304" s="146">
        <f>IF(N304="sníž. přenesená",J304,0)</f>
        <v>0</v>
      </c>
      <c r="BI304" s="146">
        <f>IF(N304="nulová",J304,0)</f>
        <v>0</v>
      </c>
      <c r="BJ304" s="18" t="s">
        <v>77</v>
      </c>
      <c r="BK304" s="146">
        <f>ROUND(I304*H304,2)</f>
        <v>0</v>
      </c>
      <c r="BL304" s="18" t="s">
        <v>233</v>
      </c>
      <c r="BM304" s="145" t="s">
        <v>495</v>
      </c>
    </row>
    <row r="305" spans="1:65" s="13" customFormat="1" ht="11.25">
      <c r="B305" s="147"/>
      <c r="D305" s="148" t="s">
        <v>137</v>
      </c>
      <c r="E305" s="149" t="s">
        <v>3</v>
      </c>
      <c r="F305" s="150" t="s">
        <v>496</v>
      </c>
      <c r="H305" s="151">
        <v>11.676</v>
      </c>
      <c r="I305" s="152"/>
      <c r="L305" s="147"/>
      <c r="M305" s="153"/>
      <c r="N305" s="154"/>
      <c r="O305" s="154"/>
      <c r="P305" s="154"/>
      <c r="Q305" s="154"/>
      <c r="R305" s="154"/>
      <c r="S305" s="154"/>
      <c r="T305" s="155"/>
      <c r="AT305" s="149" t="s">
        <v>137</v>
      </c>
      <c r="AU305" s="149" t="s">
        <v>79</v>
      </c>
      <c r="AV305" s="13" t="s">
        <v>79</v>
      </c>
      <c r="AW305" s="13" t="s">
        <v>33</v>
      </c>
      <c r="AX305" s="13" t="s">
        <v>72</v>
      </c>
      <c r="AY305" s="149" t="s">
        <v>127</v>
      </c>
    </row>
    <row r="306" spans="1:65" s="13" customFormat="1" ht="11.25">
      <c r="B306" s="147"/>
      <c r="D306" s="148" t="s">
        <v>137</v>
      </c>
      <c r="E306" s="149" t="s">
        <v>3</v>
      </c>
      <c r="F306" s="150" t="s">
        <v>497</v>
      </c>
      <c r="H306" s="151">
        <v>10.08</v>
      </c>
      <c r="I306" s="152"/>
      <c r="L306" s="147"/>
      <c r="M306" s="153"/>
      <c r="N306" s="154"/>
      <c r="O306" s="154"/>
      <c r="P306" s="154"/>
      <c r="Q306" s="154"/>
      <c r="R306" s="154"/>
      <c r="S306" s="154"/>
      <c r="T306" s="155"/>
      <c r="AT306" s="149" t="s">
        <v>137</v>
      </c>
      <c r="AU306" s="149" t="s">
        <v>79</v>
      </c>
      <c r="AV306" s="13" t="s">
        <v>79</v>
      </c>
      <c r="AW306" s="13" t="s">
        <v>33</v>
      </c>
      <c r="AX306" s="13" t="s">
        <v>72</v>
      </c>
      <c r="AY306" s="149" t="s">
        <v>127</v>
      </c>
    </row>
    <row r="307" spans="1:65" s="16" customFormat="1" ht="11.25">
      <c r="B307" s="171"/>
      <c r="D307" s="148" t="s">
        <v>137</v>
      </c>
      <c r="E307" s="172" t="s">
        <v>3</v>
      </c>
      <c r="F307" s="173" t="s">
        <v>211</v>
      </c>
      <c r="H307" s="174">
        <v>21.756</v>
      </c>
      <c r="I307" s="175"/>
      <c r="L307" s="171"/>
      <c r="M307" s="176"/>
      <c r="N307" s="177"/>
      <c r="O307" s="177"/>
      <c r="P307" s="177"/>
      <c r="Q307" s="177"/>
      <c r="R307" s="177"/>
      <c r="S307" s="177"/>
      <c r="T307" s="178"/>
      <c r="AT307" s="172" t="s">
        <v>137</v>
      </c>
      <c r="AU307" s="172" t="s">
        <v>79</v>
      </c>
      <c r="AV307" s="16" t="s">
        <v>135</v>
      </c>
      <c r="AW307" s="16" t="s">
        <v>33</v>
      </c>
      <c r="AX307" s="16" t="s">
        <v>77</v>
      </c>
      <c r="AY307" s="172" t="s">
        <v>127</v>
      </c>
    </row>
    <row r="308" spans="1:65" s="2" customFormat="1" ht="33" customHeight="1">
      <c r="A308" s="33"/>
      <c r="B308" s="133"/>
      <c r="C308" s="134" t="s">
        <v>498</v>
      </c>
      <c r="D308" s="134" t="s">
        <v>130</v>
      </c>
      <c r="E308" s="135" t="s">
        <v>499</v>
      </c>
      <c r="F308" s="136" t="s">
        <v>500</v>
      </c>
      <c r="G308" s="137" t="s">
        <v>184</v>
      </c>
      <c r="H308" s="138">
        <v>6</v>
      </c>
      <c r="I308" s="139"/>
      <c r="J308" s="140">
        <f>ROUND(I308*H308,2)</f>
        <v>0</v>
      </c>
      <c r="K308" s="136" t="s">
        <v>134</v>
      </c>
      <c r="L308" s="34"/>
      <c r="M308" s="141" t="s">
        <v>3</v>
      </c>
      <c r="N308" s="142" t="s">
        <v>43</v>
      </c>
      <c r="O308" s="54"/>
      <c r="P308" s="143">
        <f>O308*H308</f>
        <v>0</v>
      </c>
      <c r="Q308" s="143">
        <v>2.5739999999999999E-2</v>
      </c>
      <c r="R308" s="143">
        <f>Q308*H308</f>
        <v>0.15443999999999999</v>
      </c>
      <c r="S308" s="143">
        <v>0</v>
      </c>
      <c r="T308" s="144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45" t="s">
        <v>233</v>
      </c>
      <c r="AT308" s="145" t="s">
        <v>130</v>
      </c>
      <c r="AU308" s="145" t="s">
        <v>79</v>
      </c>
      <c r="AY308" s="18" t="s">
        <v>127</v>
      </c>
      <c r="BE308" s="146">
        <f>IF(N308="základní",J308,0)</f>
        <v>0</v>
      </c>
      <c r="BF308" s="146">
        <f>IF(N308="snížená",J308,0)</f>
        <v>0</v>
      </c>
      <c r="BG308" s="146">
        <f>IF(N308="zákl. přenesená",J308,0)</f>
        <v>0</v>
      </c>
      <c r="BH308" s="146">
        <f>IF(N308="sníž. přenesená",J308,0)</f>
        <v>0</v>
      </c>
      <c r="BI308" s="146">
        <f>IF(N308="nulová",J308,0)</f>
        <v>0</v>
      </c>
      <c r="BJ308" s="18" t="s">
        <v>77</v>
      </c>
      <c r="BK308" s="146">
        <f>ROUND(I308*H308,2)</f>
        <v>0</v>
      </c>
      <c r="BL308" s="18" t="s">
        <v>233</v>
      </c>
      <c r="BM308" s="145" t="s">
        <v>501</v>
      </c>
    </row>
    <row r="309" spans="1:65" s="2" customFormat="1" ht="21.75" customHeight="1">
      <c r="A309" s="33"/>
      <c r="B309" s="133"/>
      <c r="C309" s="134" t="s">
        <v>502</v>
      </c>
      <c r="D309" s="134" t="s">
        <v>130</v>
      </c>
      <c r="E309" s="135" t="s">
        <v>503</v>
      </c>
      <c r="F309" s="136" t="s">
        <v>504</v>
      </c>
      <c r="G309" s="137" t="s">
        <v>151</v>
      </c>
      <c r="H309" s="138">
        <v>0.6</v>
      </c>
      <c r="I309" s="139"/>
      <c r="J309" s="140">
        <f>ROUND(I309*H309,2)</f>
        <v>0</v>
      </c>
      <c r="K309" s="136" t="s">
        <v>134</v>
      </c>
      <c r="L309" s="34"/>
      <c r="M309" s="141" t="s">
        <v>3</v>
      </c>
      <c r="N309" s="142" t="s">
        <v>43</v>
      </c>
      <c r="O309" s="54"/>
      <c r="P309" s="143">
        <f>O309*H309</f>
        <v>0</v>
      </c>
      <c r="Q309" s="143">
        <v>8.9599999999999992E-3</v>
      </c>
      <c r="R309" s="143">
        <f>Q309*H309</f>
        <v>5.3759999999999997E-3</v>
      </c>
      <c r="S309" s="143">
        <v>0</v>
      </c>
      <c r="T309" s="144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45" t="s">
        <v>233</v>
      </c>
      <c r="AT309" s="145" t="s">
        <v>130</v>
      </c>
      <c r="AU309" s="145" t="s">
        <v>79</v>
      </c>
      <c r="AY309" s="18" t="s">
        <v>127</v>
      </c>
      <c r="BE309" s="146">
        <f>IF(N309="základní",J309,0)</f>
        <v>0</v>
      </c>
      <c r="BF309" s="146">
        <f>IF(N309="snížená",J309,0)</f>
        <v>0</v>
      </c>
      <c r="BG309" s="146">
        <f>IF(N309="zákl. přenesená",J309,0)</f>
        <v>0</v>
      </c>
      <c r="BH309" s="146">
        <f>IF(N309="sníž. přenesená",J309,0)</f>
        <v>0</v>
      </c>
      <c r="BI309" s="146">
        <f>IF(N309="nulová",J309,0)</f>
        <v>0</v>
      </c>
      <c r="BJ309" s="18" t="s">
        <v>77</v>
      </c>
      <c r="BK309" s="146">
        <f>ROUND(I309*H309,2)</f>
        <v>0</v>
      </c>
      <c r="BL309" s="18" t="s">
        <v>233</v>
      </c>
      <c r="BM309" s="145" t="s">
        <v>505</v>
      </c>
    </row>
    <row r="310" spans="1:65" s="13" customFormat="1" ht="11.25">
      <c r="B310" s="147"/>
      <c r="D310" s="148" t="s">
        <v>137</v>
      </c>
      <c r="E310" s="149" t="s">
        <v>3</v>
      </c>
      <c r="F310" s="150" t="s">
        <v>506</v>
      </c>
      <c r="H310" s="151">
        <v>0.6</v>
      </c>
      <c r="I310" s="152"/>
      <c r="L310" s="147"/>
      <c r="M310" s="153"/>
      <c r="N310" s="154"/>
      <c r="O310" s="154"/>
      <c r="P310" s="154"/>
      <c r="Q310" s="154"/>
      <c r="R310" s="154"/>
      <c r="S310" s="154"/>
      <c r="T310" s="155"/>
      <c r="AT310" s="149" t="s">
        <v>137</v>
      </c>
      <c r="AU310" s="149" t="s">
        <v>79</v>
      </c>
      <c r="AV310" s="13" t="s">
        <v>79</v>
      </c>
      <c r="AW310" s="13" t="s">
        <v>33</v>
      </c>
      <c r="AX310" s="13" t="s">
        <v>77</v>
      </c>
      <c r="AY310" s="149" t="s">
        <v>127</v>
      </c>
    </row>
    <row r="311" spans="1:65" s="2" customFormat="1" ht="36">
      <c r="A311" s="33"/>
      <c r="B311" s="133"/>
      <c r="C311" s="134" t="s">
        <v>507</v>
      </c>
      <c r="D311" s="134" t="s">
        <v>130</v>
      </c>
      <c r="E311" s="135" t="s">
        <v>508</v>
      </c>
      <c r="F311" s="136" t="s">
        <v>509</v>
      </c>
      <c r="G311" s="137" t="s">
        <v>145</v>
      </c>
      <c r="H311" s="138">
        <v>0.81399999999999995</v>
      </c>
      <c r="I311" s="139"/>
      <c r="J311" s="140">
        <f>ROUND(I311*H311,2)</f>
        <v>0</v>
      </c>
      <c r="K311" s="136" t="s">
        <v>134</v>
      </c>
      <c r="L311" s="34"/>
      <c r="M311" s="141" t="s">
        <v>3</v>
      </c>
      <c r="N311" s="142" t="s">
        <v>43</v>
      </c>
      <c r="O311" s="54"/>
      <c r="P311" s="143">
        <f>O311*H311</f>
        <v>0</v>
      </c>
      <c r="Q311" s="143">
        <v>0</v>
      </c>
      <c r="R311" s="143">
        <f>Q311*H311</f>
        <v>0</v>
      </c>
      <c r="S311" s="143">
        <v>0</v>
      </c>
      <c r="T311" s="144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45" t="s">
        <v>233</v>
      </c>
      <c r="AT311" s="145" t="s">
        <v>130</v>
      </c>
      <c r="AU311" s="145" t="s">
        <v>79</v>
      </c>
      <c r="AY311" s="18" t="s">
        <v>127</v>
      </c>
      <c r="BE311" s="146">
        <f>IF(N311="základní",J311,0)</f>
        <v>0</v>
      </c>
      <c r="BF311" s="146">
        <f>IF(N311="snížená",J311,0)</f>
        <v>0</v>
      </c>
      <c r="BG311" s="146">
        <f>IF(N311="zákl. přenesená",J311,0)</f>
        <v>0</v>
      </c>
      <c r="BH311" s="146">
        <f>IF(N311="sníž. přenesená",J311,0)</f>
        <v>0</v>
      </c>
      <c r="BI311" s="146">
        <f>IF(N311="nulová",J311,0)</f>
        <v>0</v>
      </c>
      <c r="BJ311" s="18" t="s">
        <v>77</v>
      </c>
      <c r="BK311" s="146">
        <f>ROUND(I311*H311,2)</f>
        <v>0</v>
      </c>
      <c r="BL311" s="18" t="s">
        <v>233</v>
      </c>
      <c r="BM311" s="145" t="s">
        <v>510</v>
      </c>
    </row>
    <row r="312" spans="1:65" s="12" customFormat="1" ht="22.9" customHeight="1">
      <c r="B312" s="120"/>
      <c r="D312" s="121" t="s">
        <v>71</v>
      </c>
      <c r="E312" s="131" t="s">
        <v>511</v>
      </c>
      <c r="F312" s="131" t="s">
        <v>512</v>
      </c>
      <c r="I312" s="123"/>
      <c r="J312" s="132">
        <f>BK312</f>
        <v>0</v>
      </c>
      <c r="L312" s="120"/>
      <c r="M312" s="125"/>
      <c r="N312" s="126"/>
      <c r="O312" s="126"/>
      <c r="P312" s="127">
        <f>SUM(P313:P315)</f>
        <v>0</v>
      </c>
      <c r="Q312" s="126"/>
      <c r="R312" s="127">
        <f>SUM(R313:R315)</f>
        <v>3.0535000000000002E-3</v>
      </c>
      <c r="S312" s="126"/>
      <c r="T312" s="128">
        <f>SUM(T313:T315)</f>
        <v>2.5885000000000001E-3</v>
      </c>
      <c r="AR312" s="121" t="s">
        <v>79</v>
      </c>
      <c r="AT312" s="129" t="s">
        <v>71</v>
      </c>
      <c r="AU312" s="129" t="s">
        <v>77</v>
      </c>
      <c r="AY312" s="121" t="s">
        <v>127</v>
      </c>
      <c r="BK312" s="130">
        <f>SUM(BK313:BK315)</f>
        <v>0</v>
      </c>
    </row>
    <row r="313" spans="1:65" s="2" customFormat="1" ht="16.5" customHeight="1">
      <c r="A313" s="33"/>
      <c r="B313" s="133"/>
      <c r="C313" s="134" t="s">
        <v>513</v>
      </c>
      <c r="D313" s="134" t="s">
        <v>130</v>
      </c>
      <c r="E313" s="135" t="s">
        <v>514</v>
      </c>
      <c r="F313" s="136" t="s">
        <v>515</v>
      </c>
      <c r="G313" s="137" t="s">
        <v>157</v>
      </c>
      <c r="H313" s="138">
        <v>1.55</v>
      </c>
      <c r="I313" s="139"/>
      <c r="J313" s="140">
        <f>ROUND(I313*H313,2)</f>
        <v>0</v>
      </c>
      <c r="K313" s="136" t="s">
        <v>134</v>
      </c>
      <c r="L313" s="34"/>
      <c r="M313" s="141" t="s">
        <v>3</v>
      </c>
      <c r="N313" s="142" t="s">
        <v>43</v>
      </c>
      <c r="O313" s="54"/>
      <c r="P313" s="143">
        <f>O313*H313</f>
        <v>0</v>
      </c>
      <c r="Q313" s="143">
        <v>0</v>
      </c>
      <c r="R313" s="143">
        <f>Q313*H313</f>
        <v>0</v>
      </c>
      <c r="S313" s="143">
        <v>1.67E-3</v>
      </c>
      <c r="T313" s="144">
        <f>S313*H313</f>
        <v>2.5885000000000001E-3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45" t="s">
        <v>233</v>
      </c>
      <c r="AT313" s="145" t="s">
        <v>130</v>
      </c>
      <c r="AU313" s="145" t="s">
        <v>79</v>
      </c>
      <c r="AY313" s="18" t="s">
        <v>127</v>
      </c>
      <c r="BE313" s="146">
        <f>IF(N313="základní",J313,0)</f>
        <v>0</v>
      </c>
      <c r="BF313" s="146">
        <f>IF(N313="snížená",J313,0)</f>
        <v>0</v>
      </c>
      <c r="BG313" s="146">
        <f>IF(N313="zákl. přenesená",J313,0)</f>
        <v>0</v>
      </c>
      <c r="BH313" s="146">
        <f>IF(N313="sníž. přenesená",J313,0)</f>
        <v>0</v>
      </c>
      <c r="BI313" s="146">
        <f>IF(N313="nulová",J313,0)</f>
        <v>0</v>
      </c>
      <c r="BJ313" s="18" t="s">
        <v>77</v>
      </c>
      <c r="BK313" s="146">
        <f>ROUND(I313*H313,2)</f>
        <v>0</v>
      </c>
      <c r="BL313" s="18" t="s">
        <v>233</v>
      </c>
      <c r="BM313" s="145" t="s">
        <v>516</v>
      </c>
    </row>
    <row r="314" spans="1:65" s="2" customFormat="1" ht="24">
      <c r="A314" s="33"/>
      <c r="B314" s="133"/>
      <c r="C314" s="134" t="s">
        <v>517</v>
      </c>
      <c r="D314" s="134" t="s">
        <v>130</v>
      </c>
      <c r="E314" s="135" t="s">
        <v>518</v>
      </c>
      <c r="F314" s="136" t="s">
        <v>519</v>
      </c>
      <c r="G314" s="137" t="s">
        <v>157</v>
      </c>
      <c r="H314" s="138">
        <v>1.55</v>
      </c>
      <c r="I314" s="139"/>
      <c r="J314" s="140">
        <f>ROUND(I314*H314,2)</f>
        <v>0</v>
      </c>
      <c r="K314" s="136" t="s">
        <v>134</v>
      </c>
      <c r="L314" s="34"/>
      <c r="M314" s="141" t="s">
        <v>3</v>
      </c>
      <c r="N314" s="142" t="s">
        <v>43</v>
      </c>
      <c r="O314" s="54"/>
      <c r="P314" s="143">
        <f>O314*H314</f>
        <v>0</v>
      </c>
      <c r="Q314" s="143">
        <v>1.97E-3</v>
      </c>
      <c r="R314" s="143">
        <f>Q314*H314</f>
        <v>3.0535000000000002E-3</v>
      </c>
      <c r="S314" s="143">
        <v>0</v>
      </c>
      <c r="T314" s="144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45" t="s">
        <v>233</v>
      </c>
      <c r="AT314" s="145" t="s">
        <v>130</v>
      </c>
      <c r="AU314" s="145" t="s">
        <v>79</v>
      </c>
      <c r="AY314" s="18" t="s">
        <v>127</v>
      </c>
      <c r="BE314" s="146">
        <f>IF(N314="základní",J314,0)</f>
        <v>0</v>
      </c>
      <c r="BF314" s="146">
        <f>IF(N314="snížená",J314,0)</f>
        <v>0</v>
      </c>
      <c r="BG314" s="146">
        <f>IF(N314="zákl. přenesená",J314,0)</f>
        <v>0</v>
      </c>
      <c r="BH314" s="146">
        <f>IF(N314="sníž. přenesená",J314,0)</f>
        <v>0</v>
      </c>
      <c r="BI314" s="146">
        <f>IF(N314="nulová",J314,0)</f>
        <v>0</v>
      </c>
      <c r="BJ314" s="18" t="s">
        <v>77</v>
      </c>
      <c r="BK314" s="146">
        <f>ROUND(I314*H314,2)</f>
        <v>0</v>
      </c>
      <c r="BL314" s="18" t="s">
        <v>233</v>
      </c>
      <c r="BM314" s="145" t="s">
        <v>520</v>
      </c>
    </row>
    <row r="315" spans="1:65" s="2" customFormat="1" ht="24">
      <c r="A315" s="33"/>
      <c r="B315" s="133"/>
      <c r="C315" s="134" t="s">
        <v>521</v>
      </c>
      <c r="D315" s="134" t="s">
        <v>130</v>
      </c>
      <c r="E315" s="135" t="s">
        <v>522</v>
      </c>
      <c r="F315" s="136" t="s">
        <v>523</v>
      </c>
      <c r="G315" s="137" t="s">
        <v>145</v>
      </c>
      <c r="H315" s="138">
        <v>3.0000000000000001E-3</v>
      </c>
      <c r="I315" s="139"/>
      <c r="J315" s="140">
        <f>ROUND(I315*H315,2)</f>
        <v>0</v>
      </c>
      <c r="K315" s="136" t="s">
        <v>134</v>
      </c>
      <c r="L315" s="34"/>
      <c r="M315" s="141" t="s">
        <v>3</v>
      </c>
      <c r="N315" s="142" t="s">
        <v>43</v>
      </c>
      <c r="O315" s="54"/>
      <c r="P315" s="143">
        <f>O315*H315</f>
        <v>0</v>
      </c>
      <c r="Q315" s="143">
        <v>0</v>
      </c>
      <c r="R315" s="143">
        <f>Q315*H315</f>
        <v>0</v>
      </c>
      <c r="S315" s="143">
        <v>0</v>
      </c>
      <c r="T315" s="144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45" t="s">
        <v>233</v>
      </c>
      <c r="AT315" s="145" t="s">
        <v>130</v>
      </c>
      <c r="AU315" s="145" t="s">
        <v>79</v>
      </c>
      <c r="AY315" s="18" t="s">
        <v>127</v>
      </c>
      <c r="BE315" s="146">
        <f>IF(N315="základní",J315,0)</f>
        <v>0</v>
      </c>
      <c r="BF315" s="146">
        <f>IF(N315="snížená",J315,0)</f>
        <v>0</v>
      </c>
      <c r="BG315" s="146">
        <f>IF(N315="zákl. přenesená",J315,0)</f>
        <v>0</v>
      </c>
      <c r="BH315" s="146">
        <f>IF(N315="sníž. přenesená",J315,0)</f>
        <v>0</v>
      </c>
      <c r="BI315" s="146">
        <f>IF(N315="nulová",J315,0)</f>
        <v>0</v>
      </c>
      <c r="BJ315" s="18" t="s">
        <v>77</v>
      </c>
      <c r="BK315" s="146">
        <f>ROUND(I315*H315,2)</f>
        <v>0</v>
      </c>
      <c r="BL315" s="18" t="s">
        <v>233</v>
      </c>
      <c r="BM315" s="145" t="s">
        <v>524</v>
      </c>
    </row>
    <row r="316" spans="1:65" s="12" customFormat="1" ht="22.9" customHeight="1">
      <c r="B316" s="120"/>
      <c r="D316" s="121" t="s">
        <v>71</v>
      </c>
      <c r="E316" s="131" t="s">
        <v>525</v>
      </c>
      <c r="F316" s="131" t="s">
        <v>526</v>
      </c>
      <c r="I316" s="123"/>
      <c r="J316" s="132">
        <f>BK316</f>
        <v>0</v>
      </c>
      <c r="L316" s="120"/>
      <c r="M316" s="125"/>
      <c r="N316" s="126"/>
      <c r="O316" s="126"/>
      <c r="P316" s="127">
        <f>SUM(P317:P330)</f>
        <v>0</v>
      </c>
      <c r="Q316" s="126"/>
      <c r="R316" s="127">
        <f>SUM(R317:R330)</f>
        <v>0.32670000000000005</v>
      </c>
      <c r="S316" s="126"/>
      <c r="T316" s="128">
        <f>SUM(T317:T330)</f>
        <v>0</v>
      </c>
      <c r="AR316" s="121" t="s">
        <v>79</v>
      </c>
      <c r="AT316" s="129" t="s">
        <v>71</v>
      </c>
      <c r="AU316" s="129" t="s">
        <v>77</v>
      </c>
      <c r="AY316" s="121" t="s">
        <v>127</v>
      </c>
      <c r="BK316" s="130">
        <f>SUM(BK317:BK330)</f>
        <v>0</v>
      </c>
    </row>
    <row r="317" spans="1:65" s="2" customFormat="1" ht="24">
      <c r="A317" s="33"/>
      <c r="B317" s="133"/>
      <c r="C317" s="134" t="s">
        <v>527</v>
      </c>
      <c r="D317" s="134" t="s">
        <v>130</v>
      </c>
      <c r="E317" s="135" t="s">
        <v>528</v>
      </c>
      <c r="F317" s="136" t="s">
        <v>529</v>
      </c>
      <c r="G317" s="137" t="s">
        <v>184</v>
      </c>
      <c r="H317" s="138">
        <v>7</v>
      </c>
      <c r="I317" s="139"/>
      <c r="J317" s="140">
        <f>ROUND(I317*H317,2)</f>
        <v>0</v>
      </c>
      <c r="K317" s="136" t="s">
        <v>134</v>
      </c>
      <c r="L317" s="34"/>
      <c r="M317" s="141" t="s">
        <v>3</v>
      </c>
      <c r="N317" s="142" t="s">
        <v>43</v>
      </c>
      <c r="O317" s="54"/>
      <c r="P317" s="143">
        <f>O317*H317</f>
        <v>0</v>
      </c>
      <c r="Q317" s="143">
        <v>0</v>
      </c>
      <c r="R317" s="143">
        <f>Q317*H317</f>
        <v>0</v>
      </c>
      <c r="S317" s="143">
        <v>0</v>
      </c>
      <c r="T317" s="144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45" t="s">
        <v>233</v>
      </c>
      <c r="AT317" s="145" t="s">
        <v>130</v>
      </c>
      <c r="AU317" s="145" t="s">
        <v>79</v>
      </c>
      <c r="AY317" s="18" t="s">
        <v>127</v>
      </c>
      <c r="BE317" s="146">
        <f>IF(N317="základní",J317,0)</f>
        <v>0</v>
      </c>
      <c r="BF317" s="146">
        <f>IF(N317="snížená",J317,0)</f>
        <v>0</v>
      </c>
      <c r="BG317" s="146">
        <f>IF(N317="zákl. přenesená",J317,0)</f>
        <v>0</v>
      </c>
      <c r="BH317" s="146">
        <f>IF(N317="sníž. přenesená",J317,0)</f>
        <v>0</v>
      </c>
      <c r="BI317" s="146">
        <f>IF(N317="nulová",J317,0)</f>
        <v>0</v>
      </c>
      <c r="BJ317" s="18" t="s">
        <v>77</v>
      </c>
      <c r="BK317" s="146">
        <f>ROUND(I317*H317,2)</f>
        <v>0</v>
      </c>
      <c r="BL317" s="18" t="s">
        <v>233</v>
      </c>
      <c r="BM317" s="145" t="s">
        <v>530</v>
      </c>
    </row>
    <row r="318" spans="1:65" s="2" customFormat="1" ht="16.5" customHeight="1">
      <c r="A318" s="33"/>
      <c r="B318" s="133"/>
      <c r="C318" s="179" t="s">
        <v>531</v>
      </c>
      <c r="D318" s="179" t="s">
        <v>264</v>
      </c>
      <c r="E318" s="180" t="s">
        <v>532</v>
      </c>
      <c r="F318" s="181" t="s">
        <v>533</v>
      </c>
      <c r="G318" s="182" t="s">
        <v>184</v>
      </c>
      <c r="H318" s="183">
        <v>1</v>
      </c>
      <c r="I318" s="184"/>
      <c r="J318" s="185">
        <f>ROUND(I318*H318,2)</f>
        <v>0</v>
      </c>
      <c r="K318" s="181" t="s">
        <v>134</v>
      </c>
      <c r="L318" s="186"/>
      <c r="M318" s="187" t="s">
        <v>3</v>
      </c>
      <c r="N318" s="188" t="s">
        <v>43</v>
      </c>
      <c r="O318" s="54"/>
      <c r="P318" s="143">
        <f>O318*H318</f>
        <v>0</v>
      </c>
      <c r="Q318" s="143">
        <v>1.7500000000000002E-2</v>
      </c>
      <c r="R318" s="143">
        <f>Q318*H318</f>
        <v>1.7500000000000002E-2</v>
      </c>
      <c r="S318" s="143">
        <v>0</v>
      </c>
      <c r="T318" s="144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45" t="s">
        <v>320</v>
      </c>
      <c r="AT318" s="145" t="s">
        <v>264</v>
      </c>
      <c r="AU318" s="145" t="s">
        <v>79</v>
      </c>
      <c r="AY318" s="18" t="s">
        <v>127</v>
      </c>
      <c r="BE318" s="146">
        <f>IF(N318="základní",J318,0)</f>
        <v>0</v>
      </c>
      <c r="BF318" s="146">
        <f>IF(N318="snížená",J318,0)</f>
        <v>0</v>
      </c>
      <c r="BG318" s="146">
        <f>IF(N318="zákl. přenesená",J318,0)</f>
        <v>0</v>
      </c>
      <c r="BH318" s="146">
        <f>IF(N318="sníž. přenesená",J318,0)</f>
        <v>0</v>
      </c>
      <c r="BI318" s="146">
        <f>IF(N318="nulová",J318,0)</f>
        <v>0</v>
      </c>
      <c r="BJ318" s="18" t="s">
        <v>77</v>
      </c>
      <c r="BK318" s="146">
        <f>ROUND(I318*H318,2)</f>
        <v>0</v>
      </c>
      <c r="BL318" s="18" t="s">
        <v>233</v>
      </c>
      <c r="BM318" s="145" t="s">
        <v>534</v>
      </c>
    </row>
    <row r="319" spans="1:65" s="2" customFormat="1" ht="16.5" customHeight="1">
      <c r="A319" s="33"/>
      <c r="B319" s="133"/>
      <c r="C319" s="179" t="s">
        <v>535</v>
      </c>
      <c r="D319" s="179" t="s">
        <v>264</v>
      </c>
      <c r="E319" s="180" t="s">
        <v>536</v>
      </c>
      <c r="F319" s="181" t="s">
        <v>537</v>
      </c>
      <c r="G319" s="182" t="s">
        <v>184</v>
      </c>
      <c r="H319" s="183">
        <v>6</v>
      </c>
      <c r="I319" s="184"/>
      <c r="J319" s="185">
        <f>ROUND(I319*H319,2)</f>
        <v>0</v>
      </c>
      <c r="K319" s="181" t="s">
        <v>134</v>
      </c>
      <c r="L319" s="186"/>
      <c r="M319" s="187" t="s">
        <v>3</v>
      </c>
      <c r="N319" s="188" t="s">
        <v>43</v>
      </c>
      <c r="O319" s="54"/>
      <c r="P319" s="143">
        <f>O319*H319</f>
        <v>0</v>
      </c>
      <c r="Q319" s="143">
        <v>1.95E-2</v>
      </c>
      <c r="R319" s="143">
        <f>Q319*H319</f>
        <v>0.11699999999999999</v>
      </c>
      <c r="S319" s="143">
        <v>0</v>
      </c>
      <c r="T319" s="144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45" t="s">
        <v>320</v>
      </c>
      <c r="AT319" s="145" t="s">
        <v>264</v>
      </c>
      <c r="AU319" s="145" t="s">
        <v>79</v>
      </c>
      <c r="AY319" s="18" t="s">
        <v>127</v>
      </c>
      <c r="BE319" s="146">
        <f>IF(N319="základní",J319,0)</f>
        <v>0</v>
      </c>
      <c r="BF319" s="146">
        <f>IF(N319="snížená",J319,0)</f>
        <v>0</v>
      </c>
      <c r="BG319" s="146">
        <f>IF(N319="zákl. přenesená",J319,0)</f>
        <v>0</v>
      </c>
      <c r="BH319" s="146">
        <f>IF(N319="sníž. přenesená",J319,0)</f>
        <v>0</v>
      </c>
      <c r="BI319" s="146">
        <f>IF(N319="nulová",J319,0)</f>
        <v>0</v>
      </c>
      <c r="BJ319" s="18" t="s">
        <v>77</v>
      </c>
      <c r="BK319" s="146">
        <f>ROUND(I319*H319,2)</f>
        <v>0</v>
      </c>
      <c r="BL319" s="18" t="s">
        <v>233</v>
      </c>
      <c r="BM319" s="145" t="s">
        <v>538</v>
      </c>
    </row>
    <row r="320" spans="1:65" s="2" customFormat="1" ht="16.5" customHeight="1">
      <c r="A320" s="33"/>
      <c r="B320" s="133"/>
      <c r="C320" s="134" t="s">
        <v>539</v>
      </c>
      <c r="D320" s="134" t="s">
        <v>130</v>
      </c>
      <c r="E320" s="135" t="s">
        <v>540</v>
      </c>
      <c r="F320" s="136" t="s">
        <v>541</v>
      </c>
      <c r="G320" s="137" t="s">
        <v>184</v>
      </c>
      <c r="H320" s="138">
        <v>5</v>
      </c>
      <c r="I320" s="139"/>
      <c r="J320" s="140">
        <f>ROUND(I320*H320,2)</f>
        <v>0</v>
      </c>
      <c r="K320" s="136" t="s">
        <v>134</v>
      </c>
      <c r="L320" s="34"/>
      <c r="M320" s="141" t="s">
        <v>3</v>
      </c>
      <c r="N320" s="142" t="s">
        <v>43</v>
      </c>
      <c r="O320" s="54"/>
      <c r="P320" s="143">
        <f>O320*H320</f>
        <v>0</v>
      </c>
      <c r="Q320" s="143">
        <v>0</v>
      </c>
      <c r="R320" s="143">
        <f>Q320*H320</f>
        <v>0</v>
      </c>
      <c r="S320" s="143">
        <v>0</v>
      </c>
      <c r="T320" s="144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45" t="s">
        <v>233</v>
      </c>
      <c r="AT320" s="145" t="s">
        <v>130</v>
      </c>
      <c r="AU320" s="145" t="s">
        <v>79</v>
      </c>
      <c r="AY320" s="18" t="s">
        <v>127</v>
      </c>
      <c r="BE320" s="146">
        <f>IF(N320="základní",J320,0)</f>
        <v>0</v>
      </c>
      <c r="BF320" s="146">
        <f>IF(N320="snížená",J320,0)</f>
        <v>0</v>
      </c>
      <c r="BG320" s="146">
        <f>IF(N320="zákl. přenesená",J320,0)</f>
        <v>0</v>
      </c>
      <c r="BH320" s="146">
        <f>IF(N320="sníž. přenesená",J320,0)</f>
        <v>0</v>
      </c>
      <c r="BI320" s="146">
        <f>IF(N320="nulová",J320,0)</f>
        <v>0</v>
      </c>
      <c r="BJ320" s="18" t="s">
        <v>77</v>
      </c>
      <c r="BK320" s="146">
        <f>ROUND(I320*H320,2)</f>
        <v>0</v>
      </c>
      <c r="BL320" s="18" t="s">
        <v>233</v>
      </c>
      <c r="BM320" s="145" t="s">
        <v>542</v>
      </c>
    </row>
    <row r="321" spans="1:65" s="2" customFormat="1" ht="16.5" customHeight="1">
      <c r="A321" s="33"/>
      <c r="B321" s="133"/>
      <c r="C321" s="179" t="s">
        <v>543</v>
      </c>
      <c r="D321" s="179" t="s">
        <v>264</v>
      </c>
      <c r="E321" s="180" t="s">
        <v>544</v>
      </c>
      <c r="F321" s="181" t="s">
        <v>545</v>
      </c>
      <c r="G321" s="182" t="s">
        <v>145</v>
      </c>
      <c r="H321" s="183">
        <v>0.183</v>
      </c>
      <c r="I321" s="184"/>
      <c r="J321" s="185">
        <f>ROUND(I321*H321,2)</f>
        <v>0</v>
      </c>
      <c r="K321" s="181" t="s">
        <v>134</v>
      </c>
      <c r="L321" s="186"/>
      <c r="M321" s="187" t="s">
        <v>3</v>
      </c>
      <c r="N321" s="188" t="s">
        <v>43</v>
      </c>
      <c r="O321" s="54"/>
      <c r="P321" s="143">
        <f>O321*H321</f>
        <v>0</v>
      </c>
      <c r="Q321" s="143">
        <v>1</v>
      </c>
      <c r="R321" s="143">
        <f>Q321*H321</f>
        <v>0.183</v>
      </c>
      <c r="S321" s="143">
        <v>0</v>
      </c>
      <c r="T321" s="144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45" t="s">
        <v>320</v>
      </c>
      <c r="AT321" s="145" t="s">
        <v>264</v>
      </c>
      <c r="AU321" s="145" t="s">
        <v>79</v>
      </c>
      <c r="AY321" s="18" t="s">
        <v>127</v>
      </c>
      <c r="BE321" s="146">
        <f>IF(N321="základní",J321,0)</f>
        <v>0</v>
      </c>
      <c r="BF321" s="146">
        <f>IF(N321="snížená",J321,0)</f>
        <v>0</v>
      </c>
      <c r="BG321" s="146">
        <f>IF(N321="zákl. přenesená",J321,0)</f>
        <v>0</v>
      </c>
      <c r="BH321" s="146">
        <f>IF(N321="sníž. přenesená",J321,0)</f>
        <v>0</v>
      </c>
      <c r="BI321" s="146">
        <f>IF(N321="nulová",J321,0)</f>
        <v>0</v>
      </c>
      <c r="BJ321" s="18" t="s">
        <v>77</v>
      </c>
      <c r="BK321" s="146">
        <f>ROUND(I321*H321,2)</f>
        <v>0</v>
      </c>
      <c r="BL321" s="18" t="s">
        <v>233</v>
      </c>
      <c r="BM321" s="145" t="s">
        <v>546</v>
      </c>
    </row>
    <row r="322" spans="1:65" s="13" customFormat="1" ht="11.25">
      <c r="B322" s="147"/>
      <c r="D322" s="148" t="s">
        <v>137</v>
      </c>
      <c r="E322" s="149" t="s">
        <v>3</v>
      </c>
      <c r="F322" s="150" t="s">
        <v>547</v>
      </c>
      <c r="H322" s="151">
        <v>0.05</v>
      </c>
      <c r="I322" s="152"/>
      <c r="L322" s="147"/>
      <c r="M322" s="153"/>
      <c r="N322" s="154"/>
      <c r="O322" s="154"/>
      <c r="P322" s="154"/>
      <c r="Q322" s="154"/>
      <c r="R322" s="154"/>
      <c r="S322" s="154"/>
      <c r="T322" s="155"/>
      <c r="AT322" s="149" t="s">
        <v>137</v>
      </c>
      <c r="AU322" s="149" t="s">
        <v>79</v>
      </c>
      <c r="AV322" s="13" t="s">
        <v>79</v>
      </c>
      <c r="AW322" s="13" t="s">
        <v>33</v>
      </c>
      <c r="AX322" s="13" t="s">
        <v>72</v>
      </c>
      <c r="AY322" s="149" t="s">
        <v>127</v>
      </c>
    </row>
    <row r="323" spans="1:65" s="13" customFormat="1" ht="11.25">
      <c r="B323" s="147"/>
      <c r="D323" s="148" t="s">
        <v>137</v>
      </c>
      <c r="E323" s="149" t="s">
        <v>3</v>
      </c>
      <c r="F323" s="150" t="s">
        <v>548</v>
      </c>
      <c r="H323" s="151">
        <v>1.0999999999999999E-2</v>
      </c>
      <c r="I323" s="152"/>
      <c r="L323" s="147"/>
      <c r="M323" s="153"/>
      <c r="N323" s="154"/>
      <c r="O323" s="154"/>
      <c r="P323" s="154"/>
      <c r="Q323" s="154"/>
      <c r="R323" s="154"/>
      <c r="S323" s="154"/>
      <c r="T323" s="155"/>
      <c r="AT323" s="149" t="s">
        <v>137</v>
      </c>
      <c r="AU323" s="149" t="s">
        <v>79</v>
      </c>
      <c r="AV323" s="13" t="s">
        <v>79</v>
      </c>
      <c r="AW323" s="13" t="s">
        <v>33</v>
      </c>
      <c r="AX323" s="13" t="s">
        <v>72</v>
      </c>
      <c r="AY323" s="149" t="s">
        <v>127</v>
      </c>
    </row>
    <row r="324" spans="1:65" s="16" customFormat="1" ht="11.25">
      <c r="B324" s="171"/>
      <c r="D324" s="148" t="s">
        <v>137</v>
      </c>
      <c r="E324" s="172" t="s">
        <v>3</v>
      </c>
      <c r="F324" s="173" t="s">
        <v>211</v>
      </c>
      <c r="H324" s="174">
        <v>6.0999999999999999E-2</v>
      </c>
      <c r="I324" s="175"/>
      <c r="L324" s="171"/>
      <c r="M324" s="176"/>
      <c r="N324" s="177"/>
      <c r="O324" s="177"/>
      <c r="P324" s="177"/>
      <c r="Q324" s="177"/>
      <c r="R324" s="177"/>
      <c r="S324" s="177"/>
      <c r="T324" s="178"/>
      <c r="AT324" s="172" t="s">
        <v>137</v>
      </c>
      <c r="AU324" s="172" t="s">
        <v>79</v>
      </c>
      <c r="AV324" s="16" t="s">
        <v>135</v>
      </c>
      <c r="AW324" s="16" t="s">
        <v>33</v>
      </c>
      <c r="AX324" s="16" t="s">
        <v>77</v>
      </c>
      <c r="AY324" s="172" t="s">
        <v>127</v>
      </c>
    </row>
    <row r="325" spans="1:65" s="13" customFormat="1" ht="11.25">
      <c r="B325" s="147"/>
      <c r="D325" s="148" t="s">
        <v>137</v>
      </c>
      <c r="F325" s="150" t="s">
        <v>549</v>
      </c>
      <c r="H325" s="151">
        <v>0.183</v>
      </c>
      <c r="I325" s="152"/>
      <c r="L325" s="147"/>
      <c r="M325" s="153"/>
      <c r="N325" s="154"/>
      <c r="O325" s="154"/>
      <c r="P325" s="154"/>
      <c r="Q325" s="154"/>
      <c r="R325" s="154"/>
      <c r="S325" s="154"/>
      <c r="T325" s="155"/>
      <c r="AT325" s="149" t="s">
        <v>137</v>
      </c>
      <c r="AU325" s="149" t="s">
        <v>79</v>
      </c>
      <c r="AV325" s="13" t="s">
        <v>79</v>
      </c>
      <c r="AW325" s="13" t="s">
        <v>4</v>
      </c>
      <c r="AX325" s="13" t="s">
        <v>77</v>
      </c>
      <c r="AY325" s="149" t="s">
        <v>127</v>
      </c>
    </row>
    <row r="326" spans="1:65" s="2" customFormat="1" ht="16.5" customHeight="1">
      <c r="A326" s="33"/>
      <c r="B326" s="133"/>
      <c r="C326" s="134" t="s">
        <v>550</v>
      </c>
      <c r="D326" s="134" t="s">
        <v>130</v>
      </c>
      <c r="E326" s="135" t="s">
        <v>551</v>
      </c>
      <c r="F326" s="136" t="s">
        <v>552</v>
      </c>
      <c r="G326" s="137" t="s">
        <v>184</v>
      </c>
      <c r="H326" s="138">
        <v>4</v>
      </c>
      <c r="I326" s="139"/>
      <c r="J326" s="140">
        <f>ROUND(I326*H326,2)</f>
        <v>0</v>
      </c>
      <c r="K326" s="136" t="s">
        <v>134</v>
      </c>
      <c r="L326" s="34"/>
      <c r="M326" s="141" t="s">
        <v>3</v>
      </c>
      <c r="N326" s="142" t="s">
        <v>43</v>
      </c>
      <c r="O326" s="54"/>
      <c r="P326" s="143">
        <f>O326*H326</f>
        <v>0</v>
      </c>
      <c r="Q326" s="143">
        <v>0</v>
      </c>
      <c r="R326" s="143">
        <f>Q326*H326</f>
        <v>0</v>
      </c>
      <c r="S326" s="143">
        <v>0</v>
      </c>
      <c r="T326" s="144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45" t="s">
        <v>233</v>
      </c>
      <c r="AT326" s="145" t="s">
        <v>130</v>
      </c>
      <c r="AU326" s="145" t="s">
        <v>79</v>
      </c>
      <c r="AY326" s="18" t="s">
        <v>127</v>
      </c>
      <c r="BE326" s="146">
        <f>IF(N326="základní",J326,0)</f>
        <v>0</v>
      </c>
      <c r="BF326" s="146">
        <f>IF(N326="snížená",J326,0)</f>
        <v>0</v>
      </c>
      <c r="BG326" s="146">
        <f>IF(N326="zákl. přenesená",J326,0)</f>
        <v>0</v>
      </c>
      <c r="BH326" s="146">
        <f>IF(N326="sníž. přenesená",J326,0)</f>
        <v>0</v>
      </c>
      <c r="BI326" s="146">
        <f>IF(N326="nulová",J326,0)</f>
        <v>0</v>
      </c>
      <c r="BJ326" s="18" t="s">
        <v>77</v>
      </c>
      <c r="BK326" s="146">
        <f>ROUND(I326*H326,2)</f>
        <v>0</v>
      </c>
      <c r="BL326" s="18" t="s">
        <v>233</v>
      </c>
      <c r="BM326" s="145" t="s">
        <v>553</v>
      </c>
    </row>
    <row r="327" spans="1:65" s="2" customFormat="1" ht="16.5" customHeight="1">
      <c r="A327" s="33"/>
      <c r="B327" s="133"/>
      <c r="C327" s="179" t="s">
        <v>554</v>
      </c>
      <c r="D327" s="179" t="s">
        <v>264</v>
      </c>
      <c r="E327" s="180" t="s">
        <v>555</v>
      </c>
      <c r="F327" s="181" t="s">
        <v>556</v>
      </c>
      <c r="G327" s="182" t="s">
        <v>184</v>
      </c>
      <c r="H327" s="183">
        <v>4</v>
      </c>
      <c r="I327" s="184"/>
      <c r="J327" s="185">
        <f>ROUND(I327*H327,2)</f>
        <v>0</v>
      </c>
      <c r="K327" s="181" t="s">
        <v>134</v>
      </c>
      <c r="L327" s="186"/>
      <c r="M327" s="187" t="s">
        <v>3</v>
      </c>
      <c r="N327" s="188" t="s">
        <v>43</v>
      </c>
      <c r="O327" s="54"/>
      <c r="P327" s="143">
        <f>O327*H327</f>
        <v>0</v>
      </c>
      <c r="Q327" s="143">
        <v>2.0000000000000001E-4</v>
      </c>
      <c r="R327" s="143">
        <f>Q327*H327</f>
        <v>8.0000000000000004E-4</v>
      </c>
      <c r="S327" s="143">
        <v>0</v>
      </c>
      <c r="T327" s="144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45" t="s">
        <v>320</v>
      </c>
      <c r="AT327" s="145" t="s">
        <v>264</v>
      </c>
      <c r="AU327" s="145" t="s">
        <v>79</v>
      </c>
      <c r="AY327" s="18" t="s">
        <v>127</v>
      </c>
      <c r="BE327" s="146">
        <f>IF(N327="základní",J327,0)</f>
        <v>0</v>
      </c>
      <c r="BF327" s="146">
        <f>IF(N327="snížená",J327,0)</f>
        <v>0</v>
      </c>
      <c r="BG327" s="146">
        <f>IF(N327="zákl. přenesená",J327,0)</f>
        <v>0</v>
      </c>
      <c r="BH327" s="146">
        <f>IF(N327="sníž. přenesená",J327,0)</f>
        <v>0</v>
      </c>
      <c r="BI327" s="146">
        <f>IF(N327="nulová",J327,0)</f>
        <v>0</v>
      </c>
      <c r="BJ327" s="18" t="s">
        <v>77</v>
      </c>
      <c r="BK327" s="146">
        <f>ROUND(I327*H327,2)</f>
        <v>0</v>
      </c>
      <c r="BL327" s="18" t="s">
        <v>233</v>
      </c>
      <c r="BM327" s="145" t="s">
        <v>557</v>
      </c>
    </row>
    <row r="328" spans="1:65" s="2" customFormat="1" ht="16.5" customHeight="1">
      <c r="A328" s="33"/>
      <c r="B328" s="133"/>
      <c r="C328" s="134" t="s">
        <v>558</v>
      </c>
      <c r="D328" s="134" t="s">
        <v>130</v>
      </c>
      <c r="E328" s="135" t="s">
        <v>559</v>
      </c>
      <c r="F328" s="136" t="s">
        <v>560</v>
      </c>
      <c r="G328" s="137" t="s">
        <v>184</v>
      </c>
      <c r="H328" s="138">
        <v>7</v>
      </c>
      <c r="I328" s="139"/>
      <c r="J328" s="140">
        <f>ROUND(I328*H328,2)</f>
        <v>0</v>
      </c>
      <c r="K328" s="136" t="s">
        <v>134</v>
      </c>
      <c r="L328" s="34"/>
      <c r="M328" s="141" t="s">
        <v>3</v>
      </c>
      <c r="N328" s="142" t="s">
        <v>43</v>
      </c>
      <c r="O328" s="54"/>
      <c r="P328" s="143">
        <f>O328*H328</f>
        <v>0</v>
      </c>
      <c r="Q328" s="143">
        <v>0</v>
      </c>
      <c r="R328" s="143">
        <f>Q328*H328</f>
        <v>0</v>
      </c>
      <c r="S328" s="143">
        <v>0</v>
      </c>
      <c r="T328" s="144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45" t="s">
        <v>233</v>
      </c>
      <c r="AT328" s="145" t="s">
        <v>130</v>
      </c>
      <c r="AU328" s="145" t="s">
        <v>79</v>
      </c>
      <c r="AY328" s="18" t="s">
        <v>127</v>
      </c>
      <c r="BE328" s="146">
        <f>IF(N328="základní",J328,0)</f>
        <v>0</v>
      </c>
      <c r="BF328" s="146">
        <f>IF(N328="snížená",J328,0)</f>
        <v>0</v>
      </c>
      <c r="BG328" s="146">
        <f>IF(N328="zákl. přenesená",J328,0)</f>
        <v>0</v>
      </c>
      <c r="BH328" s="146">
        <f>IF(N328="sníž. přenesená",J328,0)</f>
        <v>0</v>
      </c>
      <c r="BI328" s="146">
        <f>IF(N328="nulová",J328,0)</f>
        <v>0</v>
      </c>
      <c r="BJ328" s="18" t="s">
        <v>77</v>
      </c>
      <c r="BK328" s="146">
        <f>ROUND(I328*H328,2)</f>
        <v>0</v>
      </c>
      <c r="BL328" s="18" t="s">
        <v>233</v>
      </c>
      <c r="BM328" s="145" t="s">
        <v>561</v>
      </c>
    </row>
    <row r="329" spans="1:65" s="2" customFormat="1" ht="16.5" customHeight="1">
      <c r="A329" s="33"/>
      <c r="B329" s="133"/>
      <c r="C329" s="179" t="s">
        <v>562</v>
      </c>
      <c r="D329" s="179" t="s">
        <v>264</v>
      </c>
      <c r="E329" s="180" t="s">
        <v>563</v>
      </c>
      <c r="F329" s="181" t="s">
        <v>564</v>
      </c>
      <c r="G329" s="182" t="s">
        <v>184</v>
      </c>
      <c r="H329" s="183">
        <v>7</v>
      </c>
      <c r="I329" s="184"/>
      <c r="J329" s="185">
        <f>ROUND(I329*H329,2)</f>
        <v>0</v>
      </c>
      <c r="K329" s="181" t="s">
        <v>134</v>
      </c>
      <c r="L329" s="186"/>
      <c r="M329" s="187" t="s">
        <v>3</v>
      </c>
      <c r="N329" s="188" t="s">
        <v>43</v>
      </c>
      <c r="O329" s="54"/>
      <c r="P329" s="143">
        <f>O329*H329</f>
        <v>0</v>
      </c>
      <c r="Q329" s="143">
        <v>1.1999999999999999E-3</v>
      </c>
      <c r="R329" s="143">
        <f>Q329*H329</f>
        <v>8.3999999999999995E-3</v>
      </c>
      <c r="S329" s="143">
        <v>0</v>
      </c>
      <c r="T329" s="144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45" t="s">
        <v>320</v>
      </c>
      <c r="AT329" s="145" t="s">
        <v>264</v>
      </c>
      <c r="AU329" s="145" t="s">
        <v>79</v>
      </c>
      <c r="AY329" s="18" t="s">
        <v>127</v>
      </c>
      <c r="BE329" s="146">
        <f>IF(N329="základní",J329,0)</f>
        <v>0</v>
      </c>
      <c r="BF329" s="146">
        <f>IF(N329="snížená",J329,0)</f>
        <v>0</v>
      </c>
      <c r="BG329" s="146">
        <f>IF(N329="zákl. přenesená",J329,0)</f>
        <v>0</v>
      </c>
      <c r="BH329" s="146">
        <f>IF(N329="sníž. přenesená",J329,0)</f>
        <v>0</v>
      </c>
      <c r="BI329" s="146">
        <f>IF(N329="nulová",J329,0)</f>
        <v>0</v>
      </c>
      <c r="BJ329" s="18" t="s">
        <v>77</v>
      </c>
      <c r="BK329" s="146">
        <f>ROUND(I329*H329,2)</f>
        <v>0</v>
      </c>
      <c r="BL329" s="18" t="s">
        <v>233</v>
      </c>
      <c r="BM329" s="145" t="s">
        <v>565</v>
      </c>
    </row>
    <row r="330" spans="1:65" s="2" customFormat="1" ht="24">
      <c r="A330" s="33"/>
      <c r="B330" s="133"/>
      <c r="C330" s="134" t="s">
        <v>566</v>
      </c>
      <c r="D330" s="134" t="s">
        <v>130</v>
      </c>
      <c r="E330" s="135" t="s">
        <v>567</v>
      </c>
      <c r="F330" s="136" t="s">
        <v>568</v>
      </c>
      <c r="G330" s="137" t="s">
        <v>145</v>
      </c>
      <c r="H330" s="138">
        <v>0.32700000000000001</v>
      </c>
      <c r="I330" s="139"/>
      <c r="J330" s="140">
        <f>ROUND(I330*H330,2)</f>
        <v>0</v>
      </c>
      <c r="K330" s="136" t="s">
        <v>134</v>
      </c>
      <c r="L330" s="34"/>
      <c r="M330" s="141" t="s">
        <v>3</v>
      </c>
      <c r="N330" s="142" t="s">
        <v>43</v>
      </c>
      <c r="O330" s="54"/>
      <c r="P330" s="143">
        <f>O330*H330</f>
        <v>0</v>
      </c>
      <c r="Q330" s="143">
        <v>0</v>
      </c>
      <c r="R330" s="143">
        <f>Q330*H330</f>
        <v>0</v>
      </c>
      <c r="S330" s="143">
        <v>0</v>
      </c>
      <c r="T330" s="144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45" t="s">
        <v>233</v>
      </c>
      <c r="AT330" s="145" t="s">
        <v>130</v>
      </c>
      <c r="AU330" s="145" t="s">
        <v>79</v>
      </c>
      <c r="AY330" s="18" t="s">
        <v>127</v>
      </c>
      <c r="BE330" s="146">
        <f>IF(N330="základní",J330,0)</f>
        <v>0</v>
      </c>
      <c r="BF330" s="146">
        <f>IF(N330="snížená",J330,0)</f>
        <v>0</v>
      </c>
      <c r="BG330" s="146">
        <f>IF(N330="zákl. přenesená",J330,0)</f>
        <v>0</v>
      </c>
      <c r="BH330" s="146">
        <f>IF(N330="sníž. přenesená",J330,0)</f>
        <v>0</v>
      </c>
      <c r="BI330" s="146">
        <f>IF(N330="nulová",J330,0)</f>
        <v>0</v>
      </c>
      <c r="BJ330" s="18" t="s">
        <v>77</v>
      </c>
      <c r="BK330" s="146">
        <f>ROUND(I330*H330,2)</f>
        <v>0</v>
      </c>
      <c r="BL330" s="18" t="s">
        <v>233</v>
      </c>
      <c r="BM330" s="145" t="s">
        <v>569</v>
      </c>
    </row>
    <row r="331" spans="1:65" s="12" customFormat="1" ht="22.9" customHeight="1">
      <c r="B331" s="120"/>
      <c r="D331" s="121" t="s">
        <v>71</v>
      </c>
      <c r="E331" s="131" t="s">
        <v>570</v>
      </c>
      <c r="F331" s="131" t="s">
        <v>571</v>
      </c>
      <c r="I331" s="123"/>
      <c r="J331" s="132">
        <f>BK331</f>
        <v>0</v>
      </c>
      <c r="L331" s="120"/>
      <c r="M331" s="125"/>
      <c r="N331" s="126"/>
      <c r="O331" s="126"/>
      <c r="P331" s="127">
        <f>SUM(P332:P384)</f>
        <v>0</v>
      </c>
      <c r="Q331" s="126"/>
      <c r="R331" s="127">
        <f>SUM(R332:R384)</f>
        <v>1.0498473500000001</v>
      </c>
      <c r="S331" s="126"/>
      <c r="T331" s="128">
        <f>SUM(T332:T384)</f>
        <v>0</v>
      </c>
      <c r="AR331" s="121" t="s">
        <v>79</v>
      </c>
      <c r="AT331" s="129" t="s">
        <v>71</v>
      </c>
      <c r="AU331" s="129" t="s">
        <v>77</v>
      </c>
      <c r="AY331" s="121" t="s">
        <v>127</v>
      </c>
      <c r="BK331" s="130">
        <f>SUM(BK332:BK384)</f>
        <v>0</v>
      </c>
    </row>
    <row r="332" spans="1:65" s="2" customFormat="1" ht="16.5" customHeight="1">
      <c r="A332" s="33"/>
      <c r="B332" s="133"/>
      <c r="C332" s="134" t="s">
        <v>572</v>
      </c>
      <c r="D332" s="134" t="s">
        <v>130</v>
      </c>
      <c r="E332" s="135" t="s">
        <v>573</v>
      </c>
      <c r="F332" s="136" t="s">
        <v>574</v>
      </c>
      <c r="G332" s="137" t="s">
        <v>151</v>
      </c>
      <c r="H332" s="138">
        <v>34.889000000000003</v>
      </c>
      <c r="I332" s="139"/>
      <c r="J332" s="140">
        <f>ROUND(I332*H332,2)</f>
        <v>0</v>
      </c>
      <c r="K332" s="136" t="s">
        <v>134</v>
      </c>
      <c r="L332" s="34"/>
      <c r="M332" s="141" t="s">
        <v>3</v>
      </c>
      <c r="N332" s="142" t="s">
        <v>43</v>
      </c>
      <c r="O332" s="54"/>
      <c r="P332" s="143">
        <f>O332*H332</f>
        <v>0</v>
      </c>
      <c r="Q332" s="143">
        <v>2.9999999999999997E-4</v>
      </c>
      <c r="R332" s="143">
        <f>Q332*H332</f>
        <v>1.0466700000000001E-2</v>
      </c>
      <c r="S332" s="143">
        <v>0</v>
      </c>
      <c r="T332" s="144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45" t="s">
        <v>233</v>
      </c>
      <c r="AT332" s="145" t="s">
        <v>130</v>
      </c>
      <c r="AU332" s="145" t="s">
        <v>79</v>
      </c>
      <c r="AY332" s="18" t="s">
        <v>127</v>
      </c>
      <c r="BE332" s="146">
        <f>IF(N332="základní",J332,0)</f>
        <v>0</v>
      </c>
      <c r="BF332" s="146">
        <f>IF(N332="snížená",J332,0)</f>
        <v>0</v>
      </c>
      <c r="BG332" s="146">
        <f>IF(N332="zákl. přenesená",J332,0)</f>
        <v>0</v>
      </c>
      <c r="BH332" s="146">
        <f>IF(N332="sníž. přenesená",J332,0)</f>
        <v>0</v>
      </c>
      <c r="BI332" s="146">
        <f>IF(N332="nulová",J332,0)</f>
        <v>0</v>
      </c>
      <c r="BJ332" s="18" t="s">
        <v>77</v>
      </c>
      <c r="BK332" s="146">
        <f>ROUND(I332*H332,2)</f>
        <v>0</v>
      </c>
      <c r="BL332" s="18" t="s">
        <v>233</v>
      </c>
      <c r="BM332" s="145" t="s">
        <v>575</v>
      </c>
    </row>
    <row r="333" spans="1:65" s="14" customFormat="1" ht="11.25">
      <c r="B333" s="156"/>
      <c r="D333" s="148" t="s">
        <v>137</v>
      </c>
      <c r="E333" s="157" t="s">
        <v>3</v>
      </c>
      <c r="F333" s="158" t="s">
        <v>221</v>
      </c>
      <c r="H333" s="157" t="s">
        <v>3</v>
      </c>
      <c r="I333" s="159"/>
      <c r="L333" s="156"/>
      <c r="M333" s="160"/>
      <c r="N333" s="161"/>
      <c r="O333" s="161"/>
      <c r="P333" s="161"/>
      <c r="Q333" s="161"/>
      <c r="R333" s="161"/>
      <c r="S333" s="161"/>
      <c r="T333" s="162"/>
      <c r="AT333" s="157" t="s">
        <v>137</v>
      </c>
      <c r="AU333" s="157" t="s">
        <v>79</v>
      </c>
      <c r="AV333" s="14" t="s">
        <v>77</v>
      </c>
      <c r="AW333" s="14" t="s">
        <v>33</v>
      </c>
      <c r="AX333" s="14" t="s">
        <v>72</v>
      </c>
      <c r="AY333" s="157" t="s">
        <v>127</v>
      </c>
    </row>
    <row r="334" spans="1:65" s="13" customFormat="1" ht="11.25">
      <c r="B334" s="147"/>
      <c r="D334" s="148" t="s">
        <v>137</v>
      </c>
      <c r="E334" s="149" t="s">
        <v>3</v>
      </c>
      <c r="F334" s="150" t="s">
        <v>254</v>
      </c>
      <c r="H334" s="151">
        <v>7.7859999999999996</v>
      </c>
      <c r="I334" s="152"/>
      <c r="L334" s="147"/>
      <c r="M334" s="153"/>
      <c r="N334" s="154"/>
      <c r="O334" s="154"/>
      <c r="P334" s="154"/>
      <c r="Q334" s="154"/>
      <c r="R334" s="154"/>
      <c r="S334" s="154"/>
      <c r="T334" s="155"/>
      <c r="AT334" s="149" t="s">
        <v>137</v>
      </c>
      <c r="AU334" s="149" t="s">
        <v>79</v>
      </c>
      <c r="AV334" s="13" t="s">
        <v>79</v>
      </c>
      <c r="AW334" s="13" t="s">
        <v>33</v>
      </c>
      <c r="AX334" s="13" t="s">
        <v>72</v>
      </c>
      <c r="AY334" s="149" t="s">
        <v>127</v>
      </c>
    </row>
    <row r="335" spans="1:65" s="14" customFormat="1" ht="11.25">
      <c r="B335" s="156"/>
      <c r="D335" s="148" t="s">
        <v>137</v>
      </c>
      <c r="E335" s="157" t="s">
        <v>3</v>
      </c>
      <c r="F335" s="158" t="s">
        <v>223</v>
      </c>
      <c r="H335" s="157" t="s">
        <v>3</v>
      </c>
      <c r="I335" s="159"/>
      <c r="L335" s="156"/>
      <c r="M335" s="160"/>
      <c r="N335" s="161"/>
      <c r="O335" s="161"/>
      <c r="P335" s="161"/>
      <c r="Q335" s="161"/>
      <c r="R335" s="161"/>
      <c r="S335" s="161"/>
      <c r="T335" s="162"/>
      <c r="AT335" s="157" t="s">
        <v>137</v>
      </c>
      <c r="AU335" s="157" t="s">
        <v>79</v>
      </c>
      <c r="AV335" s="14" t="s">
        <v>77</v>
      </c>
      <c r="AW335" s="14" t="s">
        <v>33</v>
      </c>
      <c r="AX335" s="14" t="s">
        <v>72</v>
      </c>
      <c r="AY335" s="157" t="s">
        <v>127</v>
      </c>
    </row>
    <row r="336" spans="1:65" s="13" customFormat="1" ht="11.25">
      <c r="B336" s="147"/>
      <c r="D336" s="148" t="s">
        <v>137</v>
      </c>
      <c r="E336" s="149" t="s">
        <v>3</v>
      </c>
      <c r="F336" s="150" t="s">
        <v>255</v>
      </c>
      <c r="H336" s="151">
        <v>7.867</v>
      </c>
      <c r="I336" s="152"/>
      <c r="L336" s="147"/>
      <c r="M336" s="153"/>
      <c r="N336" s="154"/>
      <c r="O336" s="154"/>
      <c r="P336" s="154"/>
      <c r="Q336" s="154"/>
      <c r="R336" s="154"/>
      <c r="S336" s="154"/>
      <c r="T336" s="155"/>
      <c r="AT336" s="149" t="s">
        <v>137</v>
      </c>
      <c r="AU336" s="149" t="s">
        <v>79</v>
      </c>
      <c r="AV336" s="13" t="s">
        <v>79</v>
      </c>
      <c r="AW336" s="13" t="s">
        <v>33</v>
      </c>
      <c r="AX336" s="13" t="s">
        <v>72</v>
      </c>
      <c r="AY336" s="149" t="s">
        <v>127</v>
      </c>
    </row>
    <row r="337" spans="1:65" s="14" customFormat="1" ht="11.25">
      <c r="B337" s="156"/>
      <c r="D337" s="148" t="s">
        <v>137</v>
      </c>
      <c r="E337" s="157" t="s">
        <v>3</v>
      </c>
      <c r="F337" s="158" t="s">
        <v>256</v>
      </c>
      <c r="H337" s="157" t="s">
        <v>3</v>
      </c>
      <c r="I337" s="159"/>
      <c r="L337" s="156"/>
      <c r="M337" s="160"/>
      <c r="N337" s="161"/>
      <c r="O337" s="161"/>
      <c r="P337" s="161"/>
      <c r="Q337" s="161"/>
      <c r="R337" s="161"/>
      <c r="S337" s="161"/>
      <c r="T337" s="162"/>
      <c r="AT337" s="157" t="s">
        <v>137</v>
      </c>
      <c r="AU337" s="157" t="s">
        <v>79</v>
      </c>
      <c r="AV337" s="14" t="s">
        <v>77</v>
      </c>
      <c r="AW337" s="14" t="s">
        <v>33</v>
      </c>
      <c r="AX337" s="14" t="s">
        <v>72</v>
      </c>
      <c r="AY337" s="157" t="s">
        <v>127</v>
      </c>
    </row>
    <row r="338" spans="1:65" s="13" customFormat="1" ht="11.25">
      <c r="B338" s="147"/>
      <c r="D338" s="148" t="s">
        <v>137</v>
      </c>
      <c r="E338" s="149" t="s">
        <v>3</v>
      </c>
      <c r="F338" s="150" t="s">
        <v>257</v>
      </c>
      <c r="H338" s="151">
        <v>7.0460000000000003</v>
      </c>
      <c r="I338" s="152"/>
      <c r="L338" s="147"/>
      <c r="M338" s="153"/>
      <c r="N338" s="154"/>
      <c r="O338" s="154"/>
      <c r="P338" s="154"/>
      <c r="Q338" s="154"/>
      <c r="R338" s="154"/>
      <c r="S338" s="154"/>
      <c r="T338" s="155"/>
      <c r="AT338" s="149" t="s">
        <v>137</v>
      </c>
      <c r="AU338" s="149" t="s">
        <v>79</v>
      </c>
      <c r="AV338" s="13" t="s">
        <v>79</v>
      </c>
      <c r="AW338" s="13" t="s">
        <v>33</v>
      </c>
      <c r="AX338" s="13" t="s">
        <v>72</v>
      </c>
      <c r="AY338" s="149" t="s">
        <v>127</v>
      </c>
    </row>
    <row r="339" spans="1:65" s="14" customFormat="1" ht="11.25">
      <c r="B339" s="156"/>
      <c r="D339" s="148" t="s">
        <v>137</v>
      </c>
      <c r="E339" s="157" t="s">
        <v>3</v>
      </c>
      <c r="F339" s="158" t="s">
        <v>258</v>
      </c>
      <c r="H339" s="157" t="s">
        <v>3</v>
      </c>
      <c r="I339" s="159"/>
      <c r="L339" s="156"/>
      <c r="M339" s="160"/>
      <c r="N339" s="161"/>
      <c r="O339" s="161"/>
      <c r="P339" s="161"/>
      <c r="Q339" s="161"/>
      <c r="R339" s="161"/>
      <c r="S339" s="161"/>
      <c r="T339" s="162"/>
      <c r="AT339" s="157" t="s">
        <v>137</v>
      </c>
      <c r="AU339" s="157" t="s">
        <v>79</v>
      </c>
      <c r="AV339" s="14" t="s">
        <v>77</v>
      </c>
      <c r="AW339" s="14" t="s">
        <v>33</v>
      </c>
      <c r="AX339" s="14" t="s">
        <v>72</v>
      </c>
      <c r="AY339" s="157" t="s">
        <v>127</v>
      </c>
    </row>
    <row r="340" spans="1:65" s="13" customFormat="1" ht="11.25">
      <c r="B340" s="147"/>
      <c r="D340" s="148" t="s">
        <v>137</v>
      </c>
      <c r="E340" s="149" t="s">
        <v>3</v>
      </c>
      <c r="F340" s="150" t="s">
        <v>259</v>
      </c>
      <c r="H340" s="151">
        <v>7.3689999999999998</v>
      </c>
      <c r="I340" s="152"/>
      <c r="L340" s="147"/>
      <c r="M340" s="153"/>
      <c r="N340" s="154"/>
      <c r="O340" s="154"/>
      <c r="P340" s="154"/>
      <c r="Q340" s="154"/>
      <c r="R340" s="154"/>
      <c r="S340" s="154"/>
      <c r="T340" s="155"/>
      <c r="AT340" s="149" t="s">
        <v>137</v>
      </c>
      <c r="AU340" s="149" t="s">
        <v>79</v>
      </c>
      <c r="AV340" s="13" t="s">
        <v>79</v>
      </c>
      <c r="AW340" s="13" t="s">
        <v>33</v>
      </c>
      <c r="AX340" s="13" t="s">
        <v>72</v>
      </c>
      <c r="AY340" s="149" t="s">
        <v>127</v>
      </c>
    </row>
    <row r="341" spans="1:65" s="14" customFormat="1" ht="11.25">
      <c r="B341" s="156"/>
      <c r="D341" s="148" t="s">
        <v>137</v>
      </c>
      <c r="E341" s="157" t="s">
        <v>3</v>
      </c>
      <c r="F341" s="158" t="s">
        <v>191</v>
      </c>
      <c r="H341" s="157" t="s">
        <v>3</v>
      </c>
      <c r="I341" s="159"/>
      <c r="L341" s="156"/>
      <c r="M341" s="160"/>
      <c r="N341" s="161"/>
      <c r="O341" s="161"/>
      <c r="P341" s="161"/>
      <c r="Q341" s="161"/>
      <c r="R341" s="161"/>
      <c r="S341" s="161"/>
      <c r="T341" s="162"/>
      <c r="AT341" s="157" t="s">
        <v>137</v>
      </c>
      <c r="AU341" s="157" t="s">
        <v>79</v>
      </c>
      <c r="AV341" s="14" t="s">
        <v>77</v>
      </c>
      <c r="AW341" s="14" t="s">
        <v>33</v>
      </c>
      <c r="AX341" s="14" t="s">
        <v>72</v>
      </c>
      <c r="AY341" s="157" t="s">
        <v>127</v>
      </c>
    </row>
    <row r="342" spans="1:65" s="13" customFormat="1" ht="11.25">
      <c r="B342" s="147"/>
      <c r="D342" s="148" t="s">
        <v>137</v>
      </c>
      <c r="E342" s="149" t="s">
        <v>3</v>
      </c>
      <c r="F342" s="150" t="s">
        <v>192</v>
      </c>
      <c r="H342" s="151">
        <v>4.8209999999999997</v>
      </c>
      <c r="I342" s="152"/>
      <c r="L342" s="147"/>
      <c r="M342" s="153"/>
      <c r="N342" s="154"/>
      <c r="O342" s="154"/>
      <c r="P342" s="154"/>
      <c r="Q342" s="154"/>
      <c r="R342" s="154"/>
      <c r="S342" s="154"/>
      <c r="T342" s="155"/>
      <c r="AT342" s="149" t="s">
        <v>137</v>
      </c>
      <c r="AU342" s="149" t="s">
        <v>79</v>
      </c>
      <c r="AV342" s="13" t="s">
        <v>79</v>
      </c>
      <c r="AW342" s="13" t="s">
        <v>33</v>
      </c>
      <c r="AX342" s="13" t="s">
        <v>72</v>
      </c>
      <c r="AY342" s="149" t="s">
        <v>127</v>
      </c>
    </row>
    <row r="343" spans="1:65" s="16" customFormat="1" ht="11.25">
      <c r="B343" s="171"/>
      <c r="D343" s="148" t="s">
        <v>137</v>
      </c>
      <c r="E343" s="172" t="s">
        <v>3</v>
      </c>
      <c r="F343" s="173" t="s">
        <v>211</v>
      </c>
      <c r="H343" s="174">
        <v>34.888999999999996</v>
      </c>
      <c r="I343" s="175"/>
      <c r="L343" s="171"/>
      <c r="M343" s="176"/>
      <c r="N343" s="177"/>
      <c r="O343" s="177"/>
      <c r="P343" s="177"/>
      <c r="Q343" s="177"/>
      <c r="R343" s="177"/>
      <c r="S343" s="177"/>
      <c r="T343" s="178"/>
      <c r="AT343" s="172" t="s">
        <v>137</v>
      </c>
      <c r="AU343" s="172" t="s">
        <v>79</v>
      </c>
      <c r="AV343" s="16" t="s">
        <v>135</v>
      </c>
      <c r="AW343" s="16" t="s">
        <v>33</v>
      </c>
      <c r="AX343" s="16" t="s">
        <v>77</v>
      </c>
      <c r="AY343" s="172" t="s">
        <v>127</v>
      </c>
    </row>
    <row r="344" spans="1:65" s="2" customFormat="1" ht="16.5" customHeight="1">
      <c r="A344" s="33"/>
      <c r="B344" s="133"/>
      <c r="C344" s="134" t="s">
        <v>576</v>
      </c>
      <c r="D344" s="134" t="s">
        <v>130</v>
      </c>
      <c r="E344" s="135" t="s">
        <v>577</v>
      </c>
      <c r="F344" s="136" t="s">
        <v>578</v>
      </c>
      <c r="G344" s="137" t="s">
        <v>157</v>
      </c>
      <c r="H344" s="138">
        <v>12.72</v>
      </c>
      <c r="I344" s="139"/>
      <c r="J344" s="140">
        <f>ROUND(I344*H344,2)</f>
        <v>0</v>
      </c>
      <c r="K344" s="136" t="s">
        <v>134</v>
      </c>
      <c r="L344" s="34"/>
      <c r="M344" s="141" t="s">
        <v>3</v>
      </c>
      <c r="N344" s="142" t="s">
        <v>43</v>
      </c>
      <c r="O344" s="54"/>
      <c r="P344" s="143">
        <f>O344*H344</f>
        <v>0</v>
      </c>
      <c r="Q344" s="143">
        <v>2.9999999999999997E-4</v>
      </c>
      <c r="R344" s="143">
        <f>Q344*H344</f>
        <v>3.8159999999999999E-3</v>
      </c>
      <c r="S344" s="143">
        <v>0</v>
      </c>
      <c r="T344" s="144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45" t="s">
        <v>233</v>
      </c>
      <c r="AT344" s="145" t="s">
        <v>130</v>
      </c>
      <c r="AU344" s="145" t="s">
        <v>79</v>
      </c>
      <c r="AY344" s="18" t="s">
        <v>127</v>
      </c>
      <c r="BE344" s="146">
        <f>IF(N344="základní",J344,0)</f>
        <v>0</v>
      </c>
      <c r="BF344" s="146">
        <f>IF(N344="snížená",J344,0)</f>
        <v>0</v>
      </c>
      <c r="BG344" s="146">
        <f>IF(N344="zákl. přenesená",J344,0)</f>
        <v>0</v>
      </c>
      <c r="BH344" s="146">
        <f>IF(N344="sníž. přenesená",J344,0)</f>
        <v>0</v>
      </c>
      <c r="BI344" s="146">
        <f>IF(N344="nulová",J344,0)</f>
        <v>0</v>
      </c>
      <c r="BJ344" s="18" t="s">
        <v>77</v>
      </c>
      <c r="BK344" s="146">
        <f>ROUND(I344*H344,2)</f>
        <v>0</v>
      </c>
      <c r="BL344" s="18" t="s">
        <v>233</v>
      </c>
      <c r="BM344" s="145" t="s">
        <v>579</v>
      </c>
    </row>
    <row r="345" spans="1:65" s="14" customFormat="1" ht="11.25">
      <c r="B345" s="156"/>
      <c r="D345" s="148" t="s">
        <v>137</v>
      </c>
      <c r="E345" s="157" t="s">
        <v>3</v>
      </c>
      <c r="F345" s="158" t="s">
        <v>580</v>
      </c>
      <c r="H345" s="157" t="s">
        <v>3</v>
      </c>
      <c r="I345" s="159"/>
      <c r="L345" s="156"/>
      <c r="M345" s="160"/>
      <c r="N345" s="161"/>
      <c r="O345" s="161"/>
      <c r="P345" s="161"/>
      <c r="Q345" s="161"/>
      <c r="R345" s="161"/>
      <c r="S345" s="161"/>
      <c r="T345" s="162"/>
      <c r="AT345" s="157" t="s">
        <v>137</v>
      </c>
      <c r="AU345" s="157" t="s">
        <v>79</v>
      </c>
      <c r="AV345" s="14" t="s">
        <v>77</v>
      </c>
      <c r="AW345" s="14" t="s">
        <v>33</v>
      </c>
      <c r="AX345" s="14" t="s">
        <v>72</v>
      </c>
      <c r="AY345" s="157" t="s">
        <v>127</v>
      </c>
    </row>
    <row r="346" spans="1:65" s="13" customFormat="1" ht="11.25">
      <c r="B346" s="147"/>
      <c r="D346" s="148" t="s">
        <v>137</v>
      </c>
      <c r="E346" s="149" t="s">
        <v>3</v>
      </c>
      <c r="F346" s="150" t="s">
        <v>581</v>
      </c>
      <c r="H346" s="151">
        <v>1.1000000000000001</v>
      </c>
      <c r="I346" s="152"/>
      <c r="L346" s="147"/>
      <c r="M346" s="153"/>
      <c r="N346" s="154"/>
      <c r="O346" s="154"/>
      <c r="P346" s="154"/>
      <c r="Q346" s="154"/>
      <c r="R346" s="154"/>
      <c r="S346" s="154"/>
      <c r="T346" s="155"/>
      <c r="AT346" s="149" t="s">
        <v>137</v>
      </c>
      <c r="AU346" s="149" t="s">
        <v>79</v>
      </c>
      <c r="AV346" s="13" t="s">
        <v>79</v>
      </c>
      <c r="AW346" s="13" t="s">
        <v>33</v>
      </c>
      <c r="AX346" s="13" t="s">
        <v>72</v>
      </c>
      <c r="AY346" s="149" t="s">
        <v>127</v>
      </c>
    </row>
    <row r="347" spans="1:65" s="14" customFormat="1" ht="11.25">
      <c r="B347" s="156"/>
      <c r="D347" s="148" t="s">
        <v>137</v>
      </c>
      <c r="E347" s="157" t="s">
        <v>3</v>
      </c>
      <c r="F347" s="158" t="s">
        <v>191</v>
      </c>
      <c r="H347" s="157" t="s">
        <v>3</v>
      </c>
      <c r="I347" s="159"/>
      <c r="L347" s="156"/>
      <c r="M347" s="160"/>
      <c r="N347" s="161"/>
      <c r="O347" s="161"/>
      <c r="P347" s="161"/>
      <c r="Q347" s="161"/>
      <c r="R347" s="161"/>
      <c r="S347" s="161"/>
      <c r="T347" s="162"/>
      <c r="AT347" s="157" t="s">
        <v>137</v>
      </c>
      <c r="AU347" s="157" t="s">
        <v>79</v>
      </c>
      <c r="AV347" s="14" t="s">
        <v>77</v>
      </c>
      <c r="AW347" s="14" t="s">
        <v>33</v>
      </c>
      <c r="AX347" s="14" t="s">
        <v>72</v>
      </c>
      <c r="AY347" s="157" t="s">
        <v>127</v>
      </c>
    </row>
    <row r="348" spans="1:65" s="13" customFormat="1" ht="11.25">
      <c r="B348" s="147"/>
      <c r="D348" s="148" t="s">
        <v>137</v>
      </c>
      <c r="E348" s="149" t="s">
        <v>3</v>
      </c>
      <c r="F348" s="150" t="s">
        <v>582</v>
      </c>
      <c r="H348" s="151">
        <v>11.62</v>
      </c>
      <c r="I348" s="152"/>
      <c r="L348" s="147"/>
      <c r="M348" s="153"/>
      <c r="N348" s="154"/>
      <c r="O348" s="154"/>
      <c r="P348" s="154"/>
      <c r="Q348" s="154"/>
      <c r="R348" s="154"/>
      <c r="S348" s="154"/>
      <c r="T348" s="155"/>
      <c r="AT348" s="149" t="s">
        <v>137</v>
      </c>
      <c r="AU348" s="149" t="s">
        <v>79</v>
      </c>
      <c r="AV348" s="13" t="s">
        <v>79</v>
      </c>
      <c r="AW348" s="13" t="s">
        <v>33</v>
      </c>
      <c r="AX348" s="13" t="s">
        <v>72</v>
      </c>
      <c r="AY348" s="149" t="s">
        <v>127</v>
      </c>
    </row>
    <row r="349" spans="1:65" s="16" customFormat="1" ht="11.25">
      <c r="B349" s="171"/>
      <c r="D349" s="148" t="s">
        <v>137</v>
      </c>
      <c r="E349" s="172" t="s">
        <v>3</v>
      </c>
      <c r="F349" s="173" t="s">
        <v>211</v>
      </c>
      <c r="H349" s="174">
        <v>12.719999999999999</v>
      </c>
      <c r="I349" s="175"/>
      <c r="L349" s="171"/>
      <c r="M349" s="176"/>
      <c r="N349" s="177"/>
      <c r="O349" s="177"/>
      <c r="P349" s="177"/>
      <c r="Q349" s="177"/>
      <c r="R349" s="177"/>
      <c r="S349" s="177"/>
      <c r="T349" s="178"/>
      <c r="AT349" s="172" t="s">
        <v>137</v>
      </c>
      <c r="AU349" s="172" t="s">
        <v>79</v>
      </c>
      <c r="AV349" s="16" t="s">
        <v>135</v>
      </c>
      <c r="AW349" s="16" t="s">
        <v>33</v>
      </c>
      <c r="AX349" s="16" t="s">
        <v>77</v>
      </c>
      <c r="AY349" s="172" t="s">
        <v>127</v>
      </c>
    </row>
    <row r="350" spans="1:65" s="2" customFormat="1" ht="16.5" customHeight="1">
      <c r="A350" s="33"/>
      <c r="B350" s="133"/>
      <c r="C350" s="179" t="s">
        <v>583</v>
      </c>
      <c r="D350" s="179" t="s">
        <v>264</v>
      </c>
      <c r="E350" s="180" t="s">
        <v>584</v>
      </c>
      <c r="F350" s="181" t="s">
        <v>585</v>
      </c>
      <c r="G350" s="182" t="s">
        <v>184</v>
      </c>
      <c r="H350" s="183">
        <v>42.4</v>
      </c>
      <c r="I350" s="184"/>
      <c r="J350" s="185">
        <f>ROUND(I350*H350,2)</f>
        <v>0</v>
      </c>
      <c r="K350" s="181" t="s">
        <v>134</v>
      </c>
      <c r="L350" s="186"/>
      <c r="M350" s="187" t="s">
        <v>3</v>
      </c>
      <c r="N350" s="188" t="s">
        <v>43</v>
      </c>
      <c r="O350" s="54"/>
      <c r="P350" s="143">
        <f>O350*H350</f>
        <v>0</v>
      </c>
      <c r="Q350" s="143">
        <v>4.6999999999999999E-4</v>
      </c>
      <c r="R350" s="143">
        <f>Q350*H350</f>
        <v>1.9927999999999998E-2</v>
      </c>
      <c r="S350" s="143">
        <v>0</v>
      </c>
      <c r="T350" s="144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45" t="s">
        <v>320</v>
      </c>
      <c r="AT350" s="145" t="s">
        <v>264</v>
      </c>
      <c r="AU350" s="145" t="s">
        <v>79</v>
      </c>
      <c r="AY350" s="18" t="s">
        <v>127</v>
      </c>
      <c r="BE350" s="146">
        <f>IF(N350="základní",J350,0)</f>
        <v>0</v>
      </c>
      <c r="BF350" s="146">
        <f>IF(N350="snížená",J350,0)</f>
        <v>0</v>
      </c>
      <c r="BG350" s="146">
        <f>IF(N350="zákl. přenesená",J350,0)</f>
        <v>0</v>
      </c>
      <c r="BH350" s="146">
        <f>IF(N350="sníž. přenesená",J350,0)</f>
        <v>0</v>
      </c>
      <c r="BI350" s="146">
        <f>IF(N350="nulová",J350,0)</f>
        <v>0</v>
      </c>
      <c r="BJ350" s="18" t="s">
        <v>77</v>
      </c>
      <c r="BK350" s="146">
        <f>ROUND(I350*H350,2)</f>
        <v>0</v>
      </c>
      <c r="BL350" s="18" t="s">
        <v>233</v>
      </c>
      <c r="BM350" s="145" t="s">
        <v>586</v>
      </c>
    </row>
    <row r="351" spans="1:65" s="13" customFormat="1" ht="11.25">
      <c r="B351" s="147"/>
      <c r="D351" s="148" t="s">
        <v>137</v>
      </c>
      <c r="E351" s="149" t="s">
        <v>3</v>
      </c>
      <c r="F351" s="150" t="s">
        <v>587</v>
      </c>
      <c r="H351" s="151">
        <v>38.545000000000002</v>
      </c>
      <c r="I351" s="152"/>
      <c r="L351" s="147"/>
      <c r="M351" s="153"/>
      <c r="N351" s="154"/>
      <c r="O351" s="154"/>
      <c r="P351" s="154"/>
      <c r="Q351" s="154"/>
      <c r="R351" s="154"/>
      <c r="S351" s="154"/>
      <c r="T351" s="155"/>
      <c r="AT351" s="149" t="s">
        <v>137</v>
      </c>
      <c r="AU351" s="149" t="s">
        <v>79</v>
      </c>
      <c r="AV351" s="13" t="s">
        <v>79</v>
      </c>
      <c r="AW351" s="13" t="s">
        <v>33</v>
      </c>
      <c r="AX351" s="13" t="s">
        <v>77</v>
      </c>
      <c r="AY351" s="149" t="s">
        <v>127</v>
      </c>
    </row>
    <row r="352" spans="1:65" s="13" customFormat="1" ht="11.25">
      <c r="B352" s="147"/>
      <c r="D352" s="148" t="s">
        <v>137</v>
      </c>
      <c r="F352" s="150" t="s">
        <v>588</v>
      </c>
      <c r="H352" s="151">
        <v>42.4</v>
      </c>
      <c r="I352" s="152"/>
      <c r="L352" s="147"/>
      <c r="M352" s="153"/>
      <c r="N352" s="154"/>
      <c r="O352" s="154"/>
      <c r="P352" s="154"/>
      <c r="Q352" s="154"/>
      <c r="R352" s="154"/>
      <c r="S352" s="154"/>
      <c r="T352" s="155"/>
      <c r="AT352" s="149" t="s">
        <v>137</v>
      </c>
      <c r="AU352" s="149" t="s">
        <v>79</v>
      </c>
      <c r="AV352" s="13" t="s">
        <v>79</v>
      </c>
      <c r="AW352" s="13" t="s">
        <v>4</v>
      </c>
      <c r="AX352" s="13" t="s">
        <v>77</v>
      </c>
      <c r="AY352" s="149" t="s">
        <v>127</v>
      </c>
    </row>
    <row r="353" spans="1:65" s="2" customFormat="1" ht="24">
      <c r="A353" s="33"/>
      <c r="B353" s="133"/>
      <c r="C353" s="134" t="s">
        <v>589</v>
      </c>
      <c r="D353" s="134" t="s">
        <v>130</v>
      </c>
      <c r="E353" s="135" t="s">
        <v>590</v>
      </c>
      <c r="F353" s="136" t="s">
        <v>591</v>
      </c>
      <c r="G353" s="137" t="s">
        <v>151</v>
      </c>
      <c r="H353" s="138">
        <v>20.474</v>
      </c>
      <c r="I353" s="139"/>
      <c r="J353" s="140">
        <f>ROUND(I353*H353,2)</f>
        <v>0</v>
      </c>
      <c r="K353" s="136" t="s">
        <v>134</v>
      </c>
      <c r="L353" s="34"/>
      <c r="M353" s="141" t="s">
        <v>3</v>
      </c>
      <c r="N353" s="142" t="s">
        <v>43</v>
      </c>
      <c r="O353" s="54"/>
      <c r="P353" s="143">
        <f>O353*H353</f>
        <v>0</v>
      </c>
      <c r="Q353" s="143">
        <v>6.3E-3</v>
      </c>
      <c r="R353" s="143">
        <f>Q353*H353</f>
        <v>0.1289862</v>
      </c>
      <c r="S353" s="143">
        <v>0</v>
      </c>
      <c r="T353" s="144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45" t="s">
        <v>233</v>
      </c>
      <c r="AT353" s="145" t="s">
        <v>130</v>
      </c>
      <c r="AU353" s="145" t="s">
        <v>79</v>
      </c>
      <c r="AY353" s="18" t="s">
        <v>127</v>
      </c>
      <c r="BE353" s="146">
        <f>IF(N353="základní",J353,0)</f>
        <v>0</v>
      </c>
      <c r="BF353" s="146">
        <f>IF(N353="snížená",J353,0)</f>
        <v>0</v>
      </c>
      <c r="BG353" s="146">
        <f>IF(N353="zákl. přenesená",J353,0)</f>
        <v>0</v>
      </c>
      <c r="BH353" s="146">
        <f>IF(N353="sníž. přenesená",J353,0)</f>
        <v>0</v>
      </c>
      <c r="BI353" s="146">
        <f>IF(N353="nulová",J353,0)</f>
        <v>0</v>
      </c>
      <c r="BJ353" s="18" t="s">
        <v>77</v>
      </c>
      <c r="BK353" s="146">
        <f>ROUND(I353*H353,2)</f>
        <v>0</v>
      </c>
      <c r="BL353" s="18" t="s">
        <v>233</v>
      </c>
      <c r="BM353" s="145" t="s">
        <v>592</v>
      </c>
    </row>
    <row r="354" spans="1:65" s="14" customFormat="1" ht="11.25">
      <c r="B354" s="156"/>
      <c r="D354" s="148" t="s">
        <v>137</v>
      </c>
      <c r="E354" s="157" t="s">
        <v>3</v>
      </c>
      <c r="F354" s="158" t="s">
        <v>593</v>
      </c>
      <c r="H354" s="157" t="s">
        <v>3</v>
      </c>
      <c r="I354" s="159"/>
      <c r="L354" s="156"/>
      <c r="M354" s="160"/>
      <c r="N354" s="161"/>
      <c r="O354" s="161"/>
      <c r="P354" s="161"/>
      <c r="Q354" s="161"/>
      <c r="R354" s="161"/>
      <c r="S354" s="161"/>
      <c r="T354" s="162"/>
      <c r="AT354" s="157" t="s">
        <v>137</v>
      </c>
      <c r="AU354" s="157" t="s">
        <v>79</v>
      </c>
      <c r="AV354" s="14" t="s">
        <v>77</v>
      </c>
      <c r="AW354" s="14" t="s">
        <v>33</v>
      </c>
      <c r="AX354" s="14" t="s">
        <v>72</v>
      </c>
      <c r="AY354" s="157" t="s">
        <v>127</v>
      </c>
    </row>
    <row r="355" spans="1:65" s="14" customFormat="1" ht="11.25">
      <c r="B355" s="156"/>
      <c r="D355" s="148" t="s">
        <v>137</v>
      </c>
      <c r="E355" s="157" t="s">
        <v>3</v>
      </c>
      <c r="F355" s="158" t="s">
        <v>221</v>
      </c>
      <c r="H355" s="157" t="s">
        <v>3</v>
      </c>
      <c r="I355" s="159"/>
      <c r="L355" s="156"/>
      <c r="M355" s="160"/>
      <c r="N355" s="161"/>
      <c r="O355" s="161"/>
      <c r="P355" s="161"/>
      <c r="Q355" s="161"/>
      <c r="R355" s="161"/>
      <c r="S355" s="161"/>
      <c r="T355" s="162"/>
      <c r="AT355" s="157" t="s">
        <v>137</v>
      </c>
      <c r="AU355" s="157" t="s">
        <v>79</v>
      </c>
      <c r="AV355" s="14" t="s">
        <v>77</v>
      </c>
      <c r="AW355" s="14" t="s">
        <v>33</v>
      </c>
      <c r="AX355" s="14" t="s">
        <v>72</v>
      </c>
      <c r="AY355" s="157" t="s">
        <v>127</v>
      </c>
    </row>
    <row r="356" spans="1:65" s="13" customFormat="1" ht="11.25">
      <c r="B356" s="147"/>
      <c r="D356" s="148" t="s">
        <v>137</v>
      </c>
      <c r="E356" s="149" t="s">
        <v>3</v>
      </c>
      <c r="F356" s="150" t="s">
        <v>254</v>
      </c>
      <c r="H356" s="151">
        <v>7.7859999999999996</v>
      </c>
      <c r="I356" s="152"/>
      <c r="L356" s="147"/>
      <c r="M356" s="153"/>
      <c r="N356" s="154"/>
      <c r="O356" s="154"/>
      <c r="P356" s="154"/>
      <c r="Q356" s="154"/>
      <c r="R356" s="154"/>
      <c r="S356" s="154"/>
      <c r="T356" s="155"/>
      <c r="AT356" s="149" t="s">
        <v>137</v>
      </c>
      <c r="AU356" s="149" t="s">
        <v>79</v>
      </c>
      <c r="AV356" s="13" t="s">
        <v>79</v>
      </c>
      <c r="AW356" s="13" t="s">
        <v>33</v>
      </c>
      <c r="AX356" s="13" t="s">
        <v>72</v>
      </c>
      <c r="AY356" s="149" t="s">
        <v>127</v>
      </c>
    </row>
    <row r="357" spans="1:65" s="14" customFormat="1" ht="11.25">
      <c r="B357" s="156"/>
      <c r="D357" s="148" t="s">
        <v>137</v>
      </c>
      <c r="E357" s="157" t="s">
        <v>3</v>
      </c>
      <c r="F357" s="158" t="s">
        <v>223</v>
      </c>
      <c r="H357" s="157" t="s">
        <v>3</v>
      </c>
      <c r="I357" s="159"/>
      <c r="L357" s="156"/>
      <c r="M357" s="160"/>
      <c r="N357" s="161"/>
      <c r="O357" s="161"/>
      <c r="P357" s="161"/>
      <c r="Q357" s="161"/>
      <c r="R357" s="161"/>
      <c r="S357" s="161"/>
      <c r="T357" s="162"/>
      <c r="AT357" s="157" t="s">
        <v>137</v>
      </c>
      <c r="AU357" s="157" t="s">
        <v>79</v>
      </c>
      <c r="AV357" s="14" t="s">
        <v>77</v>
      </c>
      <c r="AW357" s="14" t="s">
        <v>33</v>
      </c>
      <c r="AX357" s="14" t="s">
        <v>72</v>
      </c>
      <c r="AY357" s="157" t="s">
        <v>127</v>
      </c>
    </row>
    <row r="358" spans="1:65" s="13" customFormat="1" ht="11.25">
      <c r="B358" s="147"/>
      <c r="D358" s="148" t="s">
        <v>137</v>
      </c>
      <c r="E358" s="149" t="s">
        <v>3</v>
      </c>
      <c r="F358" s="150" t="s">
        <v>255</v>
      </c>
      <c r="H358" s="151">
        <v>7.867</v>
      </c>
      <c r="I358" s="152"/>
      <c r="L358" s="147"/>
      <c r="M358" s="153"/>
      <c r="N358" s="154"/>
      <c r="O358" s="154"/>
      <c r="P358" s="154"/>
      <c r="Q358" s="154"/>
      <c r="R358" s="154"/>
      <c r="S358" s="154"/>
      <c r="T358" s="155"/>
      <c r="AT358" s="149" t="s">
        <v>137</v>
      </c>
      <c r="AU358" s="149" t="s">
        <v>79</v>
      </c>
      <c r="AV358" s="13" t="s">
        <v>79</v>
      </c>
      <c r="AW358" s="13" t="s">
        <v>33</v>
      </c>
      <c r="AX358" s="13" t="s">
        <v>72</v>
      </c>
      <c r="AY358" s="149" t="s">
        <v>127</v>
      </c>
    </row>
    <row r="359" spans="1:65" s="14" customFormat="1" ht="11.25">
      <c r="B359" s="156"/>
      <c r="D359" s="148" t="s">
        <v>137</v>
      </c>
      <c r="E359" s="157" t="s">
        <v>3</v>
      </c>
      <c r="F359" s="158" t="s">
        <v>594</v>
      </c>
      <c r="H359" s="157" t="s">
        <v>3</v>
      </c>
      <c r="I359" s="159"/>
      <c r="L359" s="156"/>
      <c r="M359" s="160"/>
      <c r="N359" s="161"/>
      <c r="O359" s="161"/>
      <c r="P359" s="161"/>
      <c r="Q359" s="161"/>
      <c r="R359" s="161"/>
      <c r="S359" s="161"/>
      <c r="T359" s="162"/>
      <c r="AT359" s="157" t="s">
        <v>137</v>
      </c>
      <c r="AU359" s="157" t="s">
        <v>79</v>
      </c>
      <c r="AV359" s="14" t="s">
        <v>77</v>
      </c>
      <c r="AW359" s="14" t="s">
        <v>33</v>
      </c>
      <c r="AX359" s="14" t="s">
        <v>72</v>
      </c>
      <c r="AY359" s="157" t="s">
        <v>127</v>
      </c>
    </row>
    <row r="360" spans="1:65" s="14" customFormat="1" ht="11.25">
      <c r="B360" s="156"/>
      <c r="D360" s="148" t="s">
        <v>137</v>
      </c>
      <c r="E360" s="157" t="s">
        <v>3</v>
      </c>
      <c r="F360" s="158" t="s">
        <v>191</v>
      </c>
      <c r="H360" s="157" t="s">
        <v>3</v>
      </c>
      <c r="I360" s="159"/>
      <c r="L360" s="156"/>
      <c r="M360" s="160"/>
      <c r="N360" s="161"/>
      <c r="O360" s="161"/>
      <c r="P360" s="161"/>
      <c r="Q360" s="161"/>
      <c r="R360" s="161"/>
      <c r="S360" s="161"/>
      <c r="T360" s="162"/>
      <c r="AT360" s="157" t="s">
        <v>137</v>
      </c>
      <c r="AU360" s="157" t="s">
        <v>79</v>
      </c>
      <c r="AV360" s="14" t="s">
        <v>77</v>
      </c>
      <c r="AW360" s="14" t="s">
        <v>33</v>
      </c>
      <c r="AX360" s="14" t="s">
        <v>72</v>
      </c>
      <c r="AY360" s="157" t="s">
        <v>127</v>
      </c>
    </row>
    <row r="361" spans="1:65" s="13" customFormat="1" ht="11.25">
      <c r="B361" s="147"/>
      <c r="D361" s="148" t="s">
        <v>137</v>
      </c>
      <c r="E361" s="149" t="s">
        <v>3</v>
      </c>
      <c r="F361" s="150" t="s">
        <v>192</v>
      </c>
      <c r="H361" s="151">
        <v>4.8209999999999997</v>
      </c>
      <c r="I361" s="152"/>
      <c r="L361" s="147"/>
      <c r="M361" s="153"/>
      <c r="N361" s="154"/>
      <c r="O361" s="154"/>
      <c r="P361" s="154"/>
      <c r="Q361" s="154"/>
      <c r="R361" s="154"/>
      <c r="S361" s="154"/>
      <c r="T361" s="155"/>
      <c r="AT361" s="149" t="s">
        <v>137</v>
      </c>
      <c r="AU361" s="149" t="s">
        <v>79</v>
      </c>
      <c r="AV361" s="13" t="s">
        <v>79</v>
      </c>
      <c r="AW361" s="13" t="s">
        <v>33</v>
      </c>
      <c r="AX361" s="13" t="s">
        <v>72</v>
      </c>
      <c r="AY361" s="149" t="s">
        <v>127</v>
      </c>
    </row>
    <row r="362" spans="1:65" s="16" customFormat="1" ht="11.25">
      <c r="B362" s="171"/>
      <c r="D362" s="148" t="s">
        <v>137</v>
      </c>
      <c r="E362" s="172" t="s">
        <v>3</v>
      </c>
      <c r="F362" s="173" t="s">
        <v>211</v>
      </c>
      <c r="H362" s="174">
        <v>20.473999999999997</v>
      </c>
      <c r="I362" s="175"/>
      <c r="L362" s="171"/>
      <c r="M362" s="176"/>
      <c r="N362" s="177"/>
      <c r="O362" s="177"/>
      <c r="P362" s="177"/>
      <c r="Q362" s="177"/>
      <c r="R362" s="177"/>
      <c r="S362" s="177"/>
      <c r="T362" s="178"/>
      <c r="AT362" s="172" t="s">
        <v>137</v>
      </c>
      <c r="AU362" s="172" t="s">
        <v>79</v>
      </c>
      <c r="AV362" s="16" t="s">
        <v>135</v>
      </c>
      <c r="AW362" s="16" t="s">
        <v>33</v>
      </c>
      <c r="AX362" s="16" t="s">
        <v>77</v>
      </c>
      <c r="AY362" s="172" t="s">
        <v>127</v>
      </c>
    </row>
    <row r="363" spans="1:65" s="2" customFormat="1" ht="21.75" customHeight="1">
      <c r="A363" s="33"/>
      <c r="B363" s="133"/>
      <c r="C363" s="179" t="s">
        <v>595</v>
      </c>
      <c r="D363" s="179" t="s">
        <v>264</v>
      </c>
      <c r="E363" s="180" t="s">
        <v>596</v>
      </c>
      <c r="F363" s="181" t="s">
        <v>597</v>
      </c>
      <c r="G363" s="182" t="s">
        <v>151</v>
      </c>
      <c r="H363" s="183">
        <v>22.521000000000001</v>
      </c>
      <c r="I363" s="184"/>
      <c r="J363" s="185">
        <f>ROUND(I363*H363,2)</f>
        <v>0</v>
      </c>
      <c r="K363" s="181" t="s">
        <v>134</v>
      </c>
      <c r="L363" s="186"/>
      <c r="M363" s="187" t="s">
        <v>3</v>
      </c>
      <c r="N363" s="188" t="s">
        <v>43</v>
      </c>
      <c r="O363" s="54"/>
      <c r="P363" s="143">
        <f>O363*H363</f>
        <v>0</v>
      </c>
      <c r="Q363" s="143">
        <v>1.9199999999999998E-2</v>
      </c>
      <c r="R363" s="143">
        <f>Q363*H363</f>
        <v>0.43240319999999999</v>
      </c>
      <c r="S363" s="143">
        <v>0</v>
      </c>
      <c r="T363" s="144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45" t="s">
        <v>320</v>
      </c>
      <c r="AT363" s="145" t="s">
        <v>264</v>
      </c>
      <c r="AU363" s="145" t="s">
        <v>79</v>
      </c>
      <c r="AY363" s="18" t="s">
        <v>127</v>
      </c>
      <c r="BE363" s="146">
        <f>IF(N363="základní",J363,0)</f>
        <v>0</v>
      </c>
      <c r="BF363" s="146">
        <f>IF(N363="snížená",J363,0)</f>
        <v>0</v>
      </c>
      <c r="BG363" s="146">
        <f>IF(N363="zákl. přenesená",J363,0)</f>
        <v>0</v>
      </c>
      <c r="BH363" s="146">
        <f>IF(N363="sníž. přenesená",J363,0)</f>
        <v>0</v>
      </c>
      <c r="BI363" s="146">
        <f>IF(N363="nulová",J363,0)</f>
        <v>0</v>
      </c>
      <c r="BJ363" s="18" t="s">
        <v>77</v>
      </c>
      <c r="BK363" s="146">
        <f>ROUND(I363*H363,2)</f>
        <v>0</v>
      </c>
      <c r="BL363" s="18" t="s">
        <v>233</v>
      </c>
      <c r="BM363" s="145" t="s">
        <v>598</v>
      </c>
    </row>
    <row r="364" spans="1:65" s="13" customFormat="1" ht="11.25">
      <c r="B364" s="147"/>
      <c r="D364" s="148" t="s">
        <v>137</v>
      </c>
      <c r="F364" s="150" t="s">
        <v>599</v>
      </c>
      <c r="H364" s="151">
        <v>22.521000000000001</v>
      </c>
      <c r="I364" s="152"/>
      <c r="L364" s="147"/>
      <c r="M364" s="153"/>
      <c r="N364" s="154"/>
      <c r="O364" s="154"/>
      <c r="P364" s="154"/>
      <c r="Q364" s="154"/>
      <c r="R364" s="154"/>
      <c r="S364" s="154"/>
      <c r="T364" s="155"/>
      <c r="AT364" s="149" t="s">
        <v>137</v>
      </c>
      <c r="AU364" s="149" t="s">
        <v>79</v>
      </c>
      <c r="AV364" s="13" t="s">
        <v>79</v>
      </c>
      <c r="AW364" s="13" t="s">
        <v>4</v>
      </c>
      <c r="AX364" s="13" t="s">
        <v>77</v>
      </c>
      <c r="AY364" s="149" t="s">
        <v>127</v>
      </c>
    </row>
    <row r="365" spans="1:65" s="2" customFormat="1" ht="24">
      <c r="A365" s="33"/>
      <c r="B365" s="133"/>
      <c r="C365" s="134" t="s">
        <v>600</v>
      </c>
      <c r="D365" s="134" t="s">
        <v>130</v>
      </c>
      <c r="E365" s="135" t="s">
        <v>601</v>
      </c>
      <c r="F365" s="136" t="s">
        <v>602</v>
      </c>
      <c r="G365" s="137" t="s">
        <v>151</v>
      </c>
      <c r="H365" s="138">
        <v>14.414999999999999</v>
      </c>
      <c r="I365" s="139"/>
      <c r="J365" s="140">
        <f>ROUND(I365*H365,2)</f>
        <v>0</v>
      </c>
      <c r="K365" s="136" t="s">
        <v>134</v>
      </c>
      <c r="L365" s="34"/>
      <c r="M365" s="141" t="s">
        <v>3</v>
      </c>
      <c r="N365" s="142" t="s">
        <v>43</v>
      </c>
      <c r="O365" s="54"/>
      <c r="P365" s="143">
        <f>O365*H365</f>
        <v>0</v>
      </c>
      <c r="Q365" s="143">
        <v>6.8900000000000003E-3</v>
      </c>
      <c r="R365" s="143">
        <f>Q365*H365</f>
        <v>9.9319350000000001E-2</v>
      </c>
      <c r="S365" s="143">
        <v>0</v>
      </c>
      <c r="T365" s="144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45" t="s">
        <v>233</v>
      </c>
      <c r="AT365" s="145" t="s">
        <v>130</v>
      </c>
      <c r="AU365" s="145" t="s">
        <v>79</v>
      </c>
      <c r="AY365" s="18" t="s">
        <v>127</v>
      </c>
      <c r="BE365" s="146">
        <f>IF(N365="základní",J365,0)</f>
        <v>0</v>
      </c>
      <c r="BF365" s="146">
        <f>IF(N365="snížená",J365,0)</f>
        <v>0</v>
      </c>
      <c r="BG365" s="146">
        <f>IF(N365="zákl. přenesená",J365,0)</f>
        <v>0</v>
      </c>
      <c r="BH365" s="146">
        <f>IF(N365="sníž. přenesená",J365,0)</f>
        <v>0</v>
      </c>
      <c r="BI365" s="146">
        <f>IF(N365="nulová",J365,0)</f>
        <v>0</v>
      </c>
      <c r="BJ365" s="18" t="s">
        <v>77</v>
      </c>
      <c r="BK365" s="146">
        <f>ROUND(I365*H365,2)</f>
        <v>0</v>
      </c>
      <c r="BL365" s="18" t="s">
        <v>233</v>
      </c>
      <c r="BM365" s="145" t="s">
        <v>603</v>
      </c>
    </row>
    <row r="366" spans="1:65" s="14" customFormat="1" ht="11.25">
      <c r="B366" s="156"/>
      <c r="D366" s="148" t="s">
        <v>137</v>
      </c>
      <c r="E366" s="157" t="s">
        <v>3</v>
      </c>
      <c r="F366" s="158" t="s">
        <v>593</v>
      </c>
      <c r="H366" s="157" t="s">
        <v>3</v>
      </c>
      <c r="I366" s="159"/>
      <c r="L366" s="156"/>
      <c r="M366" s="160"/>
      <c r="N366" s="161"/>
      <c r="O366" s="161"/>
      <c r="P366" s="161"/>
      <c r="Q366" s="161"/>
      <c r="R366" s="161"/>
      <c r="S366" s="161"/>
      <c r="T366" s="162"/>
      <c r="AT366" s="157" t="s">
        <v>137</v>
      </c>
      <c r="AU366" s="157" t="s">
        <v>79</v>
      </c>
      <c r="AV366" s="14" t="s">
        <v>77</v>
      </c>
      <c r="AW366" s="14" t="s">
        <v>33</v>
      </c>
      <c r="AX366" s="14" t="s">
        <v>72</v>
      </c>
      <c r="AY366" s="157" t="s">
        <v>127</v>
      </c>
    </row>
    <row r="367" spans="1:65" s="14" customFormat="1" ht="11.25">
      <c r="B367" s="156"/>
      <c r="D367" s="148" t="s">
        <v>137</v>
      </c>
      <c r="E367" s="157" t="s">
        <v>3</v>
      </c>
      <c r="F367" s="158" t="s">
        <v>256</v>
      </c>
      <c r="H367" s="157" t="s">
        <v>3</v>
      </c>
      <c r="I367" s="159"/>
      <c r="L367" s="156"/>
      <c r="M367" s="160"/>
      <c r="N367" s="161"/>
      <c r="O367" s="161"/>
      <c r="P367" s="161"/>
      <c r="Q367" s="161"/>
      <c r="R367" s="161"/>
      <c r="S367" s="161"/>
      <c r="T367" s="162"/>
      <c r="AT367" s="157" t="s">
        <v>137</v>
      </c>
      <c r="AU367" s="157" t="s">
        <v>79</v>
      </c>
      <c r="AV367" s="14" t="s">
        <v>77</v>
      </c>
      <c r="AW367" s="14" t="s">
        <v>33</v>
      </c>
      <c r="AX367" s="14" t="s">
        <v>72</v>
      </c>
      <c r="AY367" s="157" t="s">
        <v>127</v>
      </c>
    </row>
    <row r="368" spans="1:65" s="13" customFormat="1" ht="11.25">
      <c r="B368" s="147"/>
      <c r="D368" s="148" t="s">
        <v>137</v>
      </c>
      <c r="E368" s="149" t="s">
        <v>3</v>
      </c>
      <c r="F368" s="150" t="s">
        <v>257</v>
      </c>
      <c r="H368" s="151">
        <v>7.0460000000000003</v>
      </c>
      <c r="I368" s="152"/>
      <c r="L368" s="147"/>
      <c r="M368" s="153"/>
      <c r="N368" s="154"/>
      <c r="O368" s="154"/>
      <c r="P368" s="154"/>
      <c r="Q368" s="154"/>
      <c r="R368" s="154"/>
      <c r="S368" s="154"/>
      <c r="T368" s="155"/>
      <c r="AT368" s="149" t="s">
        <v>137</v>
      </c>
      <c r="AU368" s="149" t="s">
        <v>79</v>
      </c>
      <c r="AV368" s="13" t="s">
        <v>79</v>
      </c>
      <c r="AW368" s="13" t="s">
        <v>33</v>
      </c>
      <c r="AX368" s="13" t="s">
        <v>72</v>
      </c>
      <c r="AY368" s="149" t="s">
        <v>127</v>
      </c>
    </row>
    <row r="369" spans="1:65" s="14" customFormat="1" ht="11.25">
      <c r="B369" s="156"/>
      <c r="D369" s="148" t="s">
        <v>137</v>
      </c>
      <c r="E369" s="157" t="s">
        <v>3</v>
      </c>
      <c r="F369" s="158" t="s">
        <v>258</v>
      </c>
      <c r="H369" s="157" t="s">
        <v>3</v>
      </c>
      <c r="I369" s="159"/>
      <c r="L369" s="156"/>
      <c r="M369" s="160"/>
      <c r="N369" s="161"/>
      <c r="O369" s="161"/>
      <c r="P369" s="161"/>
      <c r="Q369" s="161"/>
      <c r="R369" s="161"/>
      <c r="S369" s="161"/>
      <c r="T369" s="162"/>
      <c r="AT369" s="157" t="s">
        <v>137</v>
      </c>
      <c r="AU369" s="157" t="s">
        <v>79</v>
      </c>
      <c r="AV369" s="14" t="s">
        <v>77</v>
      </c>
      <c r="AW369" s="14" t="s">
        <v>33</v>
      </c>
      <c r="AX369" s="14" t="s">
        <v>72</v>
      </c>
      <c r="AY369" s="157" t="s">
        <v>127</v>
      </c>
    </row>
    <row r="370" spans="1:65" s="13" customFormat="1" ht="11.25">
      <c r="B370" s="147"/>
      <c r="D370" s="148" t="s">
        <v>137</v>
      </c>
      <c r="E370" s="149" t="s">
        <v>3</v>
      </c>
      <c r="F370" s="150" t="s">
        <v>259</v>
      </c>
      <c r="H370" s="151">
        <v>7.3689999999999998</v>
      </c>
      <c r="I370" s="152"/>
      <c r="L370" s="147"/>
      <c r="M370" s="153"/>
      <c r="N370" s="154"/>
      <c r="O370" s="154"/>
      <c r="P370" s="154"/>
      <c r="Q370" s="154"/>
      <c r="R370" s="154"/>
      <c r="S370" s="154"/>
      <c r="T370" s="155"/>
      <c r="AT370" s="149" t="s">
        <v>137</v>
      </c>
      <c r="AU370" s="149" t="s">
        <v>79</v>
      </c>
      <c r="AV370" s="13" t="s">
        <v>79</v>
      </c>
      <c r="AW370" s="13" t="s">
        <v>33</v>
      </c>
      <c r="AX370" s="13" t="s">
        <v>72</v>
      </c>
      <c r="AY370" s="149" t="s">
        <v>127</v>
      </c>
    </row>
    <row r="371" spans="1:65" s="16" customFormat="1" ht="11.25">
      <c r="B371" s="171"/>
      <c r="D371" s="148" t="s">
        <v>137</v>
      </c>
      <c r="E371" s="172" t="s">
        <v>3</v>
      </c>
      <c r="F371" s="173" t="s">
        <v>211</v>
      </c>
      <c r="H371" s="174">
        <v>14.414999999999999</v>
      </c>
      <c r="I371" s="175"/>
      <c r="L371" s="171"/>
      <c r="M371" s="176"/>
      <c r="N371" s="177"/>
      <c r="O371" s="177"/>
      <c r="P371" s="177"/>
      <c r="Q371" s="177"/>
      <c r="R371" s="177"/>
      <c r="S371" s="177"/>
      <c r="T371" s="178"/>
      <c r="AT371" s="172" t="s">
        <v>137</v>
      </c>
      <c r="AU371" s="172" t="s">
        <v>79</v>
      </c>
      <c r="AV371" s="16" t="s">
        <v>135</v>
      </c>
      <c r="AW371" s="16" t="s">
        <v>33</v>
      </c>
      <c r="AX371" s="16" t="s">
        <v>77</v>
      </c>
      <c r="AY371" s="172" t="s">
        <v>127</v>
      </c>
    </row>
    <row r="372" spans="1:65" s="2" customFormat="1" ht="24">
      <c r="A372" s="33"/>
      <c r="B372" s="133"/>
      <c r="C372" s="179" t="s">
        <v>604</v>
      </c>
      <c r="D372" s="179" t="s">
        <v>264</v>
      </c>
      <c r="E372" s="180" t="s">
        <v>605</v>
      </c>
      <c r="F372" s="181" t="s">
        <v>606</v>
      </c>
      <c r="G372" s="182" t="s">
        <v>151</v>
      </c>
      <c r="H372" s="183">
        <v>15.856999999999999</v>
      </c>
      <c r="I372" s="184"/>
      <c r="J372" s="185">
        <f>ROUND(I372*H372,2)</f>
        <v>0</v>
      </c>
      <c r="K372" s="181" t="s">
        <v>134</v>
      </c>
      <c r="L372" s="186"/>
      <c r="M372" s="187" t="s">
        <v>3</v>
      </c>
      <c r="N372" s="188" t="s">
        <v>43</v>
      </c>
      <c r="O372" s="54"/>
      <c r="P372" s="143">
        <f>O372*H372</f>
        <v>0</v>
      </c>
      <c r="Q372" s="143">
        <v>1.9199999999999998E-2</v>
      </c>
      <c r="R372" s="143">
        <f>Q372*H372</f>
        <v>0.30445439999999996</v>
      </c>
      <c r="S372" s="143">
        <v>0</v>
      </c>
      <c r="T372" s="144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45" t="s">
        <v>320</v>
      </c>
      <c r="AT372" s="145" t="s">
        <v>264</v>
      </c>
      <c r="AU372" s="145" t="s">
        <v>79</v>
      </c>
      <c r="AY372" s="18" t="s">
        <v>127</v>
      </c>
      <c r="BE372" s="146">
        <f>IF(N372="základní",J372,0)</f>
        <v>0</v>
      </c>
      <c r="BF372" s="146">
        <f>IF(N372="snížená",J372,0)</f>
        <v>0</v>
      </c>
      <c r="BG372" s="146">
        <f>IF(N372="zákl. přenesená",J372,0)</f>
        <v>0</v>
      </c>
      <c r="BH372" s="146">
        <f>IF(N372="sníž. přenesená",J372,0)</f>
        <v>0</v>
      </c>
      <c r="BI372" s="146">
        <f>IF(N372="nulová",J372,0)</f>
        <v>0</v>
      </c>
      <c r="BJ372" s="18" t="s">
        <v>77</v>
      </c>
      <c r="BK372" s="146">
        <f>ROUND(I372*H372,2)</f>
        <v>0</v>
      </c>
      <c r="BL372" s="18" t="s">
        <v>233</v>
      </c>
      <c r="BM372" s="145" t="s">
        <v>607</v>
      </c>
    </row>
    <row r="373" spans="1:65" s="13" customFormat="1" ht="11.25">
      <c r="B373" s="147"/>
      <c r="D373" s="148" t="s">
        <v>137</v>
      </c>
      <c r="F373" s="150" t="s">
        <v>608</v>
      </c>
      <c r="H373" s="151">
        <v>15.856999999999999</v>
      </c>
      <c r="I373" s="152"/>
      <c r="L373" s="147"/>
      <c r="M373" s="153"/>
      <c r="N373" s="154"/>
      <c r="O373" s="154"/>
      <c r="P373" s="154"/>
      <c r="Q373" s="154"/>
      <c r="R373" s="154"/>
      <c r="S373" s="154"/>
      <c r="T373" s="155"/>
      <c r="AT373" s="149" t="s">
        <v>137</v>
      </c>
      <c r="AU373" s="149" t="s">
        <v>79</v>
      </c>
      <c r="AV373" s="13" t="s">
        <v>79</v>
      </c>
      <c r="AW373" s="13" t="s">
        <v>4</v>
      </c>
      <c r="AX373" s="13" t="s">
        <v>77</v>
      </c>
      <c r="AY373" s="149" t="s">
        <v>127</v>
      </c>
    </row>
    <row r="374" spans="1:65" s="2" customFormat="1" ht="24">
      <c r="A374" s="33"/>
      <c r="B374" s="133"/>
      <c r="C374" s="134" t="s">
        <v>609</v>
      </c>
      <c r="D374" s="134" t="s">
        <v>130</v>
      </c>
      <c r="E374" s="135" t="s">
        <v>610</v>
      </c>
      <c r="F374" s="136" t="s">
        <v>611</v>
      </c>
      <c r="G374" s="137" t="s">
        <v>151</v>
      </c>
      <c r="H374" s="138">
        <v>4.8209999999999997</v>
      </c>
      <c r="I374" s="139"/>
      <c r="J374" s="140">
        <f>ROUND(I374*H374,2)</f>
        <v>0</v>
      </c>
      <c r="K374" s="136" t="s">
        <v>134</v>
      </c>
      <c r="L374" s="34"/>
      <c r="M374" s="141" t="s">
        <v>3</v>
      </c>
      <c r="N374" s="142" t="s">
        <v>43</v>
      </c>
      <c r="O374" s="54"/>
      <c r="P374" s="143">
        <f>O374*H374</f>
        <v>0</v>
      </c>
      <c r="Q374" s="143">
        <v>0</v>
      </c>
      <c r="R374" s="143">
        <f>Q374*H374</f>
        <v>0</v>
      </c>
      <c r="S374" s="143">
        <v>0</v>
      </c>
      <c r="T374" s="144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45" t="s">
        <v>233</v>
      </c>
      <c r="AT374" s="145" t="s">
        <v>130</v>
      </c>
      <c r="AU374" s="145" t="s">
        <v>79</v>
      </c>
      <c r="AY374" s="18" t="s">
        <v>127</v>
      </c>
      <c r="BE374" s="146">
        <f>IF(N374="základní",J374,0)</f>
        <v>0</v>
      </c>
      <c r="BF374" s="146">
        <f>IF(N374="snížená",J374,0)</f>
        <v>0</v>
      </c>
      <c r="BG374" s="146">
        <f>IF(N374="zákl. přenesená",J374,0)</f>
        <v>0</v>
      </c>
      <c r="BH374" s="146">
        <f>IF(N374="sníž. přenesená",J374,0)</f>
        <v>0</v>
      </c>
      <c r="BI374" s="146">
        <f>IF(N374="nulová",J374,0)</f>
        <v>0</v>
      </c>
      <c r="BJ374" s="18" t="s">
        <v>77</v>
      </c>
      <c r="BK374" s="146">
        <f>ROUND(I374*H374,2)</f>
        <v>0</v>
      </c>
      <c r="BL374" s="18" t="s">
        <v>233</v>
      </c>
      <c r="BM374" s="145" t="s">
        <v>612</v>
      </c>
    </row>
    <row r="375" spans="1:65" s="2" customFormat="1" ht="16.5" customHeight="1">
      <c r="A375" s="33"/>
      <c r="B375" s="133"/>
      <c r="C375" s="134" t="s">
        <v>613</v>
      </c>
      <c r="D375" s="134" t="s">
        <v>130</v>
      </c>
      <c r="E375" s="135" t="s">
        <v>614</v>
      </c>
      <c r="F375" s="136" t="s">
        <v>615</v>
      </c>
      <c r="G375" s="137" t="s">
        <v>151</v>
      </c>
      <c r="H375" s="138">
        <v>33.649000000000001</v>
      </c>
      <c r="I375" s="139"/>
      <c r="J375" s="140">
        <f>ROUND(I375*H375,2)</f>
        <v>0</v>
      </c>
      <c r="K375" s="136" t="s">
        <v>134</v>
      </c>
      <c r="L375" s="34"/>
      <c r="M375" s="141" t="s">
        <v>3</v>
      </c>
      <c r="N375" s="142" t="s">
        <v>43</v>
      </c>
      <c r="O375" s="54"/>
      <c r="P375" s="143">
        <f>O375*H375</f>
        <v>0</v>
      </c>
      <c r="Q375" s="143">
        <v>1.5E-3</v>
      </c>
      <c r="R375" s="143">
        <f>Q375*H375</f>
        <v>5.0473500000000004E-2</v>
      </c>
      <c r="S375" s="143">
        <v>0</v>
      </c>
      <c r="T375" s="144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45" t="s">
        <v>233</v>
      </c>
      <c r="AT375" s="145" t="s">
        <v>130</v>
      </c>
      <c r="AU375" s="145" t="s">
        <v>79</v>
      </c>
      <c r="AY375" s="18" t="s">
        <v>127</v>
      </c>
      <c r="BE375" s="146">
        <f>IF(N375="základní",J375,0)</f>
        <v>0</v>
      </c>
      <c r="BF375" s="146">
        <f>IF(N375="snížená",J375,0)</f>
        <v>0</v>
      </c>
      <c r="BG375" s="146">
        <f>IF(N375="zákl. přenesená",J375,0)</f>
        <v>0</v>
      </c>
      <c r="BH375" s="146">
        <f>IF(N375="sníž. přenesená",J375,0)</f>
        <v>0</v>
      </c>
      <c r="BI375" s="146">
        <f>IF(N375="nulová",J375,0)</f>
        <v>0</v>
      </c>
      <c r="BJ375" s="18" t="s">
        <v>77</v>
      </c>
      <c r="BK375" s="146">
        <f>ROUND(I375*H375,2)</f>
        <v>0</v>
      </c>
      <c r="BL375" s="18" t="s">
        <v>233</v>
      </c>
      <c r="BM375" s="145" t="s">
        <v>616</v>
      </c>
    </row>
    <row r="376" spans="1:65" s="14" customFormat="1" ht="11.25">
      <c r="B376" s="156"/>
      <c r="D376" s="148" t="s">
        <v>137</v>
      </c>
      <c r="E376" s="157" t="s">
        <v>3</v>
      </c>
      <c r="F376" s="158" t="s">
        <v>593</v>
      </c>
      <c r="H376" s="157" t="s">
        <v>3</v>
      </c>
      <c r="I376" s="159"/>
      <c r="L376" s="156"/>
      <c r="M376" s="160"/>
      <c r="N376" s="161"/>
      <c r="O376" s="161"/>
      <c r="P376" s="161"/>
      <c r="Q376" s="161"/>
      <c r="R376" s="161"/>
      <c r="S376" s="161"/>
      <c r="T376" s="162"/>
      <c r="AT376" s="157" t="s">
        <v>137</v>
      </c>
      <c r="AU376" s="157" t="s">
        <v>79</v>
      </c>
      <c r="AV376" s="14" t="s">
        <v>77</v>
      </c>
      <c r="AW376" s="14" t="s">
        <v>33</v>
      </c>
      <c r="AX376" s="14" t="s">
        <v>72</v>
      </c>
      <c r="AY376" s="157" t="s">
        <v>127</v>
      </c>
    </row>
    <row r="377" spans="1:65" s="14" customFormat="1" ht="11.25">
      <c r="B377" s="156"/>
      <c r="D377" s="148" t="s">
        <v>137</v>
      </c>
      <c r="E377" s="157" t="s">
        <v>3</v>
      </c>
      <c r="F377" s="158" t="s">
        <v>221</v>
      </c>
      <c r="H377" s="157" t="s">
        <v>3</v>
      </c>
      <c r="I377" s="159"/>
      <c r="L377" s="156"/>
      <c r="M377" s="160"/>
      <c r="N377" s="161"/>
      <c r="O377" s="161"/>
      <c r="P377" s="161"/>
      <c r="Q377" s="161"/>
      <c r="R377" s="161"/>
      <c r="S377" s="161"/>
      <c r="T377" s="162"/>
      <c r="AT377" s="157" t="s">
        <v>137</v>
      </c>
      <c r="AU377" s="157" t="s">
        <v>79</v>
      </c>
      <c r="AV377" s="14" t="s">
        <v>77</v>
      </c>
      <c r="AW377" s="14" t="s">
        <v>33</v>
      </c>
      <c r="AX377" s="14" t="s">
        <v>72</v>
      </c>
      <c r="AY377" s="157" t="s">
        <v>127</v>
      </c>
    </row>
    <row r="378" spans="1:65" s="13" customFormat="1" ht="11.25">
      <c r="B378" s="147"/>
      <c r="D378" s="148" t="s">
        <v>137</v>
      </c>
      <c r="E378" s="149" t="s">
        <v>3</v>
      </c>
      <c r="F378" s="150" t="s">
        <v>617</v>
      </c>
      <c r="H378" s="151">
        <v>9.8759999999999994</v>
      </c>
      <c r="I378" s="152"/>
      <c r="L378" s="147"/>
      <c r="M378" s="153"/>
      <c r="N378" s="154"/>
      <c r="O378" s="154"/>
      <c r="P378" s="154"/>
      <c r="Q378" s="154"/>
      <c r="R378" s="154"/>
      <c r="S378" s="154"/>
      <c r="T378" s="155"/>
      <c r="AT378" s="149" t="s">
        <v>137</v>
      </c>
      <c r="AU378" s="149" t="s">
        <v>79</v>
      </c>
      <c r="AV378" s="13" t="s">
        <v>79</v>
      </c>
      <c r="AW378" s="13" t="s">
        <v>33</v>
      </c>
      <c r="AX378" s="13" t="s">
        <v>72</v>
      </c>
      <c r="AY378" s="149" t="s">
        <v>127</v>
      </c>
    </row>
    <row r="379" spans="1:65" s="14" customFormat="1" ht="11.25">
      <c r="B379" s="156"/>
      <c r="D379" s="148" t="s">
        <v>137</v>
      </c>
      <c r="E379" s="157" t="s">
        <v>3</v>
      </c>
      <c r="F379" s="158" t="s">
        <v>223</v>
      </c>
      <c r="H379" s="157" t="s">
        <v>3</v>
      </c>
      <c r="I379" s="159"/>
      <c r="L379" s="156"/>
      <c r="M379" s="160"/>
      <c r="N379" s="161"/>
      <c r="O379" s="161"/>
      <c r="P379" s="161"/>
      <c r="Q379" s="161"/>
      <c r="R379" s="161"/>
      <c r="S379" s="161"/>
      <c r="T379" s="162"/>
      <c r="AT379" s="157" t="s">
        <v>137</v>
      </c>
      <c r="AU379" s="157" t="s">
        <v>79</v>
      </c>
      <c r="AV379" s="14" t="s">
        <v>77</v>
      </c>
      <c r="AW379" s="14" t="s">
        <v>33</v>
      </c>
      <c r="AX379" s="14" t="s">
        <v>72</v>
      </c>
      <c r="AY379" s="157" t="s">
        <v>127</v>
      </c>
    </row>
    <row r="380" spans="1:65" s="13" customFormat="1" ht="11.25">
      <c r="B380" s="147"/>
      <c r="D380" s="148" t="s">
        <v>137</v>
      </c>
      <c r="E380" s="149" t="s">
        <v>3</v>
      </c>
      <c r="F380" s="150" t="s">
        <v>618</v>
      </c>
      <c r="H380" s="151">
        <v>9.9749999999999996</v>
      </c>
      <c r="I380" s="152"/>
      <c r="L380" s="147"/>
      <c r="M380" s="153"/>
      <c r="N380" s="154"/>
      <c r="O380" s="154"/>
      <c r="P380" s="154"/>
      <c r="Q380" s="154"/>
      <c r="R380" s="154"/>
      <c r="S380" s="154"/>
      <c r="T380" s="155"/>
      <c r="AT380" s="149" t="s">
        <v>137</v>
      </c>
      <c r="AU380" s="149" t="s">
        <v>79</v>
      </c>
      <c r="AV380" s="13" t="s">
        <v>79</v>
      </c>
      <c r="AW380" s="13" t="s">
        <v>33</v>
      </c>
      <c r="AX380" s="13" t="s">
        <v>72</v>
      </c>
      <c r="AY380" s="149" t="s">
        <v>127</v>
      </c>
    </row>
    <row r="381" spans="1:65" s="13" customFormat="1" ht="11.25">
      <c r="B381" s="147"/>
      <c r="D381" s="148" t="s">
        <v>137</v>
      </c>
      <c r="E381" s="149" t="s">
        <v>3</v>
      </c>
      <c r="F381" s="150" t="s">
        <v>619</v>
      </c>
      <c r="H381" s="151">
        <v>6.9260000000000002</v>
      </c>
      <c r="I381" s="152"/>
      <c r="L381" s="147"/>
      <c r="M381" s="153"/>
      <c r="N381" s="154"/>
      <c r="O381" s="154"/>
      <c r="P381" s="154"/>
      <c r="Q381" s="154"/>
      <c r="R381" s="154"/>
      <c r="S381" s="154"/>
      <c r="T381" s="155"/>
      <c r="AT381" s="149" t="s">
        <v>137</v>
      </c>
      <c r="AU381" s="149" t="s">
        <v>79</v>
      </c>
      <c r="AV381" s="13" t="s">
        <v>79</v>
      </c>
      <c r="AW381" s="13" t="s">
        <v>33</v>
      </c>
      <c r="AX381" s="13" t="s">
        <v>72</v>
      </c>
      <c r="AY381" s="149" t="s">
        <v>127</v>
      </c>
    </row>
    <row r="382" spans="1:65" s="13" customFormat="1" ht="11.25">
      <c r="B382" s="147"/>
      <c r="D382" s="148" t="s">
        <v>137</v>
      </c>
      <c r="E382" s="149" t="s">
        <v>3</v>
      </c>
      <c r="F382" s="150" t="s">
        <v>620</v>
      </c>
      <c r="H382" s="151">
        <v>6.8719999999999999</v>
      </c>
      <c r="I382" s="152"/>
      <c r="L382" s="147"/>
      <c r="M382" s="153"/>
      <c r="N382" s="154"/>
      <c r="O382" s="154"/>
      <c r="P382" s="154"/>
      <c r="Q382" s="154"/>
      <c r="R382" s="154"/>
      <c r="S382" s="154"/>
      <c r="T382" s="155"/>
      <c r="AT382" s="149" t="s">
        <v>137</v>
      </c>
      <c r="AU382" s="149" t="s">
        <v>79</v>
      </c>
      <c r="AV382" s="13" t="s">
        <v>79</v>
      </c>
      <c r="AW382" s="13" t="s">
        <v>33</v>
      </c>
      <c r="AX382" s="13" t="s">
        <v>72</v>
      </c>
      <c r="AY382" s="149" t="s">
        <v>127</v>
      </c>
    </row>
    <row r="383" spans="1:65" s="16" customFormat="1" ht="11.25">
      <c r="B383" s="171"/>
      <c r="D383" s="148" t="s">
        <v>137</v>
      </c>
      <c r="E383" s="172" t="s">
        <v>3</v>
      </c>
      <c r="F383" s="173" t="s">
        <v>211</v>
      </c>
      <c r="H383" s="174">
        <v>33.649000000000001</v>
      </c>
      <c r="I383" s="175"/>
      <c r="L383" s="171"/>
      <c r="M383" s="176"/>
      <c r="N383" s="177"/>
      <c r="O383" s="177"/>
      <c r="P383" s="177"/>
      <c r="Q383" s="177"/>
      <c r="R383" s="177"/>
      <c r="S383" s="177"/>
      <c r="T383" s="178"/>
      <c r="AT383" s="172" t="s">
        <v>137</v>
      </c>
      <c r="AU383" s="172" t="s">
        <v>79</v>
      </c>
      <c r="AV383" s="16" t="s">
        <v>135</v>
      </c>
      <c r="AW383" s="16" t="s">
        <v>33</v>
      </c>
      <c r="AX383" s="16" t="s">
        <v>77</v>
      </c>
      <c r="AY383" s="172" t="s">
        <v>127</v>
      </c>
    </row>
    <row r="384" spans="1:65" s="2" customFormat="1" ht="24">
      <c r="A384" s="33"/>
      <c r="B384" s="133"/>
      <c r="C384" s="134" t="s">
        <v>621</v>
      </c>
      <c r="D384" s="134" t="s">
        <v>130</v>
      </c>
      <c r="E384" s="135" t="s">
        <v>622</v>
      </c>
      <c r="F384" s="136" t="s">
        <v>623</v>
      </c>
      <c r="G384" s="137" t="s">
        <v>145</v>
      </c>
      <c r="H384" s="138">
        <v>1.05</v>
      </c>
      <c r="I384" s="139"/>
      <c r="J384" s="140">
        <f>ROUND(I384*H384,2)</f>
        <v>0</v>
      </c>
      <c r="K384" s="136" t="s">
        <v>134</v>
      </c>
      <c r="L384" s="34"/>
      <c r="M384" s="141" t="s">
        <v>3</v>
      </c>
      <c r="N384" s="142" t="s">
        <v>43</v>
      </c>
      <c r="O384" s="54"/>
      <c r="P384" s="143">
        <f>O384*H384</f>
        <v>0</v>
      </c>
      <c r="Q384" s="143">
        <v>0</v>
      </c>
      <c r="R384" s="143">
        <f>Q384*H384</f>
        <v>0</v>
      </c>
      <c r="S384" s="143">
        <v>0</v>
      </c>
      <c r="T384" s="144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45" t="s">
        <v>233</v>
      </c>
      <c r="AT384" s="145" t="s">
        <v>130</v>
      </c>
      <c r="AU384" s="145" t="s">
        <v>79</v>
      </c>
      <c r="AY384" s="18" t="s">
        <v>127</v>
      </c>
      <c r="BE384" s="146">
        <f>IF(N384="základní",J384,0)</f>
        <v>0</v>
      </c>
      <c r="BF384" s="146">
        <f>IF(N384="snížená",J384,0)</f>
        <v>0</v>
      </c>
      <c r="BG384" s="146">
        <f>IF(N384="zákl. přenesená",J384,0)</f>
        <v>0</v>
      </c>
      <c r="BH384" s="146">
        <f>IF(N384="sníž. přenesená",J384,0)</f>
        <v>0</v>
      </c>
      <c r="BI384" s="146">
        <f>IF(N384="nulová",J384,0)</f>
        <v>0</v>
      </c>
      <c r="BJ384" s="18" t="s">
        <v>77</v>
      </c>
      <c r="BK384" s="146">
        <f>ROUND(I384*H384,2)</f>
        <v>0</v>
      </c>
      <c r="BL384" s="18" t="s">
        <v>233</v>
      </c>
      <c r="BM384" s="145" t="s">
        <v>624</v>
      </c>
    </row>
    <row r="385" spans="1:65" s="12" customFormat="1" ht="22.9" customHeight="1">
      <c r="B385" s="120"/>
      <c r="D385" s="121" t="s">
        <v>71</v>
      </c>
      <c r="E385" s="131" t="s">
        <v>625</v>
      </c>
      <c r="F385" s="131" t="s">
        <v>626</v>
      </c>
      <c r="I385" s="123"/>
      <c r="J385" s="132">
        <f>BK385</f>
        <v>0</v>
      </c>
      <c r="L385" s="120"/>
      <c r="M385" s="125"/>
      <c r="N385" s="126"/>
      <c r="O385" s="126"/>
      <c r="P385" s="127">
        <f>SUM(P386:P434)</f>
        <v>0</v>
      </c>
      <c r="Q385" s="126"/>
      <c r="R385" s="127">
        <f>SUM(R386:R434)</f>
        <v>2.8119518999999995</v>
      </c>
      <c r="S385" s="126"/>
      <c r="T385" s="128">
        <f>SUM(T386:T434)</f>
        <v>0</v>
      </c>
      <c r="AR385" s="121" t="s">
        <v>79</v>
      </c>
      <c r="AT385" s="129" t="s">
        <v>71</v>
      </c>
      <c r="AU385" s="129" t="s">
        <v>77</v>
      </c>
      <c r="AY385" s="121" t="s">
        <v>127</v>
      </c>
      <c r="BK385" s="130">
        <f>SUM(BK386:BK434)</f>
        <v>0</v>
      </c>
    </row>
    <row r="386" spans="1:65" s="2" customFormat="1" ht="16.5" customHeight="1">
      <c r="A386" s="33"/>
      <c r="B386" s="133"/>
      <c r="C386" s="134" t="s">
        <v>627</v>
      </c>
      <c r="D386" s="134" t="s">
        <v>130</v>
      </c>
      <c r="E386" s="135" t="s">
        <v>628</v>
      </c>
      <c r="F386" s="136" t="s">
        <v>629</v>
      </c>
      <c r="G386" s="137" t="s">
        <v>151</v>
      </c>
      <c r="H386" s="138">
        <v>138.923</v>
      </c>
      <c r="I386" s="139"/>
      <c r="J386" s="140">
        <f>ROUND(I386*H386,2)</f>
        <v>0</v>
      </c>
      <c r="K386" s="136" t="s">
        <v>134</v>
      </c>
      <c r="L386" s="34"/>
      <c r="M386" s="141" t="s">
        <v>3</v>
      </c>
      <c r="N386" s="142" t="s">
        <v>43</v>
      </c>
      <c r="O386" s="54"/>
      <c r="P386" s="143">
        <f>O386*H386</f>
        <v>0</v>
      </c>
      <c r="Q386" s="143">
        <v>2.9999999999999997E-4</v>
      </c>
      <c r="R386" s="143">
        <f>Q386*H386</f>
        <v>4.1676899999999996E-2</v>
      </c>
      <c r="S386" s="143">
        <v>0</v>
      </c>
      <c r="T386" s="144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45" t="s">
        <v>233</v>
      </c>
      <c r="AT386" s="145" t="s">
        <v>130</v>
      </c>
      <c r="AU386" s="145" t="s">
        <v>79</v>
      </c>
      <c r="AY386" s="18" t="s">
        <v>127</v>
      </c>
      <c r="BE386" s="146">
        <f>IF(N386="základní",J386,0)</f>
        <v>0</v>
      </c>
      <c r="BF386" s="146">
        <f>IF(N386="snížená",J386,0)</f>
        <v>0</v>
      </c>
      <c r="BG386" s="146">
        <f>IF(N386="zákl. přenesená",J386,0)</f>
        <v>0</v>
      </c>
      <c r="BH386" s="146">
        <f>IF(N386="sníž. přenesená",J386,0)</f>
        <v>0</v>
      </c>
      <c r="BI386" s="146">
        <f>IF(N386="nulová",J386,0)</f>
        <v>0</v>
      </c>
      <c r="BJ386" s="18" t="s">
        <v>77</v>
      </c>
      <c r="BK386" s="146">
        <f>ROUND(I386*H386,2)</f>
        <v>0</v>
      </c>
      <c r="BL386" s="18" t="s">
        <v>233</v>
      </c>
      <c r="BM386" s="145" t="s">
        <v>630</v>
      </c>
    </row>
    <row r="387" spans="1:65" s="14" customFormat="1" ht="11.25">
      <c r="B387" s="156"/>
      <c r="D387" s="148" t="s">
        <v>137</v>
      </c>
      <c r="E387" s="157" t="s">
        <v>3</v>
      </c>
      <c r="F387" s="158" t="s">
        <v>221</v>
      </c>
      <c r="H387" s="157" t="s">
        <v>3</v>
      </c>
      <c r="I387" s="159"/>
      <c r="L387" s="156"/>
      <c r="M387" s="160"/>
      <c r="N387" s="161"/>
      <c r="O387" s="161"/>
      <c r="P387" s="161"/>
      <c r="Q387" s="161"/>
      <c r="R387" s="161"/>
      <c r="S387" s="161"/>
      <c r="T387" s="162"/>
      <c r="AT387" s="157" t="s">
        <v>137</v>
      </c>
      <c r="AU387" s="157" t="s">
        <v>79</v>
      </c>
      <c r="AV387" s="14" t="s">
        <v>77</v>
      </c>
      <c r="AW387" s="14" t="s">
        <v>33</v>
      </c>
      <c r="AX387" s="14" t="s">
        <v>72</v>
      </c>
      <c r="AY387" s="157" t="s">
        <v>127</v>
      </c>
    </row>
    <row r="388" spans="1:65" s="13" customFormat="1" ht="11.25">
      <c r="B388" s="147"/>
      <c r="D388" s="148" t="s">
        <v>137</v>
      </c>
      <c r="E388" s="149" t="s">
        <v>3</v>
      </c>
      <c r="F388" s="150" t="s">
        <v>631</v>
      </c>
      <c r="H388" s="151">
        <v>37.386000000000003</v>
      </c>
      <c r="I388" s="152"/>
      <c r="L388" s="147"/>
      <c r="M388" s="153"/>
      <c r="N388" s="154"/>
      <c r="O388" s="154"/>
      <c r="P388" s="154"/>
      <c r="Q388" s="154"/>
      <c r="R388" s="154"/>
      <c r="S388" s="154"/>
      <c r="T388" s="155"/>
      <c r="AT388" s="149" t="s">
        <v>137</v>
      </c>
      <c r="AU388" s="149" t="s">
        <v>79</v>
      </c>
      <c r="AV388" s="13" t="s">
        <v>79</v>
      </c>
      <c r="AW388" s="13" t="s">
        <v>33</v>
      </c>
      <c r="AX388" s="13" t="s">
        <v>72</v>
      </c>
      <c r="AY388" s="149" t="s">
        <v>127</v>
      </c>
    </row>
    <row r="389" spans="1:65" s="14" customFormat="1" ht="11.25">
      <c r="B389" s="156"/>
      <c r="D389" s="148" t="s">
        <v>137</v>
      </c>
      <c r="E389" s="157" t="s">
        <v>3</v>
      </c>
      <c r="F389" s="158" t="s">
        <v>223</v>
      </c>
      <c r="H389" s="157" t="s">
        <v>3</v>
      </c>
      <c r="I389" s="159"/>
      <c r="L389" s="156"/>
      <c r="M389" s="160"/>
      <c r="N389" s="161"/>
      <c r="O389" s="161"/>
      <c r="P389" s="161"/>
      <c r="Q389" s="161"/>
      <c r="R389" s="161"/>
      <c r="S389" s="161"/>
      <c r="T389" s="162"/>
      <c r="AT389" s="157" t="s">
        <v>137</v>
      </c>
      <c r="AU389" s="157" t="s">
        <v>79</v>
      </c>
      <c r="AV389" s="14" t="s">
        <v>77</v>
      </c>
      <c r="AW389" s="14" t="s">
        <v>33</v>
      </c>
      <c r="AX389" s="14" t="s">
        <v>72</v>
      </c>
      <c r="AY389" s="157" t="s">
        <v>127</v>
      </c>
    </row>
    <row r="390" spans="1:65" s="13" customFormat="1" ht="11.25">
      <c r="B390" s="147"/>
      <c r="D390" s="148" t="s">
        <v>137</v>
      </c>
      <c r="E390" s="149" t="s">
        <v>3</v>
      </c>
      <c r="F390" s="150" t="s">
        <v>632</v>
      </c>
      <c r="H390" s="151">
        <v>37.319000000000003</v>
      </c>
      <c r="I390" s="152"/>
      <c r="L390" s="147"/>
      <c r="M390" s="153"/>
      <c r="N390" s="154"/>
      <c r="O390" s="154"/>
      <c r="P390" s="154"/>
      <c r="Q390" s="154"/>
      <c r="R390" s="154"/>
      <c r="S390" s="154"/>
      <c r="T390" s="155"/>
      <c r="AT390" s="149" t="s">
        <v>137</v>
      </c>
      <c r="AU390" s="149" t="s">
        <v>79</v>
      </c>
      <c r="AV390" s="13" t="s">
        <v>79</v>
      </c>
      <c r="AW390" s="13" t="s">
        <v>33</v>
      </c>
      <c r="AX390" s="13" t="s">
        <v>72</v>
      </c>
      <c r="AY390" s="149" t="s">
        <v>127</v>
      </c>
    </row>
    <row r="391" spans="1:65" s="13" customFormat="1" ht="11.25">
      <c r="B391" s="147"/>
      <c r="D391" s="148" t="s">
        <v>137</v>
      </c>
      <c r="E391" s="149" t="s">
        <v>3</v>
      </c>
      <c r="F391" s="150" t="s">
        <v>633</v>
      </c>
      <c r="H391" s="151">
        <v>35.276000000000003</v>
      </c>
      <c r="I391" s="152"/>
      <c r="L391" s="147"/>
      <c r="M391" s="153"/>
      <c r="N391" s="154"/>
      <c r="O391" s="154"/>
      <c r="P391" s="154"/>
      <c r="Q391" s="154"/>
      <c r="R391" s="154"/>
      <c r="S391" s="154"/>
      <c r="T391" s="155"/>
      <c r="AT391" s="149" t="s">
        <v>137</v>
      </c>
      <c r="AU391" s="149" t="s">
        <v>79</v>
      </c>
      <c r="AV391" s="13" t="s">
        <v>79</v>
      </c>
      <c r="AW391" s="13" t="s">
        <v>33</v>
      </c>
      <c r="AX391" s="13" t="s">
        <v>72</v>
      </c>
      <c r="AY391" s="149" t="s">
        <v>127</v>
      </c>
    </row>
    <row r="392" spans="1:65" s="13" customFormat="1" ht="11.25">
      <c r="B392" s="147"/>
      <c r="D392" s="148" t="s">
        <v>137</v>
      </c>
      <c r="E392" s="149" t="s">
        <v>3</v>
      </c>
      <c r="F392" s="150" t="s">
        <v>634</v>
      </c>
      <c r="H392" s="151">
        <v>35.142000000000003</v>
      </c>
      <c r="I392" s="152"/>
      <c r="L392" s="147"/>
      <c r="M392" s="153"/>
      <c r="N392" s="154"/>
      <c r="O392" s="154"/>
      <c r="P392" s="154"/>
      <c r="Q392" s="154"/>
      <c r="R392" s="154"/>
      <c r="S392" s="154"/>
      <c r="T392" s="155"/>
      <c r="AT392" s="149" t="s">
        <v>137</v>
      </c>
      <c r="AU392" s="149" t="s">
        <v>79</v>
      </c>
      <c r="AV392" s="13" t="s">
        <v>79</v>
      </c>
      <c r="AW392" s="13" t="s">
        <v>33</v>
      </c>
      <c r="AX392" s="13" t="s">
        <v>72</v>
      </c>
      <c r="AY392" s="149" t="s">
        <v>127</v>
      </c>
    </row>
    <row r="393" spans="1:65" s="14" customFormat="1" ht="11.25">
      <c r="B393" s="156"/>
      <c r="D393" s="148" t="s">
        <v>137</v>
      </c>
      <c r="E393" s="157" t="s">
        <v>3</v>
      </c>
      <c r="F393" s="158" t="s">
        <v>204</v>
      </c>
      <c r="H393" s="157" t="s">
        <v>3</v>
      </c>
      <c r="I393" s="159"/>
      <c r="L393" s="156"/>
      <c r="M393" s="160"/>
      <c r="N393" s="161"/>
      <c r="O393" s="161"/>
      <c r="P393" s="161"/>
      <c r="Q393" s="161"/>
      <c r="R393" s="161"/>
      <c r="S393" s="161"/>
      <c r="T393" s="162"/>
      <c r="AT393" s="157" t="s">
        <v>137</v>
      </c>
      <c r="AU393" s="157" t="s">
        <v>79</v>
      </c>
      <c r="AV393" s="14" t="s">
        <v>77</v>
      </c>
      <c r="AW393" s="14" t="s">
        <v>33</v>
      </c>
      <c r="AX393" s="14" t="s">
        <v>72</v>
      </c>
      <c r="AY393" s="157" t="s">
        <v>127</v>
      </c>
    </row>
    <row r="394" spans="1:65" s="13" customFormat="1" ht="11.25">
      <c r="B394" s="147"/>
      <c r="D394" s="148" t="s">
        <v>137</v>
      </c>
      <c r="E394" s="149" t="s">
        <v>3</v>
      </c>
      <c r="F394" s="150" t="s">
        <v>227</v>
      </c>
      <c r="H394" s="151">
        <v>-3.24</v>
      </c>
      <c r="I394" s="152"/>
      <c r="L394" s="147"/>
      <c r="M394" s="153"/>
      <c r="N394" s="154"/>
      <c r="O394" s="154"/>
      <c r="P394" s="154"/>
      <c r="Q394" s="154"/>
      <c r="R394" s="154"/>
      <c r="S394" s="154"/>
      <c r="T394" s="155"/>
      <c r="AT394" s="149" t="s">
        <v>137</v>
      </c>
      <c r="AU394" s="149" t="s">
        <v>79</v>
      </c>
      <c r="AV394" s="13" t="s">
        <v>79</v>
      </c>
      <c r="AW394" s="13" t="s">
        <v>33</v>
      </c>
      <c r="AX394" s="13" t="s">
        <v>72</v>
      </c>
      <c r="AY394" s="149" t="s">
        <v>127</v>
      </c>
    </row>
    <row r="395" spans="1:65" s="13" customFormat="1" ht="11.25">
      <c r="B395" s="147"/>
      <c r="D395" s="148" t="s">
        <v>137</v>
      </c>
      <c r="E395" s="149" t="s">
        <v>3</v>
      </c>
      <c r="F395" s="150" t="s">
        <v>228</v>
      </c>
      <c r="H395" s="151">
        <v>-2.7</v>
      </c>
      <c r="I395" s="152"/>
      <c r="L395" s="147"/>
      <c r="M395" s="153"/>
      <c r="N395" s="154"/>
      <c r="O395" s="154"/>
      <c r="P395" s="154"/>
      <c r="Q395" s="154"/>
      <c r="R395" s="154"/>
      <c r="S395" s="154"/>
      <c r="T395" s="155"/>
      <c r="AT395" s="149" t="s">
        <v>137</v>
      </c>
      <c r="AU395" s="149" t="s">
        <v>79</v>
      </c>
      <c r="AV395" s="13" t="s">
        <v>79</v>
      </c>
      <c r="AW395" s="13" t="s">
        <v>33</v>
      </c>
      <c r="AX395" s="13" t="s">
        <v>72</v>
      </c>
      <c r="AY395" s="149" t="s">
        <v>127</v>
      </c>
    </row>
    <row r="396" spans="1:65" s="13" customFormat="1" ht="11.25">
      <c r="B396" s="147"/>
      <c r="D396" s="148" t="s">
        <v>137</v>
      </c>
      <c r="E396" s="149" t="s">
        <v>3</v>
      </c>
      <c r="F396" s="150" t="s">
        <v>229</v>
      </c>
      <c r="H396" s="151">
        <v>-6.3040000000000003</v>
      </c>
      <c r="I396" s="152"/>
      <c r="L396" s="147"/>
      <c r="M396" s="153"/>
      <c r="N396" s="154"/>
      <c r="O396" s="154"/>
      <c r="P396" s="154"/>
      <c r="Q396" s="154"/>
      <c r="R396" s="154"/>
      <c r="S396" s="154"/>
      <c r="T396" s="155"/>
      <c r="AT396" s="149" t="s">
        <v>137</v>
      </c>
      <c r="AU396" s="149" t="s">
        <v>79</v>
      </c>
      <c r="AV396" s="13" t="s">
        <v>79</v>
      </c>
      <c r="AW396" s="13" t="s">
        <v>33</v>
      </c>
      <c r="AX396" s="13" t="s">
        <v>72</v>
      </c>
      <c r="AY396" s="149" t="s">
        <v>127</v>
      </c>
    </row>
    <row r="397" spans="1:65" s="14" customFormat="1" ht="11.25">
      <c r="B397" s="156"/>
      <c r="D397" s="148" t="s">
        <v>137</v>
      </c>
      <c r="E397" s="157" t="s">
        <v>3</v>
      </c>
      <c r="F397" s="158" t="s">
        <v>208</v>
      </c>
      <c r="H397" s="157" t="s">
        <v>3</v>
      </c>
      <c r="I397" s="159"/>
      <c r="L397" s="156"/>
      <c r="M397" s="160"/>
      <c r="N397" s="161"/>
      <c r="O397" s="161"/>
      <c r="P397" s="161"/>
      <c r="Q397" s="161"/>
      <c r="R397" s="161"/>
      <c r="S397" s="161"/>
      <c r="T397" s="162"/>
      <c r="AT397" s="157" t="s">
        <v>137</v>
      </c>
      <c r="AU397" s="157" t="s">
        <v>79</v>
      </c>
      <c r="AV397" s="14" t="s">
        <v>77</v>
      </c>
      <c r="AW397" s="14" t="s">
        <v>33</v>
      </c>
      <c r="AX397" s="14" t="s">
        <v>72</v>
      </c>
      <c r="AY397" s="157" t="s">
        <v>127</v>
      </c>
    </row>
    <row r="398" spans="1:65" s="13" customFormat="1" ht="11.25">
      <c r="B398" s="147"/>
      <c r="D398" s="148" t="s">
        <v>137</v>
      </c>
      <c r="E398" s="149" t="s">
        <v>3</v>
      </c>
      <c r="F398" s="150" t="s">
        <v>230</v>
      </c>
      <c r="H398" s="151">
        <v>3.6</v>
      </c>
      <c r="I398" s="152"/>
      <c r="L398" s="147"/>
      <c r="M398" s="153"/>
      <c r="N398" s="154"/>
      <c r="O398" s="154"/>
      <c r="P398" s="154"/>
      <c r="Q398" s="154"/>
      <c r="R398" s="154"/>
      <c r="S398" s="154"/>
      <c r="T398" s="155"/>
      <c r="AT398" s="149" t="s">
        <v>137</v>
      </c>
      <c r="AU398" s="149" t="s">
        <v>79</v>
      </c>
      <c r="AV398" s="13" t="s">
        <v>79</v>
      </c>
      <c r="AW398" s="13" t="s">
        <v>33</v>
      </c>
      <c r="AX398" s="13" t="s">
        <v>72</v>
      </c>
      <c r="AY398" s="149" t="s">
        <v>127</v>
      </c>
    </row>
    <row r="399" spans="1:65" s="13" customFormat="1" ht="11.25">
      <c r="B399" s="147"/>
      <c r="D399" s="148" t="s">
        <v>137</v>
      </c>
      <c r="E399" s="149" t="s">
        <v>3</v>
      </c>
      <c r="F399" s="150" t="s">
        <v>231</v>
      </c>
      <c r="H399" s="151">
        <v>1.92</v>
      </c>
      <c r="I399" s="152"/>
      <c r="L399" s="147"/>
      <c r="M399" s="153"/>
      <c r="N399" s="154"/>
      <c r="O399" s="154"/>
      <c r="P399" s="154"/>
      <c r="Q399" s="154"/>
      <c r="R399" s="154"/>
      <c r="S399" s="154"/>
      <c r="T399" s="155"/>
      <c r="AT399" s="149" t="s">
        <v>137</v>
      </c>
      <c r="AU399" s="149" t="s">
        <v>79</v>
      </c>
      <c r="AV399" s="13" t="s">
        <v>79</v>
      </c>
      <c r="AW399" s="13" t="s">
        <v>33</v>
      </c>
      <c r="AX399" s="13" t="s">
        <v>72</v>
      </c>
      <c r="AY399" s="149" t="s">
        <v>127</v>
      </c>
    </row>
    <row r="400" spans="1:65" s="13" customFormat="1" ht="11.25">
      <c r="B400" s="147"/>
      <c r="D400" s="148" t="s">
        <v>137</v>
      </c>
      <c r="E400" s="149" t="s">
        <v>3</v>
      </c>
      <c r="F400" s="150" t="s">
        <v>232</v>
      </c>
      <c r="H400" s="151">
        <v>0.52400000000000002</v>
      </c>
      <c r="I400" s="152"/>
      <c r="L400" s="147"/>
      <c r="M400" s="153"/>
      <c r="N400" s="154"/>
      <c r="O400" s="154"/>
      <c r="P400" s="154"/>
      <c r="Q400" s="154"/>
      <c r="R400" s="154"/>
      <c r="S400" s="154"/>
      <c r="T400" s="155"/>
      <c r="AT400" s="149" t="s">
        <v>137</v>
      </c>
      <c r="AU400" s="149" t="s">
        <v>79</v>
      </c>
      <c r="AV400" s="13" t="s">
        <v>79</v>
      </c>
      <c r="AW400" s="13" t="s">
        <v>33</v>
      </c>
      <c r="AX400" s="13" t="s">
        <v>72</v>
      </c>
      <c r="AY400" s="149" t="s">
        <v>127</v>
      </c>
    </row>
    <row r="401" spans="1:65" s="16" customFormat="1" ht="11.25">
      <c r="B401" s="171"/>
      <c r="D401" s="148" t="s">
        <v>137</v>
      </c>
      <c r="E401" s="172" t="s">
        <v>3</v>
      </c>
      <c r="F401" s="173" t="s">
        <v>211</v>
      </c>
      <c r="H401" s="174">
        <v>138.923</v>
      </c>
      <c r="I401" s="175"/>
      <c r="L401" s="171"/>
      <c r="M401" s="176"/>
      <c r="N401" s="177"/>
      <c r="O401" s="177"/>
      <c r="P401" s="177"/>
      <c r="Q401" s="177"/>
      <c r="R401" s="177"/>
      <c r="S401" s="177"/>
      <c r="T401" s="178"/>
      <c r="AT401" s="172" t="s">
        <v>137</v>
      </c>
      <c r="AU401" s="172" t="s">
        <v>79</v>
      </c>
      <c r="AV401" s="16" t="s">
        <v>135</v>
      </c>
      <c r="AW401" s="16" t="s">
        <v>33</v>
      </c>
      <c r="AX401" s="16" t="s">
        <v>77</v>
      </c>
      <c r="AY401" s="172" t="s">
        <v>127</v>
      </c>
    </row>
    <row r="402" spans="1:65" s="2" customFormat="1" ht="16.5" customHeight="1">
      <c r="A402" s="33"/>
      <c r="B402" s="133"/>
      <c r="C402" s="134" t="s">
        <v>635</v>
      </c>
      <c r="D402" s="134" t="s">
        <v>130</v>
      </c>
      <c r="E402" s="135" t="s">
        <v>636</v>
      </c>
      <c r="F402" s="136" t="s">
        <v>637</v>
      </c>
      <c r="G402" s="137" t="s">
        <v>151</v>
      </c>
      <c r="H402" s="138">
        <v>45.194000000000003</v>
      </c>
      <c r="I402" s="139"/>
      <c r="J402" s="140">
        <f>ROUND(I402*H402,2)</f>
        <v>0</v>
      </c>
      <c r="K402" s="136" t="s">
        <v>134</v>
      </c>
      <c r="L402" s="34"/>
      <c r="M402" s="141" t="s">
        <v>3</v>
      </c>
      <c r="N402" s="142" t="s">
        <v>43</v>
      </c>
      <c r="O402" s="54"/>
      <c r="P402" s="143">
        <f>O402*H402</f>
        <v>0</v>
      </c>
      <c r="Q402" s="143">
        <v>1.5E-3</v>
      </c>
      <c r="R402" s="143">
        <f>Q402*H402</f>
        <v>6.7791000000000004E-2</v>
      </c>
      <c r="S402" s="143">
        <v>0</v>
      </c>
      <c r="T402" s="144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45" t="s">
        <v>233</v>
      </c>
      <c r="AT402" s="145" t="s">
        <v>130</v>
      </c>
      <c r="AU402" s="145" t="s">
        <v>79</v>
      </c>
      <c r="AY402" s="18" t="s">
        <v>127</v>
      </c>
      <c r="BE402" s="146">
        <f>IF(N402="základní",J402,0)</f>
        <v>0</v>
      </c>
      <c r="BF402" s="146">
        <f>IF(N402="snížená",J402,0)</f>
        <v>0</v>
      </c>
      <c r="BG402" s="146">
        <f>IF(N402="zákl. přenesená",J402,0)</f>
        <v>0</v>
      </c>
      <c r="BH402" s="146">
        <f>IF(N402="sníž. přenesená",J402,0)</f>
        <v>0</v>
      </c>
      <c r="BI402" s="146">
        <f>IF(N402="nulová",J402,0)</f>
        <v>0</v>
      </c>
      <c r="BJ402" s="18" t="s">
        <v>77</v>
      </c>
      <c r="BK402" s="146">
        <f>ROUND(I402*H402,2)</f>
        <v>0</v>
      </c>
      <c r="BL402" s="18" t="s">
        <v>233</v>
      </c>
      <c r="BM402" s="145" t="s">
        <v>638</v>
      </c>
    </row>
    <row r="403" spans="1:65" s="13" customFormat="1" ht="11.25">
      <c r="B403" s="147"/>
      <c r="D403" s="148" t="s">
        <v>137</v>
      </c>
      <c r="E403" s="149" t="s">
        <v>3</v>
      </c>
      <c r="F403" s="150" t="s">
        <v>639</v>
      </c>
      <c r="H403" s="151">
        <v>24.219000000000001</v>
      </c>
      <c r="I403" s="152"/>
      <c r="L403" s="147"/>
      <c r="M403" s="153"/>
      <c r="N403" s="154"/>
      <c r="O403" s="154"/>
      <c r="P403" s="154"/>
      <c r="Q403" s="154"/>
      <c r="R403" s="154"/>
      <c r="S403" s="154"/>
      <c r="T403" s="155"/>
      <c r="AT403" s="149" t="s">
        <v>137</v>
      </c>
      <c r="AU403" s="149" t="s">
        <v>79</v>
      </c>
      <c r="AV403" s="13" t="s">
        <v>79</v>
      </c>
      <c r="AW403" s="13" t="s">
        <v>33</v>
      </c>
      <c r="AX403" s="13" t="s">
        <v>72</v>
      </c>
      <c r="AY403" s="149" t="s">
        <v>127</v>
      </c>
    </row>
    <row r="404" spans="1:65" s="13" customFormat="1" ht="11.25">
      <c r="B404" s="147"/>
      <c r="D404" s="148" t="s">
        <v>137</v>
      </c>
      <c r="E404" s="149" t="s">
        <v>3</v>
      </c>
      <c r="F404" s="150" t="s">
        <v>640</v>
      </c>
      <c r="H404" s="151">
        <v>24.126999999999999</v>
      </c>
      <c r="I404" s="152"/>
      <c r="L404" s="147"/>
      <c r="M404" s="153"/>
      <c r="N404" s="154"/>
      <c r="O404" s="154"/>
      <c r="P404" s="154"/>
      <c r="Q404" s="154"/>
      <c r="R404" s="154"/>
      <c r="S404" s="154"/>
      <c r="T404" s="155"/>
      <c r="AT404" s="149" t="s">
        <v>137</v>
      </c>
      <c r="AU404" s="149" t="s">
        <v>79</v>
      </c>
      <c r="AV404" s="13" t="s">
        <v>79</v>
      </c>
      <c r="AW404" s="13" t="s">
        <v>33</v>
      </c>
      <c r="AX404" s="13" t="s">
        <v>72</v>
      </c>
      <c r="AY404" s="149" t="s">
        <v>127</v>
      </c>
    </row>
    <row r="405" spans="1:65" s="14" customFormat="1" ht="11.25">
      <c r="B405" s="156"/>
      <c r="D405" s="148" t="s">
        <v>137</v>
      </c>
      <c r="E405" s="157" t="s">
        <v>3</v>
      </c>
      <c r="F405" s="158" t="s">
        <v>204</v>
      </c>
      <c r="H405" s="157" t="s">
        <v>3</v>
      </c>
      <c r="I405" s="159"/>
      <c r="L405" s="156"/>
      <c r="M405" s="160"/>
      <c r="N405" s="161"/>
      <c r="O405" s="161"/>
      <c r="P405" s="161"/>
      <c r="Q405" s="161"/>
      <c r="R405" s="161"/>
      <c r="S405" s="161"/>
      <c r="T405" s="162"/>
      <c r="AT405" s="157" t="s">
        <v>137</v>
      </c>
      <c r="AU405" s="157" t="s">
        <v>79</v>
      </c>
      <c r="AV405" s="14" t="s">
        <v>77</v>
      </c>
      <c r="AW405" s="14" t="s">
        <v>33</v>
      </c>
      <c r="AX405" s="14" t="s">
        <v>72</v>
      </c>
      <c r="AY405" s="157" t="s">
        <v>127</v>
      </c>
    </row>
    <row r="406" spans="1:65" s="13" customFormat="1" ht="11.25">
      <c r="B406" s="147"/>
      <c r="D406" s="148" t="s">
        <v>137</v>
      </c>
      <c r="E406" s="149" t="s">
        <v>3</v>
      </c>
      <c r="F406" s="150" t="s">
        <v>641</v>
      </c>
      <c r="H406" s="151">
        <v>-3.1520000000000001</v>
      </c>
      <c r="I406" s="152"/>
      <c r="L406" s="147"/>
      <c r="M406" s="153"/>
      <c r="N406" s="154"/>
      <c r="O406" s="154"/>
      <c r="P406" s="154"/>
      <c r="Q406" s="154"/>
      <c r="R406" s="154"/>
      <c r="S406" s="154"/>
      <c r="T406" s="155"/>
      <c r="AT406" s="149" t="s">
        <v>137</v>
      </c>
      <c r="AU406" s="149" t="s">
        <v>79</v>
      </c>
      <c r="AV406" s="13" t="s">
        <v>79</v>
      </c>
      <c r="AW406" s="13" t="s">
        <v>33</v>
      </c>
      <c r="AX406" s="13" t="s">
        <v>72</v>
      </c>
      <c r="AY406" s="149" t="s">
        <v>127</v>
      </c>
    </row>
    <row r="407" spans="1:65" s="16" customFormat="1" ht="11.25">
      <c r="B407" s="171"/>
      <c r="D407" s="148" t="s">
        <v>137</v>
      </c>
      <c r="E407" s="172" t="s">
        <v>3</v>
      </c>
      <c r="F407" s="173" t="s">
        <v>211</v>
      </c>
      <c r="H407" s="174">
        <v>45.194000000000003</v>
      </c>
      <c r="I407" s="175"/>
      <c r="L407" s="171"/>
      <c r="M407" s="176"/>
      <c r="N407" s="177"/>
      <c r="O407" s="177"/>
      <c r="P407" s="177"/>
      <c r="Q407" s="177"/>
      <c r="R407" s="177"/>
      <c r="S407" s="177"/>
      <c r="T407" s="178"/>
      <c r="AT407" s="172" t="s">
        <v>137</v>
      </c>
      <c r="AU407" s="172" t="s">
        <v>79</v>
      </c>
      <c r="AV407" s="16" t="s">
        <v>135</v>
      </c>
      <c r="AW407" s="16" t="s">
        <v>33</v>
      </c>
      <c r="AX407" s="16" t="s">
        <v>77</v>
      </c>
      <c r="AY407" s="172" t="s">
        <v>127</v>
      </c>
    </row>
    <row r="408" spans="1:65" s="2" customFormat="1" ht="24">
      <c r="A408" s="33"/>
      <c r="B408" s="133"/>
      <c r="C408" s="134" t="s">
        <v>642</v>
      </c>
      <c r="D408" s="134" t="s">
        <v>130</v>
      </c>
      <c r="E408" s="135" t="s">
        <v>643</v>
      </c>
      <c r="F408" s="136" t="s">
        <v>644</v>
      </c>
      <c r="G408" s="137" t="s">
        <v>151</v>
      </c>
      <c r="H408" s="138">
        <v>138.923</v>
      </c>
      <c r="I408" s="139"/>
      <c r="J408" s="140">
        <f>ROUND(I408*H408,2)</f>
        <v>0</v>
      </c>
      <c r="K408" s="136" t="s">
        <v>134</v>
      </c>
      <c r="L408" s="34"/>
      <c r="M408" s="141" t="s">
        <v>3</v>
      </c>
      <c r="N408" s="142" t="s">
        <v>43</v>
      </c>
      <c r="O408" s="54"/>
      <c r="P408" s="143">
        <f>O408*H408</f>
        <v>0</v>
      </c>
      <c r="Q408" s="143">
        <v>6.0000000000000001E-3</v>
      </c>
      <c r="R408" s="143">
        <f>Q408*H408</f>
        <v>0.833538</v>
      </c>
      <c r="S408" s="143">
        <v>0</v>
      </c>
      <c r="T408" s="144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45" t="s">
        <v>233</v>
      </c>
      <c r="AT408" s="145" t="s">
        <v>130</v>
      </c>
      <c r="AU408" s="145" t="s">
        <v>79</v>
      </c>
      <c r="AY408" s="18" t="s">
        <v>127</v>
      </c>
      <c r="BE408" s="146">
        <f>IF(N408="základní",J408,0)</f>
        <v>0</v>
      </c>
      <c r="BF408" s="146">
        <f>IF(N408="snížená",J408,0)</f>
        <v>0</v>
      </c>
      <c r="BG408" s="146">
        <f>IF(N408="zákl. přenesená",J408,0)</f>
        <v>0</v>
      </c>
      <c r="BH408" s="146">
        <f>IF(N408="sníž. přenesená",J408,0)</f>
        <v>0</v>
      </c>
      <c r="BI408" s="146">
        <f>IF(N408="nulová",J408,0)</f>
        <v>0</v>
      </c>
      <c r="BJ408" s="18" t="s">
        <v>77</v>
      </c>
      <c r="BK408" s="146">
        <f>ROUND(I408*H408,2)</f>
        <v>0</v>
      </c>
      <c r="BL408" s="18" t="s">
        <v>233</v>
      </c>
      <c r="BM408" s="145" t="s">
        <v>645</v>
      </c>
    </row>
    <row r="409" spans="1:65" s="14" customFormat="1" ht="11.25">
      <c r="B409" s="156"/>
      <c r="D409" s="148" t="s">
        <v>137</v>
      </c>
      <c r="E409" s="157" t="s">
        <v>3</v>
      </c>
      <c r="F409" s="158" t="s">
        <v>221</v>
      </c>
      <c r="H409" s="157" t="s">
        <v>3</v>
      </c>
      <c r="I409" s="159"/>
      <c r="L409" s="156"/>
      <c r="M409" s="160"/>
      <c r="N409" s="161"/>
      <c r="O409" s="161"/>
      <c r="P409" s="161"/>
      <c r="Q409" s="161"/>
      <c r="R409" s="161"/>
      <c r="S409" s="161"/>
      <c r="T409" s="162"/>
      <c r="AT409" s="157" t="s">
        <v>137</v>
      </c>
      <c r="AU409" s="157" t="s">
        <v>79</v>
      </c>
      <c r="AV409" s="14" t="s">
        <v>77</v>
      </c>
      <c r="AW409" s="14" t="s">
        <v>33</v>
      </c>
      <c r="AX409" s="14" t="s">
        <v>72</v>
      </c>
      <c r="AY409" s="157" t="s">
        <v>127</v>
      </c>
    </row>
    <row r="410" spans="1:65" s="13" customFormat="1" ht="11.25">
      <c r="B410" s="147"/>
      <c r="D410" s="148" t="s">
        <v>137</v>
      </c>
      <c r="E410" s="149" t="s">
        <v>3</v>
      </c>
      <c r="F410" s="150" t="s">
        <v>631</v>
      </c>
      <c r="H410" s="151">
        <v>37.386000000000003</v>
      </c>
      <c r="I410" s="152"/>
      <c r="L410" s="147"/>
      <c r="M410" s="153"/>
      <c r="N410" s="154"/>
      <c r="O410" s="154"/>
      <c r="P410" s="154"/>
      <c r="Q410" s="154"/>
      <c r="R410" s="154"/>
      <c r="S410" s="154"/>
      <c r="T410" s="155"/>
      <c r="AT410" s="149" t="s">
        <v>137</v>
      </c>
      <c r="AU410" s="149" t="s">
        <v>79</v>
      </c>
      <c r="AV410" s="13" t="s">
        <v>79</v>
      </c>
      <c r="AW410" s="13" t="s">
        <v>33</v>
      </c>
      <c r="AX410" s="13" t="s">
        <v>72</v>
      </c>
      <c r="AY410" s="149" t="s">
        <v>127</v>
      </c>
    </row>
    <row r="411" spans="1:65" s="14" customFormat="1" ht="11.25">
      <c r="B411" s="156"/>
      <c r="D411" s="148" t="s">
        <v>137</v>
      </c>
      <c r="E411" s="157" t="s">
        <v>3</v>
      </c>
      <c r="F411" s="158" t="s">
        <v>223</v>
      </c>
      <c r="H411" s="157" t="s">
        <v>3</v>
      </c>
      <c r="I411" s="159"/>
      <c r="L411" s="156"/>
      <c r="M411" s="160"/>
      <c r="N411" s="161"/>
      <c r="O411" s="161"/>
      <c r="P411" s="161"/>
      <c r="Q411" s="161"/>
      <c r="R411" s="161"/>
      <c r="S411" s="161"/>
      <c r="T411" s="162"/>
      <c r="AT411" s="157" t="s">
        <v>137</v>
      </c>
      <c r="AU411" s="157" t="s">
        <v>79</v>
      </c>
      <c r="AV411" s="14" t="s">
        <v>77</v>
      </c>
      <c r="AW411" s="14" t="s">
        <v>33</v>
      </c>
      <c r="AX411" s="14" t="s">
        <v>72</v>
      </c>
      <c r="AY411" s="157" t="s">
        <v>127</v>
      </c>
    </row>
    <row r="412" spans="1:65" s="13" customFormat="1" ht="11.25">
      <c r="B412" s="147"/>
      <c r="D412" s="148" t="s">
        <v>137</v>
      </c>
      <c r="E412" s="149" t="s">
        <v>3</v>
      </c>
      <c r="F412" s="150" t="s">
        <v>632</v>
      </c>
      <c r="H412" s="151">
        <v>37.319000000000003</v>
      </c>
      <c r="I412" s="152"/>
      <c r="L412" s="147"/>
      <c r="M412" s="153"/>
      <c r="N412" s="154"/>
      <c r="O412" s="154"/>
      <c r="P412" s="154"/>
      <c r="Q412" s="154"/>
      <c r="R412" s="154"/>
      <c r="S412" s="154"/>
      <c r="T412" s="155"/>
      <c r="AT412" s="149" t="s">
        <v>137</v>
      </c>
      <c r="AU412" s="149" t="s">
        <v>79</v>
      </c>
      <c r="AV412" s="13" t="s">
        <v>79</v>
      </c>
      <c r="AW412" s="13" t="s">
        <v>33</v>
      </c>
      <c r="AX412" s="13" t="s">
        <v>72</v>
      </c>
      <c r="AY412" s="149" t="s">
        <v>127</v>
      </c>
    </row>
    <row r="413" spans="1:65" s="13" customFormat="1" ht="11.25">
      <c r="B413" s="147"/>
      <c r="D413" s="148" t="s">
        <v>137</v>
      </c>
      <c r="E413" s="149" t="s">
        <v>3</v>
      </c>
      <c r="F413" s="150" t="s">
        <v>633</v>
      </c>
      <c r="H413" s="151">
        <v>35.276000000000003</v>
      </c>
      <c r="I413" s="152"/>
      <c r="L413" s="147"/>
      <c r="M413" s="153"/>
      <c r="N413" s="154"/>
      <c r="O413" s="154"/>
      <c r="P413" s="154"/>
      <c r="Q413" s="154"/>
      <c r="R413" s="154"/>
      <c r="S413" s="154"/>
      <c r="T413" s="155"/>
      <c r="AT413" s="149" t="s">
        <v>137</v>
      </c>
      <c r="AU413" s="149" t="s">
        <v>79</v>
      </c>
      <c r="AV413" s="13" t="s">
        <v>79</v>
      </c>
      <c r="AW413" s="13" t="s">
        <v>33</v>
      </c>
      <c r="AX413" s="13" t="s">
        <v>72</v>
      </c>
      <c r="AY413" s="149" t="s">
        <v>127</v>
      </c>
    </row>
    <row r="414" spans="1:65" s="13" customFormat="1" ht="11.25">
      <c r="B414" s="147"/>
      <c r="D414" s="148" t="s">
        <v>137</v>
      </c>
      <c r="E414" s="149" t="s">
        <v>3</v>
      </c>
      <c r="F414" s="150" t="s">
        <v>634</v>
      </c>
      <c r="H414" s="151">
        <v>35.142000000000003</v>
      </c>
      <c r="I414" s="152"/>
      <c r="L414" s="147"/>
      <c r="M414" s="153"/>
      <c r="N414" s="154"/>
      <c r="O414" s="154"/>
      <c r="P414" s="154"/>
      <c r="Q414" s="154"/>
      <c r="R414" s="154"/>
      <c r="S414" s="154"/>
      <c r="T414" s="155"/>
      <c r="AT414" s="149" t="s">
        <v>137</v>
      </c>
      <c r="AU414" s="149" t="s">
        <v>79</v>
      </c>
      <c r="AV414" s="13" t="s">
        <v>79</v>
      </c>
      <c r="AW414" s="13" t="s">
        <v>33</v>
      </c>
      <c r="AX414" s="13" t="s">
        <v>72</v>
      </c>
      <c r="AY414" s="149" t="s">
        <v>127</v>
      </c>
    </row>
    <row r="415" spans="1:65" s="14" customFormat="1" ht="11.25">
      <c r="B415" s="156"/>
      <c r="D415" s="148" t="s">
        <v>137</v>
      </c>
      <c r="E415" s="157" t="s">
        <v>3</v>
      </c>
      <c r="F415" s="158" t="s">
        <v>204</v>
      </c>
      <c r="H415" s="157" t="s">
        <v>3</v>
      </c>
      <c r="I415" s="159"/>
      <c r="L415" s="156"/>
      <c r="M415" s="160"/>
      <c r="N415" s="161"/>
      <c r="O415" s="161"/>
      <c r="P415" s="161"/>
      <c r="Q415" s="161"/>
      <c r="R415" s="161"/>
      <c r="S415" s="161"/>
      <c r="T415" s="162"/>
      <c r="AT415" s="157" t="s">
        <v>137</v>
      </c>
      <c r="AU415" s="157" t="s">
        <v>79</v>
      </c>
      <c r="AV415" s="14" t="s">
        <v>77</v>
      </c>
      <c r="AW415" s="14" t="s">
        <v>33</v>
      </c>
      <c r="AX415" s="14" t="s">
        <v>72</v>
      </c>
      <c r="AY415" s="157" t="s">
        <v>127</v>
      </c>
    </row>
    <row r="416" spans="1:65" s="13" customFormat="1" ht="11.25">
      <c r="B416" s="147"/>
      <c r="D416" s="148" t="s">
        <v>137</v>
      </c>
      <c r="E416" s="149" t="s">
        <v>3</v>
      </c>
      <c r="F416" s="150" t="s">
        <v>227</v>
      </c>
      <c r="H416" s="151">
        <v>-3.24</v>
      </c>
      <c r="I416" s="152"/>
      <c r="L416" s="147"/>
      <c r="M416" s="153"/>
      <c r="N416" s="154"/>
      <c r="O416" s="154"/>
      <c r="P416" s="154"/>
      <c r="Q416" s="154"/>
      <c r="R416" s="154"/>
      <c r="S416" s="154"/>
      <c r="T416" s="155"/>
      <c r="AT416" s="149" t="s">
        <v>137</v>
      </c>
      <c r="AU416" s="149" t="s">
        <v>79</v>
      </c>
      <c r="AV416" s="13" t="s">
        <v>79</v>
      </c>
      <c r="AW416" s="13" t="s">
        <v>33</v>
      </c>
      <c r="AX416" s="13" t="s">
        <v>72</v>
      </c>
      <c r="AY416" s="149" t="s">
        <v>127</v>
      </c>
    </row>
    <row r="417" spans="1:65" s="13" customFormat="1" ht="11.25">
      <c r="B417" s="147"/>
      <c r="D417" s="148" t="s">
        <v>137</v>
      </c>
      <c r="E417" s="149" t="s">
        <v>3</v>
      </c>
      <c r="F417" s="150" t="s">
        <v>228</v>
      </c>
      <c r="H417" s="151">
        <v>-2.7</v>
      </c>
      <c r="I417" s="152"/>
      <c r="L417" s="147"/>
      <c r="M417" s="153"/>
      <c r="N417" s="154"/>
      <c r="O417" s="154"/>
      <c r="P417" s="154"/>
      <c r="Q417" s="154"/>
      <c r="R417" s="154"/>
      <c r="S417" s="154"/>
      <c r="T417" s="155"/>
      <c r="AT417" s="149" t="s">
        <v>137</v>
      </c>
      <c r="AU417" s="149" t="s">
        <v>79</v>
      </c>
      <c r="AV417" s="13" t="s">
        <v>79</v>
      </c>
      <c r="AW417" s="13" t="s">
        <v>33</v>
      </c>
      <c r="AX417" s="13" t="s">
        <v>72</v>
      </c>
      <c r="AY417" s="149" t="s">
        <v>127</v>
      </c>
    </row>
    <row r="418" spans="1:65" s="13" customFormat="1" ht="11.25">
      <c r="B418" s="147"/>
      <c r="D418" s="148" t="s">
        <v>137</v>
      </c>
      <c r="E418" s="149" t="s">
        <v>3</v>
      </c>
      <c r="F418" s="150" t="s">
        <v>229</v>
      </c>
      <c r="H418" s="151">
        <v>-6.3040000000000003</v>
      </c>
      <c r="I418" s="152"/>
      <c r="L418" s="147"/>
      <c r="M418" s="153"/>
      <c r="N418" s="154"/>
      <c r="O418" s="154"/>
      <c r="P418" s="154"/>
      <c r="Q418" s="154"/>
      <c r="R418" s="154"/>
      <c r="S418" s="154"/>
      <c r="T418" s="155"/>
      <c r="AT418" s="149" t="s">
        <v>137</v>
      </c>
      <c r="AU418" s="149" t="s">
        <v>79</v>
      </c>
      <c r="AV418" s="13" t="s">
        <v>79</v>
      </c>
      <c r="AW418" s="13" t="s">
        <v>33</v>
      </c>
      <c r="AX418" s="13" t="s">
        <v>72</v>
      </c>
      <c r="AY418" s="149" t="s">
        <v>127</v>
      </c>
    </row>
    <row r="419" spans="1:65" s="14" customFormat="1" ht="11.25">
      <c r="B419" s="156"/>
      <c r="D419" s="148" t="s">
        <v>137</v>
      </c>
      <c r="E419" s="157" t="s">
        <v>3</v>
      </c>
      <c r="F419" s="158" t="s">
        <v>208</v>
      </c>
      <c r="H419" s="157" t="s">
        <v>3</v>
      </c>
      <c r="I419" s="159"/>
      <c r="L419" s="156"/>
      <c r="M419" s="160"/>
      <c r="N419" s="161"/>
      <c r="O419" s="161"/>
      <c r="P419" s="161"/>
      <c r="Q419" s="161"/>
      <c r="R419" s="161"/>
      <c r="S419" s="161"/>
      <c r="T419" s="162"/>
      <c r="AT419" s="157" t="s">
        <v>137</v>
      </c>
      <c r="AU419" s="157" t="s">
        <v>79</v>
      </c>
      <c r="AV419" s="14" t="s">
        <v>77</v>
      </c>
      <c r="AW419" s="14" t="s">
        <v>33</v>
      </c>
      <c r="AX419" s="14" t="s">
        <v>72</v>
      </c>
      <c r="AY419" s="157" t="s">
        <v>127</v>
      </c>
    </row>
    <row r="420" spans="1:65" s="13" customFormat="1" ht="11.25">
      <c r="B420" s="147"/>
      <c r="D420" s="148" t="s">
        <v>137</v>
      </c>
      <c r="E420" s="149" t="s">
        <v>3</v>
      </c>
      <c r="F420" s="150" t="s">
        <v>230</v>
      </c>
      <c r="H420" s="151">
        <v>3.6</v>
      </c>
      <c r="I420" s="152"/>
      <c r="L420" s="147"/>
      <c r="M420" s="153"/>
      <c r="N420" s="154"/>
      <c r="O420" s="154"/>
      <c r="P420" s="154"/>
      <c r="Q420" s="154"/>
      <c r="R420" s="154"/>
      <c r="S420" s="154"/>
      <c r="T420" s="155"/>
      <c r="AT420" s="149" t="s">
        <v>137</v>
      </c>
      <c r="AU420" s="149" t="s">
        <v>79</v>
      </c>
      <c r="AV420" s="13" t="s">
        <v>79</v>
      </c>
      <c r="AW420" s="13" t="s">
        <v>33</v>
      </c>
      <c r="AX420" s="13" t="s">
        <v>72</v>
      </c>
      <c r="AY420" s="149" t="s">
        <v>127</v>
      </c>
    </row>
    <row r="421" spans="1:65" s="13" customFormat="1" ht="11.25">
      <c r="B421" s="147"/>
      <c r="D421" s="148" t="s">
        <v>137</v>
      </c>
      <c r="E421" s="149" t="s">
        <v>3</v>
      </c>
      <c r="F421" s="150" t="s">
        <v>231</v>
      </c>
      <c r="H421" s="151">
        <v>1.92</v>
      </c>
      <c r="I421" s="152"/>
      <c r="L421" s="147"/>
      <c r="M421" s="153"/>
      <c r="N421" s="154"/>
      <c r="O421" s="154"/>
      <c r="P421" s="154"/>
      <c r="Q421" s="154"/>
      <c r="R421" s="154"/>
      <c r="S421" s="154"/>
      <c r="T421" s="155"/>
      <c r="AT421" s="149" t="s">
        <v>137</v>
      </c>
      <c r="AU421" s="149" t="s">
        <v>79</v>
      </c>
      <c r="AV421" s="13" t="s">
        <v>79</v>
      </c>
      <c r="AW421" s="13" t="s">
        <v>33</v>
      </c>
      <c r="AX421" s="13" t="s">
        <v>72</v>
      </c>
      <c r="AY421" s="149" t="s">
        <v>127</v>
      </c>
    </row>
    <row r="422" spans="1:65" s="13" customFormat="1" ht="11.25">
      <c r="B422" s="147"/>
      <c r="D422" s="148" t="s">
        <v>137</v>
      </c>
      <c r="E422" s="149" t="s">
        <v>3</v>
      </c>
      <c r="F422" s="150" t="s">
        <v>232</v>
      </c>
      <c r="H422" s="151">
        <v>0.52400000000000002</v>
      </c>
      <c r="I422" s="152"/>
      <c r="L422" s="147"/>
      <c r="M422" s="153"/>
      <c r="N422" s="154"/>
      <c r="O422" s="154"/>
      <c r="P422" s="154"/>
      <c r="Q422" s="154"/>
      <c r="R422" s="154"/>
      <c r="S422" s="154"/>
      <c r="T422" s="155"/>
      <c r="AT422" s="149" t="s">
        <v>137</v>
      </c>
      <c r="AU422" s="149" t="s">
        <v>79</v>
      </c>
      <c r="AV422" s="13" t="s">
        <v>79</v>
      </c>
      <c r="AW422" s="13" t="s">
        <v>33</v>
      </c>
      <c r="AX422" s="13" t="s">
        <v>72</v>
      </c>
      <c r="AY422" s="149" t="s">
        <v>127</v>
      </c>
    </row>
    <row r="423" spans="1:65" s="16" customFormat="1" ht="11.25">
      <c r="B423" s="171"/>
      <c r="D423" s="148" t="s">
        <v>137</v>
      </c>
      <c r="E423" s="172" t="s">
        <v>3</v>
      </c>
      <c r="F423" s="173" t="s">
        <v>211</v>
      </c>
      <c r="H423" s="174">
        <v>138.923</v>
      </c>
      <c r="I423" s="175"/>
      <c r="L423" s="171"/>
      <c r="M423" s="176"/>
      <c r="N423" s="177"/>
      <c r="O423" s="177"/>
      <c r="P423" s="177"/>
      <c r="Q423" s="177"/>
      <c r="R423" s="177"/>
      <c r="S423" s="177"/>
      <c r="T423" s="178"/>
      <c r="AT423" s="172" t="s">
        <v>137</v>
      </c>
      <c r="AU423" s="172" t="s">
        <v>79</v>
      </c>
      <c r="AV423" s="16" t="s">
        <v>135</v>
      </c>
      <c r="AW423" s="16" t="s">
        <v>33</v>
      </c>
      <c r="AX423" s="16" t="s">
        <v>77</v>
      </c>
      <c r="AY423" s="172" t="s">
        <v>127</v>
      </c>
    </row>
    <row r="424" spans="1:65" s="2" customFormat="1" ht="16.5" customHeight="1">
      <c r="A424" s="33"/>
      <c r="B424" s="133"/>
      <c r="C424" s="179" t="s">
        <v>646</v>
      </c>
      <c r="D424" s="179" t="s">
        <v>264</v>
      </c>
      <c r="E424" s="180" t="s">
        <v>647</v>
      </c>
      <c r="F424" s="181" t="s">
        <v>648</v>
      </c>
      <c r="G424" s="182" t="s">
        <v>151</v>
      </c>
      <c r="H424" s="183">
        <v>152.815</v>
      </c>
      <c r="I424" s="184"/>
      <c r="J424" s="185">
        <f>ROUND(I424*H424,2)</f>
        <v>0</v>
      </c>
      <c r="K424" s="181" t="s">
        <v>134</v>
      </c>
      <c r="L424" s="186"/>
      <c r="M424" s="187" t="s">
        <v>3</v>
      </c>
      <c r="N424" s="188" t="s">
        <v>43</v>
      </c>
      <c r="O424" s="54"/>
      <c r="P424" s="143">
        <f>O424*H424</f>
        <v>0</v>
      </c>
      <c r="Q424" s="143">
        <v>1.18E-2</v>
      </c>
      <c r="R424" s="143">
        <f>Q424*H424</f>
        <v>1.8032169999999998</v>
      </c>
      <c r="S424" s="143">
        <v>0</v>
      </c>
      <c r="T424" s="144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45" t="s">
        <v>320</v>
      </c>
      <c r="AT424" s="145" t="s">
        <v>264</v>
      </c>
      <c r="AU424" s="145" t="s">
        <v>79</v>
      </c>
      <c r="AY424" s="18" t="s">
        <v>127</v>
      </c>
      <c r="BE424" s="146">
        <f>IF(N424="základní",J424,0)</f>
        <v>0</v>
      </c>
      <c r="BF424" s="146">
        <f>IF(N424="snížená",J424,0)</f>
        <v>0</v>
      </c>
      <c r="BG424" s="146">
        <f>IF(N424="zákl. přenesená",J424,0)</f>
        <v>0</v>
      </c>
      <c r="BH424" s="146">
        <f>IF(N424="sníž. přenesená",J424,0)</f>
        <v>0</v>
      </c>
      <c r="BI424" s="146">
        <f>IF(N424="nulová",J424,0)</f>
        <v>0</v>
      </c>
      <c r="BJ424" s="18" t="s">
        <v>77</v>
      </c>
      <c r="BK424" s="146">
        <f>ROUND(I424*H424,2)</f>
        <v>0</v>
      </c>
      <c r="BL424" s="18" t="s">
        <v>233</v>
      </c>
      <c r="BM424" s="145" t="s">
        <v>649</v>
      </c>
    </row>
    <row r="425" spans="1:65" s="13" customFormat="1" ht="11.25">
      <c r="B425" s="147"/>
      <c r="D425" s="148" t="s">
        <v>137</v>
      </c>
      <c r="F425" s="150" t="s">
        <v>650</v>
      </c>
      <c r="H425" s="151">
        <v>152.815</v>
      </c>
      <c r="I425" s="152"/>
      <c r="L425" s="147"/>
      <c r="M425" s="153"/>
      <c r="N425" s="154"/>
      <c r="O425" s="154"/>
      <c r="P425" s="154"/>
      <c r="Q425" s="154"/>
      <c r="R425" s="154"/>
      <c r="S425" s="154"/>
      <c r="T425" s="155"/>
      <c r="AT425" s="149" t="s">
        <v>137</v>
      </c>
      <c r="AU425" s="149" t="s">
        <v>79</v>
      </c>
      <c r="AV425" s="13" t="s">
        <v>79</v>
      </c>
      <c r="AW425" s="13" t="s">
        <v>4</v>
      </c>
      <c r="AX425" s="13" t="s">
        <v>77</v>
      </c>
      <c r="AY425" s="149" t="s">
        <v>127</v>
      </c>
    </row>
    <row r="426" spans="1:65" s="2" customFormat="1" ht="16.5" customHeight="1">
      <c r="A426" s="33"/>
      <c r="B426" s="133"/>
      <c r="C426" s="134" t="s">
        <v>651</v>
      </c>
      <c r="D426" s="134" t="s">
        <v>130</v>
      </c>
      <c r="E426" s="135" t="s">
        <v>652</v>
      </c>
      <c r="F426" s="136" t="s">
        <v>653</v>
      </c>
      <c r="G426" s="137" t="s">
        <v>151</v>
      </c>
      <c r="H426" s="138">
        <v>2.25</v>
      </c>
      <c r="I426" s="139"/>
      <c r="J426" s="140">
        <f>ROUND(I426*H426,2)</f>
        <v>0</v>
      </c>
      <c r="K426" s="136" t="s">
        <v>134</v>
      </c>
      <c r="L426" s="34"/>
      <c r="M426" s="141" t="s">
        <v>3</v>
      </c>
      <c r="N426" s="142" t="s">
        <v>43</v>
      </c>
      <c r="O426" s="54"/>
      <c r="P426" s="143">
        <f>O426*H426</f>
        <v>0</v>
      </c>
      <c r="Q426" s="143">
        <v>6.3000000000000003E-4</v>
      </c>
      <c r="R426" s="143">
        <f>Q426*H426</f>
        <v>1.4175000000000001E-3</v>
      </c>
      <c r="S426" s="143">
        <v>0</v>
      </c>
      <c r="T426" s="144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45" t="s">
        <v>135</v>
      </c>
      <c r="AT426" s="145" t="s">
        <v>130</v>
      </c>
      <c r="AU426" s="145" t="s">
        <v>79</v>
      </c>
      <c r="AY426" s="18" t="s">
        <v>127</v>
      </c>
      <c r="BE426" s="146">
        <f>IF(N426="základní",J426,0)</f>
        <v>0</v>
      </c>
      <c r="BF426" s="146">
        <f>IF(N426="snížená",J426,0)</f>
        <v>0</v>
      </c>
      <c r="BG426" s="146">
        <f>IF(N426="zákl. přenesená",J426,0)</f>
        <v>0</v>
      </c>
      <c r="BH426" s="146">
        <f>IF(N426="sníž. přenesená",J426,0)</f>
        <v>0</v>
      </c>
      <c r="BI426" s="146">
        <f>IF(N426="nulová",J426,0)</f>
        <v>0</v>
      </c>
      <c r="BJ426" s="18" t="s">
        <v>77</v>
      </c>
      <c r="BK426" s="146">
        <f>ROUND(I426*H426,2)</f>
        <v>0</v>
      </c>
      <c r="BL426" s="18" t="s">
        <v>135</v>
      </c>
      <c r="BM426" s="145" t="s">
        <v>654</v>
      </c>
    </row>
    <row r="427" spans="1:65" s="13" customFormat="1" ht="11.25">
      <c r="B427" s="147"/>
      <c r="D427" s="148" t="s">
        <v>137</v>
      </c>
      <c r="E427" s="149" t="s">
        <v>3</v>
      </c>
      <c r="F427" s="150" t="s">
        <v>655</v>
      </c>
      <c r="H427" s="151">
        <v>2.25</v>
      </c>
      <c r="I427" s="152"/>
      <c r="L427" s="147"/>
      <c r="M427" s="153"/>
      <c r="N427" s="154"/>
      <c r="O427" s="154"/>
      <c r="P427" s="154"/>
      <c r="Q427" s="154"/>
      <c r="R427" s="154"/>
      <c r="S427" s="154"/>
      <c r="T427" s="155"/>
      <c r="AT427" s="149" t="s">
        <v>137</v>
      </c>
      <c r="AU427" s="149" t="s">
        <v>79</v>
      </c>
      <c r="AV427" s="13" t="s">
        <v>79</v>
      </c>
      <c r="AW427" s="13" t="s">
        <v>33</v>
      </c>
      <c r="AX427" s="13" t="s">
        <v>77</v>
      </c>
      <c r="AY427" s="149" t="s">
        <v>127</v>
      </c>
    </row>
    <row r="428" spans="1:65" s="2" customFormat="1" ht="16.5" customHeight="1">
      <c r="A428" s="33"/>
      <c r="B428" s="133"/>
      <c r="C428" s="179" t="s">
        <v>345</v>
      </c>
      <c r="D428" s="179" t="s">
        <v>264</v>
      </c>
      <c r="E428" s="180" t="s">
        <v>656</v>
      </c>
      <c r="F428" s="181" t="s">
        <v>657</v>
      </c>
      <c r="G428" s="182" t="s">
        <v>151</v>
      </c>
      <c r="H428" s="183">
        <v>2.4750000000000001</v>
      </c>
      <c r="I428" s="184"/>
      <c r="J428" s="185">
        <f>ROUND(I428*H428,2)</f>
        <v>0</v>
      </c>
      <c r="K428" s="181" t="s">
        <v>134</v>
      </c>
      <c r="L428" s="186"/>
      <c r="M428" s="187" t="s">
        <v>3</v>
      </c>
      <c r="N428" s="188" t="s">
        <v>43</v>
      </c>
      <c r="O428" s="54"/>
      <c r="P428" s="143">
        <f>O428*H428</f>
        <v>0</v>
      </c>
      <c r="Q428" s="143">
        <v>7.4999999999999997E-3</v>
      </c>
      <c r="R428" s="143">
        <f>Q428*H428</f>
        <v>1.8562499999999999E-2</v>
      </c>
      <c r="S428" s="143">
        <v>0</v>
      </c>
      <c r="T428" s="144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45" t="s">
        <v>170</v>
      </c>
      <c r="AT428" s="145" t="s">
        <v>264</v>
      </c>
      <c r="AU428" s="145" t="s">
        <v>79</v>
      </c>
      <c r="AY428" s="18" t="s">
        <v>127</v>
      </c>
      <c r="BE428" s="146">
        <f>IF(N428="základní",J428,0)</f>
        <v>0</v>
      </c>
      <c r="BF428" s="146">
        <f>IF(N428="snížená",J428,0)</f>
        <v>0</v>
      </c>
      <c r="BG428" s="146">
        <f>IF(N428="zákl. přenesená",J428,0)</f>
        <v>0</v>
      </c>
      <c r="BH428" s="146">
        <f>IF(N428="sníž. přenesená",J428,0)</f>
        <v>0</v>
      </c>
      <c r="BI428" s="146">
        <f>IF(N428="nulová",J428,0)</f>
        <v>0</v>
      </c>
      <c r="BJ428" s="18" t="s">
        <v>77</v>
      </c>
      <c r="BK428" s="146">
        <f>ROUND(I428*H428,2)</f>
        <v>0</v>
      </c>
      <c r="BL428" s="18" t="s">
        <v>135</v>
      </c>
      <c r="BM428" s="145" t="s">
        <v>658</v>
      </c>
    </row>
    <row r="429" spans="1:65" s="13" customFormat="1" ht="11.25">
      <c r="B429" s="147"/>
      <c r="D429" s="148" t="s">
        <v>137</v>
      </c>
      <c r="F429" s="150" t="s">
        <v>659</v>
      </c>
      <c r="H429" s="151">
        <v>2.4750000000000001</v>
      </c>
      <c r="I429" s="152"/>
      <c r="L429" s="147"/>
      <c r="M429" s="153"/>
      <c r="N429" s="154"/>
      <c r="O429" s="154"/>
      <c r="P429" s="154"/>
      <c r="Q429" s="154"/>
      <c r="R429" s="154"/>
      <c r="S429" s="154"/>
      <c r="T429" s="155"/>
      <c r="AT429" s="149" t="s">
        <v>137</v>
      </c>
      <c r="AU429" s="149" t="s">
        <v>79</v>
      </c>
      <c r="AV429" s="13" t="s">
        <v>79</v>
      </c>
      <c r="AW429" s="13" t="s">
        <v>4</v>
      </c>
      <c r="AX429" s="13" t="s">
        <v>77</v>
      </c>
      <c r="AY429" s="149" t="s">
        <v>127</v>
      </c>
    </row>
    <row r="430" spans="1:65" s="2" customFormat="1" ht="16.5" customHeight="1">
      <c r="A430" s="33"/>
      <c r="B430" s="133"/>
      <c r="C430" s="134" t="s">
        <v>660</v>
      </c>
      <c r="D430" s="134" t="s">
        <v>130</v>
      </c>
      <c r="E430" s="135" t="s">
        <v>661</v>
      </c>
      <c r="F430" s="136" t="s">
        <v>662</v>
      </c>
      <c r="G430" s="137" t="s">
        <v>157</v>
      </c>
      <c r="H430" s="138">
        <v>83.18</v>
      </c>
      <c r="I430" s="139"/>
      <c r="J430" s="140">
        <f>ROUND(I430*H430,2)</f>
        <v>0</v>
      </c>
      <c r="K430" s="136" t="s">
        <v>134</v>
      </c>
      <c r="L430" s="34"/>
      <c r="M430" s="141" t="s">
        <v>3</v>
      </c>
      <c r="N430" s="142" t="s">
        <v>43</v>
      </c>
      <c r="O430" s="54"/>
      <c r="P430" s="143">
        <f>O430*H430</f>
        <v>0</v>
      </c>
      <c r="Q430" s="143">
        <v>5.5000000000000003E-4</v>
      </c>
      <c r="R430" s="143">
        <f>Q430*H430</f>
        <v>4.5749000000000005E-2</v>
      </c>
      <c r="S430" s="143">
        <v>0</v>
      </c>
      <c r="T430" s="144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45" t="s">
        <v>233</v>
      </c>
      <c r="AT430" s="145" t="s">
        <v>130</v>
      </c>
      <c r="AU430" s="145" t="s">
        <v>79</v>
      </c>
      <c r="AY430" s="18" t="s">
        <v>127</v>
      </c>
      <c r="BE430" s="146">
        <f>IF(N430="základní",J430,0)</f>
        <v>0</v>
      </c>
      <c r="BF430" s="146">
        <f>IF(N430="snížená",J430,0)</f>
        <v>0</v>
      </c>
      <c r="BG430" s="146">
        <f>IF(N430="zákl. přenesená",J430,0)</f>
        <v>0</v>
      </c>
      <c r="BH430" s="146">
        <f>IF(N430="sníž. přenesená",J430,0)</f>
        <v>0</v>
      </c>
      <c r="BI430" s="146">
        <f>IF(N430="nulová",J430,0)</f>
        <v>0</v>
      </c>
      <c r="BJ430" s="18" t="s">
        <v>77</v>
      </c>
      <c r="BK430" s="146">
        <f>ROUND(I430*H430,2)</f>
        <v>0</v>
      </c>
      <c r="BL430" s="18" t="s">
        <v>233</v>
      </c>
      <c r="BM430" s="145" t="s">
        <v>663</v>
      </c>
    </row>
    <row r="431" spans="1:65" s="13" customFormat="1" ht="11.25">
      <c r="B431" s="147"/>
      <c r="D431" s="148" t="s">
        <v>137</v>
      </c>
      <c r="E431" s="149" t="s">
        <v>3</v>
      </c>
      <c r="F431" s="150" t="s">
        <v>664</v>
      </c>
      <c r="H431" s="151">
        <v>52.78</v>
      </c>
      <c r="I431" s="152"/>
      <c r="L431" s="147"/>
      <c r="M431" s="153"/>
      <c r="N431" s="154"/>
      <c r="O431" s="154"/>
      <c r="P431" s="154"/>
      <c r="Q431" s="154"/>
      <c r="R431" s="154"/>
      <c r="S431" s="154"/>
      <c r="T431" s="155"/>
      <c r="AT431" s="149" t="s">
        <v>137</v>
      </c>
      <c r="AU431" s="149" t="s">
        <v>79</v>
      </c>
      <c r="AV431" s="13" t="s">
        <v>79</v>
      </c>
      <c r="AW431" s="13" t="s">
        <v>33</v>
      </c>
      <c r="AX431" s="13" t="s">
        <v>72</v>
      </c>
      <c r="AY431" s="149" t="s">
        <v>127</v>
      </c>
    </row>
    <row r="432" spans="1:65" s="13" customFormat="1" ht="11.25">
      <c r="B432" s="147"/>
      <c r="D432" s="148" t="s">
        <v>137</v>
      </c>
      <c r="E432" s="149" t="s">
        <v>3</v>
      </c>
      <c r="F432" s="150" t="s">
        <v>665</v>
      </c>
      <c r="H432" s="151">
        <v>30.4</v>
      </c>
      <c r="I432" s="152"/>
      <c r="L432" s="147"/>
      <c r="M432" s="153"/>
      <c r="N432" s="154"/>
      <c r="O432" s="154"/>
      <c r="P432" s="154"/>
      <c r="Q432" s="154"/>
      <c r="R432" s="154"/>
      <c r="S432" s="154"/>
      <c r="T432" s="155"/>
      <c r="AT432" s="149" t="s">
        <v>137</v>
      </c>
      <c r="AU432" s="149" t="s">
        <v>79</v>
      </c>
      <c r="AV432" s="13" t="s">
        <v>79</v>
      </c>
      <c r="AW432" s="13" t="s">
        <v>33</v>
      </c>
      <c r="AX432" s="13" t="s">
        <v>72</v>
      </c>
      <c r="AY432" s="149" t="s">
        <v>127</v>
      </c>
    </row>
    <row r="433" spans="1:65" s="16" customFormat="1" ht="11.25">
      <c r="B433" s="171"/>
      <c r="D433" s="148" t="s">
        <v>137</v>
      </c>
      <c r="E433" s="172" t="s">
        <v>3</v>
      </c>
      <c r="F433" s="173" t="s">
        <v>211</v>
      </c>
      <c r="H433" s="174">
        <v>83.18</v>
      </c>
      <c r="I433" s="175"/>
      <c r="L433" s="171"/>
      <c r="M433" s="176"/>
      <c r="N433" s="177"/>
      <c r="O433" s="177"/>
      <c r="P433" s="177"/>
      <c r="Q433" s="177"/>
      <c r="R433" s="177"/>
      <c r="S433" s="177"/>
      <c r="T433" s="178"/>
      <c r="AT433" s="172" t="s">
        <v>137</v>
      </c>
      <c r="AU433" s="172" t="s">
        <v>79</v>
      </c>
      <c r="AV433" s="16" t="s">
        <v>135</v>
      </c>
      <c r="AW433" s="16" t="s">
        <v>33</v>
      </c>
      <c r="AX433" s="16" t="s">
        <v>77</v>
      </c>
      <c r="AY433" s="172" t="s">
        <v>127</v>
      </c>
    </row>
    <row r="434" spans="1:65" s="2" customFormat="1" ht="24">
      <c r="A434" s="33"/>
      <c r="B434" s="133"/>
      <c r="C434" s="134" t="s">
        <v>666</v>
      </c>
      <c r="D434" s="134" t="s">
        <v>130</v>
      </c>
      <c r="E434" s="135" t="s">
        <v>667</v>
      </c>
      <c r="F434" s="136" t="s">
        <v>668</v>
      </c>
      <c r="G434" s="137" t="s">
        <v>145</v>
      </c>
      <c r="H434" s="138">
        <v>2.7919999999999998</v>
      </c>
      <c r="I434" s="139"/>
      <c r="J434" s="140">
        <f>ROUND(I434*H434,2)</f>
        <v>0</v>
      </c>
      <c r="K434" s="136" t="s">
        <v>134</v>
      </c>
      <c r="L434" s="34"/>
      <c r="M434" s="141" t="s">
        <v>3</v>
      </c>
      <c r="N434" s="142" t="s">
        <v>43</v>
      </c>
      <c r="O434" s="54"/>
      <c r="P434" s="143">
        <f>O434*H434</f>
        <v>0</v>
      </c>
      <c r="Q434" s="143">
        <v>0</v>
      </c>
      <c r="R434" s="143">
        <f>Q434*H434</f>
        <v>0</v>
      </c>
      <c r="S434" s="143">
        <v>0</v>
      </c>
      <c r="T434" s="144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45" t="s">
        <v>233</v>
      </c>
      <c r="AT434" s="145" t="s">
        <v>130</v>
      </c>
      <c r="AU434" s="145" t="s">
        <v>79</v>
      </c>
      <c r="AY434" s="18" t="s">
        <v>127</v>
      </c>
      <c r="BE434" s="146">
        <f>IF(N434="základní",J434,0)</f>
        <v>0</v>
      </c>
      <c r="BF434" s="146">
        <f>IF(N434="snížená",J434,0)</f>
        <v>0</v>
      </c>
      <c r="BG434" s="146">
        <f>IF(N434="zákl. přenesená",J434,0)</f>
        <v>0</v>
      </c>
      <c r="BH434" s="146">
        <f>IF(N434="sníž. přenesená",J434,0)</f>
        <v>0</v>
      </c>
      <c r="BI434" s="146">
        <f>IF(N434="nulová",J434,0)</f>
        <v>0</v>
      </c>
      <c r="BJ434" s="18" t="s">
        <v>77</v>
      </c>
      <c r="BK434" s="146">
        <f>ROUND(I434*H434,2)</f>
        <v>0</v>
      </c>
      <c r="BL434" s="18" t="s">
        <v>233</v>
      </c>
      <c r="BM434" s="145" t="s">
        <v>669</v>
      </c>
    </row>
    <row r="435" spans="1:65" s="12" customFormat="1" ht="22.9" customHeight="1">
      <c r="B435" s="120"/>
      <c r="D435" s="121" t="s">
        <v>71</v>
      </c>
      <c r="E435" s="131" t="s">
        <v>670</v>
      </c>
      <c r="F435" s="131" t="s">
        <v>671</v>
      </c>
      <c r="I435" s="123"/>
      <c r="J435" s="132">
        <f>BK435</f>
        <v>0</v>
      </c>
      <c r="L435" s="120"/>
      <c r="M435" s="125"/>
      <c r="N435" s="126"/>
      <c r="O435" s="126"/>
      <c r="P435" s="127">
        <f>SUM(P436:P460)</f>
        <v>0</v>
      </c>
      <c r="Q435" s="126"/>
      <c r="R435" s="127">
        <f>SUM(R436:R460)</f>
        <v>8.1977000000000005E-3</v>
      </c>
      <c r="S435" s="126"/>
      <c r="T435" s="128">
        <f>SUM(T436:T460)</f>
        <v>0</v>
      </c>
      <c r="AR435" s="121" t="s">
        <v>79</v>
      </c>
      <c r="AT435" s="129" t="s">
        <v>71</v>
      </c>
      <c r="AU435" s="129" t="s">
        <v>77</v>
      </c>
      <c r="AY435" s="121" t="s">
        <v>127</v>
      </c>
      <c r="BK435" s="130">
        <f>SUM(BK436:BK460)</f>
        <v>0</v>
      </c>
    </row>
    <row r="436" spans="1:65" s="2" customFormat="1" ht="16.5" customHeight="1">
      <c r="A436" s="33"/>
      <c r="B436" s="133"/>
      <c r="C436" s="134" t="s">
        <v>672</v>
      </c>
      <c r="D436" s="134" t="s">
        <v>130</v>
      </c>
      <c r="E436" s="135" t="s">
        <v>673</v>
      </c>
      <c r="F436" s="136" t="s">
        <v>674</v>
      </c>
      <c r="G436" s="137" t="s">
        <v>151</v>
      </c>
      <c r="H436" s="138">
        <v>2.37</v>
      </c>
      <c r="I436" s="139"/>
      <c r="J436" s="140">
        <f>ROUND(I436*H436,2)</f>
        <v>0</v>
      </c>
      <c r="K436" s="136" t="s">
        <v>134</v>
      </c>
      <c r="L436" s="34"/>
      <c r="M436" s="141" t="s">
        <v>3</v>
      </c>
      <c r="N436" s="142" t="s">
        <v>43</v>
      </c>
      <c r="O436" s="54"/>
      <c r="P436" s="143">
        <f>O436*H436</f>
        <v>0</v>
      </c>
      <c r="Q436" s="143">
        <v>0</v>
      </c>
      <c r="R436" s="143">
        <f>Q436*H436</f>
        <v>0</v>
      </c>
      <c r="S436" s="143">
        <v>0</v>
      </c>
      <c r="T436" s="144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45" t="s">
        <v>233</v>
      </c>
      <c r="AT436" s="145" t="s">
        <v>130</v>
      </c>
      <c r="AU436" s="145" t="s">
        <v>79</v>
      </c>
      <c r="AY436" s="18" t="s">
        <v>127</v>
      </c>
      <c r="BE436" s="146">
        <f>IF(N436="základní",J436,0)</f>
        <v>0</v>
      </c>
      <c r="BF436" s="146">
        <f>IF(N436="snížená",J436,0)</f>
        <v>0</v>
      </c>
      <c r="BG436" s="146">
        <f>IF(N436="zákl. přenesená",J436,0)</f>
        <v>0</v>
      </c>
      <c r="BH436" s="146">
        <f>IF(N436="sníž. přenesená",J436,0)</f>
        <v>0</v>
      </c>
      <c r="BI436" s="146">
        <f>IF(N436="nulová",J436,0)</f>
        <v>0</v>
      </c>
      <c r="BJ436" s="18" t="s">
        <v>77</v>
      </c>
      <c r="BK436" s="146">
        <f>ROUND(I436*H436,2)</f>
        <v>0</v>
      </c>
      <c r="BL436" s="18" t="s">
        <v>233</v>
      </c>
      <c r="BM436" s="145" t="s">
        <v>675</v>
      </c>
    </row>
    <row r="437" spans="1:65" s="14" customFormat="1" ht="11.25">
      <c r="B437" s="156"/>
      <c r="D437" s="148" t="s">
        <v>137</v>
      </c>
      <c r="E437" s="157" t="s">
        <v>3</v>
      </c>
      <c r="F437" s="158" t="s">
        <v>676</v>
      </c>
      <c r="H437" s="157" t="s">
        <v>3</v>
      </c>
      <c r="I437" s="159"/>
      <c r="L437" s="156"/>
      <c r="M437" s="160"/>
      <c r="N437" s="161"/>
      <c r="O437" s="161"/>
      <c r="P437" s="161"/>
      <c r="Q437" s="161"/>
      <c r="R437" s="161"/>
      <c r="S437" s="161"/>
      <c r="T437" s="162"/>
      <c r="AT437" s="157" t="s">
        <v>137</v>
      </c>
      <c r="AU437" s="157" t="s">
        <v>79</v>
      </c>
      <c r="AV437" s="14" t="s">
        <v>77</v>
      </c>
      <c r="AW437" s="14" t="s">
        <v>33</v>
      </c>
      <c r="AX437" s="14" t="s">
        <v>72</v>
      </c>
      <c r="AY437" s="157" t="s">
        <v>127</v>
      </c>
    </row>
    <row r="438" spans="1:65" s="13" customFormat="1" ht="11.25">
      <c r="B438" s="147"/>
      <c r="D438" s="148" t="s">
        <v>137</v>
      </c>
      <c r="E438" s="149" t="s">
        <v>3</v>
      </c>
      <c r="F438" s="150" t="s">
        <v>677</v>
      </c>
      <c r="H438" s="151">
        <v>2.37</v>
      </c>
      <c r="I438" s="152"/>
      <c r="L438" s="147"/>
      <c r="M438" s="153"/>
      <c r="N438" s="154"/>
      <c r="O438" s="154"/>
      <c r="P438" s="154"/>
      <c r="Q438" s="154"/>
      <c r="R438" s="154"/>
      <c r="S438" s="154"/>
      <c r="T438" s="155"/>
      <c r="AT438" s="149" t="s">
        <v>137</v>
      </c>
      <c r="AU438" s="149" t="s">
        <v>79</v>
      </c>
      <c r="AV438" s="13" t="s">
        <v>79</v>
      </c>
      <c r="AW438" s="13" t="s">
        <v>33</v>
      </c>
      <c r="AX438" s="13" t="s">
        <v>77</v>
      </c>
      <c r="AY438" s="149" t="s">
        <v>127</v>
      </c>
    </row>
    <row r="439" spans="1:65" s="2" customFormat="1" ht="16.5" customHeight="1">
      <c r="A439" s="33"/>
      <c r="B439" s="133"/>
      <c r="C439" s="134" t="s">
        <v>678</v>
      </c>
      <c r="D439" s="134" t="s">
        <v>130</v>
      </c>
      <c r="E439" s="135" t="s">
        <v>679</v>
      </c>
      <c r="F439" s="136" t="s">
        <v>680</v>
      </c>
      <c r="G439" s="137" t="s">
        <v>151</v>
      </c>
      <c r="H439" s="138">
        <v>8.27</v>
      </c>
      <c r="I439" s="139"/>
      <c r="J439" s="140">
        <f>ROUND(I439*H439,2)</f>
        <v>0</v>
      </c>
      <c r="K439" s="136" t="s">
        <v>134</v>
      </c>
      <c r="L439" s="34"/>
      <c r="M439" s="141" t="s">
        <v>3</v>
      </c>
      <c r="N439" s="142" t="s">
        <v>43</v>
      </c>
      <c r="O439" s="54"/>
      <c r="P439" s="143">
        <f>O439*H439</f>
        <v>0</v>
      </c>
      <c r="Q439" s="143">
        <v>1.7000000000000001E-4</v>
      </c>
      <c r="R439" s="143">
        <f>Q439*H439</f>
        <v>1.4059000000000001E-3</v>
      </c>
      <c r="S439" s="143">
        <v>0</v>
      </c>
      <c r="T439" s="144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45" t="s">
        <v>233</v>
      </c>
      <c r="AT439" s="145" t="s">
        <v>130</v>
      </c>
      <c r="AU439" s="145" t="s">
        <v>79</v>
      </c>
      <c r="AY439" s="18" t="s">
        <v>127</v>
      </c>
      <c r="BE439" s="146">
        <f>IF(N439="základní",J439,0)</f>
        <v>0</v>
      </c>
      <c r="BF439" s="146">
        <f>IF(N439="snížená",J439,0)</f>
        <v>0</v>
      </c>
      <c r="BG439" s="146">
        <f>IF(N439="zákl. přenesená",J439,0)</f>
        <v>0</v>
      </c>
      <c r="BH439" s="146">
        <f>IF(N439="sníž. přenesená",J439,0)</f>
        <v>0</v>
      </c>
      <c r="BI439" s="146">
        <f>IF(N439="nulová",J439,0)</f>
        <v>0</v>
      </c>
      <c r="BJ439" s="18" t="s">
        <v>77</v>
      </c>
      <c r="BK439" s="146">
        <f>ROUND(I439*H439,2)</f>
        <v>0</v>
      </c>
      <c r="BL439" s="18" t="s">
        <v>233</v>
      </c>
      <c r="BM439" s="145" t="s">
        <v>681</v>
      </c>
    </row>
    <row r="440" spans="1:65" s="14" customFormat="1" ht="11.25">
      <c r="B440" s="156"/>
      <c r="D440" s="148" t="s">
        <v>137</v>
      </c>
      <c r="E440" s="157" t="s">
        <v>3</v>
      </c>
      <c r="F440" s="158" t="s">
        <v>682</v>
      </c>
      <c r="H440" s="157" t="s">
        <v>3</v>
      </c>
      <c r="I440" s="159"/>
      <c r="L440" s="156"/>
      <c r="M440" s="160"/>
      <c r="N440" s="161"/>
      <c r="O440" s="161"/>
      <c r="P440" s="161"/>
      <c r="Q440" s="161"/>
      <c r="R440" s="161"/>
      <c r="S440" s="161"/>
      <c r="T440" s="162"/>
      <c r="AT440" s="157" t="s">
        <v>137</v>
      </c>
      <c r="AU440" s="157" t="s">
        <v>79</v>
      </c>
      <c r="AV440" s="14" t="s">
        <v>77</v>
      </c>
      <c r="AW440" s="14" t="s">
        <v>33</v>
      </c>
      <c r="AX440" s="14" t="s">
        <v>72</v>
      </c>
      <c r="AY440" s="157" t="s">
        <v>127</v>
      </c>
    </row>
    <row r="441" spans="1:65" s="13" customFormat="1" ht="11.25">
      <c r="B441" s="147"/>
      <c r="D441" s="148" t="s">
        <v>137</v>
      </c>
      <c r="E441" s="149" t="s">
        <v>3</v>
      </c>
      <c r="F441" s="150" t="s">
        <v>683</v>
      </c>
      <c r="H441" s="151">
        <v>7.11</v>
      </c>
      <c r="I441" s="152"/>
      <c r="L441" s="147"/>
      <c r="M441" s="153"/>
      <c r="N441" s="154"/>
      <c r="O441" s="154"/>
      <c r="P441" s="154"/>
      <c r="Q441" s="154"/>
      <c r="R441" s="154"/>
      <c r="S441" s="154"/>
      <c r="T441" s="155"/>
      <c r="AT441" s="149" t="s">
        <v>137</v>
      </c>
      <c r="AU441" s="149" t="s">
        <v>79</v>
      </c>
      <c r="AV441" s="13" t="s">
        <v>79</v>
      </c>
      <c r="AW441" s="13" t="s">
        <v>33</v>
      </c>
      <c r="AX441" s="13" t="s">
        <v>72</v>
      </c>
      <c r="AY441" s="149" t="s">
        <v>127</v>
      </c>
    </row>
    <row r="442" spans="1:65" s="13" customFormat="1" ht="11.25">
      <c r="B442" s="147"/>
      <c r="D442" s="148" t="s">
        <v>137</v>
      </c>
      <c r="E442" s="149" t="s">
        <v>3</v>
      </c>
      <c r="F442" s="150" t="s">
        <v>684</v>
      </c>
      <c r="H442" s="151">
        <v>1.1599999999999999</v>
      </c>
      <c r="I442" s="152"/>
      <c r="L442" s="147"/>
      <c r="M442" s="153"/>
      <c r="N442" s="154"/>
      <c r="O442" s="154"/>
      <c r="P442" s="154"/>
      <c r="Q442" s="154"/>
      <c r="R442" s="154"/>
      <c r="S442" s="154"/>
      <c r="T442" s="155"/>
      <c r="AT442" s="149" t="s">
        <v>137</v>
      </c>
      <c r="AU442" s="149" t="s">
        <v>79</v>
      </c>
      <c r="AV442" s="13" t="s">
        <v>79</v>
      </c>
      <c r="AW442" s="13" t="s">
        <v>33</v>
      </c>
      <c r="AX442" s="13" t="s">
        <v>72</v>
      </c>
      <c r="AY442" s="149" t="s">
        <v>127</v>
      </c>
    </row>
    <row r="443" spans="1:65" s="16" customFormat="1" ht="11.25">
      <c r="B443" s="171"/>
      <c r="D443" s="148" t="s">
        <v>137</v>
      </c>
      <c r="E443" s="172" t="s">
        <v>3</v>
      </c>
      <c r="F443" s="173" t="s">
        <v>211</v>
      </c>
      <c r="H443" s="174">
        <v>8.27</v>
      </c>
      <c r="I443" s="175"/>
      <c r="L443" s="171"/>
      <c r="M443" s="176"/>
      <c r="N443" s="177"/>
      <c r="O443" s="177"/>
      <c r="P443" s="177"/>
      <c r="Q443" s="177"/>
      <c r="R443" s="177"/>
      <c r="S443" s="177"/>
      <c r="T443" s="178"/>
      <c r="AT443" s="172" t="s">
        <v>137</v>
      </c>
      <c r="AU443" s="172" t="s">
        <v>79</v>
      </c>
      <c r="AV443" s="16" t="s">
        <v>135</v>
      </c>
      <c r="AW443" s="16" t="s">
        <v>33</v>
      </c>
      <c r="AX443" s="16" t="s">
        <v>77</v>
      </c>
      <c r="AY443" s="172" t="s">
        <v>127</v>
      </c>
    </row>
    <row r="444" spans="1:65" s="2" customFormat="1" ht="16.5" customHeight="1">
      <c r="A444" s="33"/>
      <c r="B444" s="133"/>
      <c r="C444" s="134" t="s">
        <v>685</v>
      </c>
      <c r="D444" s="134" t="s">
        <v>130</v>
      </c>
      <c r="E444" s="135" t="s">
        <v>686</v>
      </c>
      <c r="F444" s="136" t="s">
        <v>687</v>
      </c>
      <c r="G444" s="137" t="s">
        <v>151</v>
      </c>
      <c r="H444" s="138">
        <v>16.54</v>
      </c>
      <c r="I444" s="139"/>
      <c r="J444" s="140">
        <f>ROUND(I444*H444,2)</f>
        <v>0</v>
      </c>
      <c r="K444" s="136" t="s">
        <v>134</v>
      </c>
      <c r="L444" s="34"/>
      <c r="M444" s="141" t="s">
        <v>3</v>
      </c>
      <c r="N444" s="142" t="s">
        <v>43</v>
      </c>
      <c r="O444" s="54"/>
      <c r="P444" s="143">
        <f>O444*H444</f>
        <v>0</v>
      </c>
      <c r="Q444" s="143">
        <v>1.2E-4</v>
      </c>
      <c r="R444" s="143">
        <f>Q444*H444</f>
        <v>1.9848000000000001E-3</v>
      </c>
      <c r="S444" s="143">
        <v>0</v>
      </c>
      <c r="T444" s="144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45" t="s">
        <v>233</v>
      </c>
      <c r="AT444" s="145" t="s">
        <v>130</v>
      </c>
      <c r="AU444" s="145" t="s">
        <v>79</v>
      </c>
      <c r="AY444" s="18" t="s">
        <v>127</v>
      </c>
      <c r="BE444" s="146">
        <f>IF(N444="základní",J444,0)</f>
        <v>0</v>
      </c>
      <c r="BF444" s="146">
        <f>IF(N444="snížená",J444,0)</f>
        <v>0</v>
      </c>
      <c r="BG444" s="146">
        <f>IF(N444="zákl. přenesená",J444,0)</f>
        <v>0</v>
      </c>
      <c r="BH444" s="146">
        <f>IF(N444="sníž. přenesená",J444,0)</f>
        <v>0</v>
      </c>
      <c r="BI444" s="146">
        <f>IF(N444="nulová",J444,0)</f>
        <v>0</v>
      </c>
      <c r="BJ444" s="18" t="s">
        <v>77</v>
      </c>
      <c r="BK444" s="146">
        <f>ROUND(I444*H444,2)</f>
        <v>0</v>
      </c>
      <c r="BL444" s="18" t="s">
        <v>233</v>
      </c>
      <c r="BM444" s="145" t="s">
        <v>688</v>
      </c>
    </row>
    <row r="445" spans="1:65" s="14" customFormat="1" ht="11.25">
      <c r="B445" s="156"/>
      <c r="D445" s="148" t="s">
        <v>137</v>
      </c>
      <c r="E445" s="157" t="s">
        <v>3</v>
      </c>
      <c r="F445" s="158" t="s">
        <v>682</v>
      </c>
      <c r="H445" s="157" t="s">
        <v>3</v>
      </c>
      <c r="I445" s="159"/>
      <c r="L445" s="156"/>
      <c r="M445" s="160"/>
      <c r="N445" s="161"/>
      <c r="O445" s="161"/>
      <c r="P445" s="161"/>
      <c r="Q445" s="161"/>
      <c r="R445" s="161"/>
      <c r="S445" s="161"/>
      <c r="T445" s="162"/>
      <c r="AT445" s="157" t="s">
        <v>137</v>
      </c>
      <c r="AU445" s="157" t="s">
        <v>79</v>
      </c>
      <c r="AV445" s="14" t="s">
        <v>77</v>
      </c>
      <c r="AW445" s="14" t="s">
        <v>33</v>
      </c>
      <c r="AX445" s="14" t="s">
        <v>72</v>
      </c>
      <c r="AY445" s="157" t="s">
        <v>127</v>
      </c>
    </row>
    <row r="446" spans="1:65" s="13" customFormat="1" ht="11.25">
      <c r="B446" s="147"/>
      <c r="D446" s="148" t="s">
        <v>137</v>
      </c>
      <c r="E446" s="149" t="s">
        <v>3</v>
      </c>
      <c r="F446" s="150" t="s">
        <v>689</v>
      </c>
      <c r="H446" s="151">
        <v>14.22</v>
      </c>
      <c r="I446" s="152"/>
      <c r="L446" s="147"/>
      <c r="M446" s="153"/>
      <c r="N446" s="154"/>
      <c r="O446" s="154"/>
      <c r="P446" s="154"/>
      <c r="Q446" s="154"/>
      <c r="R446" s="154"/>
      <c r="S446" s="154"/>
      <c r="T446" s="155"/>
      <c r="AT446" s="149" t="s">
        <v>137</v>
      </c>
      <c r="AU446" s="149" t="s">
        <v>79</v>
      </c>
      <c r="AV446" s="13" t="s">
        <v>79</v>
      </c>
      <c r="AW446" s="13" t="s">
        <v>33</v>
      </c>
      <c r="AX446" s="13" t="s">
        <v>72</v>
      </c>
      <c r="AY446" s="149" t="s">
        <v>127</v>
      </c>
    </row>
    <row r="447" spans="1:65" s="13" customFormat="1" ht="11.25">
      <c r="B447" s="147"/>
      <c r="D447" s="148" t="s">
        <v>137</v>
      </c>
      <c r="E447" s="149" t="s">
        <v>3</v>
      </c>
      <c r="F447" s="150" t="s">
        <v>690</v>
      </c>
      <c r="H447" s="151">
        <v>2.3199999999999998</v>
      </c>
      <c r="I447" s="152"/>
      <c r="L447" s="147"/>
      <c r="M447" s="153"/>
      <c r="N447" s="154"/>
      <c r="O447" s="154"/>
      <c r="P447" s="154"/>
      <c r="Q447" s="154"/>
      <c r="R447" s="154"/>
      <c r="S447" s="154"/>
      <c r="T447" s="155"/>
      <c r="AT447" s="149" t="s">
        <v>137</v>
      </c>
      <c r="AU447" s="149" t="s">
        <v>79</v>
      </c>
      <c r="AV447" s="13" t="s">
        <v>79</v>
      </c>
      <c r="AW447" s="13" t="s">
        <v>33</v>
      </c>
      <c r="AX447" s="13" t="s">
        <v>72</v>
      </c>
      <c r="AY447" s="149" t="s">
        <v>127</v>
      </c>
    </row>
    <row r="448" spans="1:65" s="16" customFormat="1" ht="11.25">
      <c r="B448" s="171"/>
      <c r="D448" s="148" t="s">
        <v>137</v>
      </c>
      <c r="E448" s="172" t="s">
        <v>3</v>
      </c>
      <c r="F448" s="173" t="s">
        <v>211</v>
      </c>
      <c r="H448" s="174">
        <v>16.54</v>
      </c>
      <c r="I448" s="175"/>
      <c r="L448" s="171"/>
      <c r="M448" s="176"/>
      <c r="N448" s="177"/>
      <c r="O448" s="177"/>
      <c r="P448" s="177"/>
      <c r="Q448" s="177"/>
      <c r="R448" s="177"/>
      <c r="S448" s="177"/>
      <c r="T448" s="178"/>
      <c r="AT448" s="172" t="s">
        <v>137</v>
      </c>
      <c r="AU448" s="172" t="s">
        <v>79</v>
      </c>
      <c r="AV448" s="16" t="s">
        <v>135</v>
      </c>
      <c r="AW448" s="16" t="s">
        <v>33</v>
      </c>
      <c r="AX448" s="16" t="s">
        <v>77</v>
      </c>
      <c r="AY448" s="172" t="s">
        <v>127</v>
      </c>
    </row>
    <row r="449" spans="1:65" s="2" customFormat="1" ht="16.5" customHeight="1">
      <c r="A449" s="33"/>
      <c r="B449" s="133"/>
      <c r="C449" s="134" t="s">
        <v>691</v>
      </c>
      <c r="D449" s="134" t="s">
        <v>130</v>
      </c>
      <c r="E449" s="135" t="s">
        <v>692</v>
      </c>
      <c r="F449" s="136" t="s">
        <v>693</v>
      </c>
      <c r="G449" s="137" t="s">
        <v>151</v>
      </c>
      <c r="H449" s="138">
        <v>9.6140000000000008</v>
      </c>
      <c r="I449" s="139"/>
      <c r="J449" s="140">
        <f>ROUND(I449*H449,2)</f>
        <v>0</v>
      </c>
      <c r="K449" s="136" t="s">
        <v>134</v>
      </c>
      <c r="L449" s="34"/>
      <c r="M449" s="141" t="s">
        <v>3</v>
      </c>
      <c r="N449" s="142" t="s">
        <v>43</v>
      </c>
      <c r="O449" s="54"/>
      <c r="P449" s="143">
        <f>O449*H449</f>
        <v>0</v>
      </c>
      <c r="Q449" s="143">
        <v>1.3999999999999999E-4</v>
      </c>
      <c r="R449" s="143">
        <f>Q449*H449</f>
        <v>1.34596E-3</v>
      </c>
      <c r="S449" s="143">
        <v>0</v>
      </c>
      <c r="T449" s="144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45" t="s">
        <v>233</v>
      </c>
      <c r="AT449" s="145" t="s">
        <v>130</v>
      </c>
      <c r="AU449" s="145" t="s">
        <v>79</v>
      </c>
      <c r="AY449" s="18" t="s">
        <v>127</v>
      </c>
      <c r="BE449" s="146">
        <f>IF(N449="základní",J449,0)</f>
        <v>0</v>
      </c>
      <c r="BF449" s="146">
        <f>IF(N449="snížená",J449,0)</f>
        <v>0</v>
      </c>
      <c r="BG449" s="146">
        <f>IF(N449="zákl. přenesená",J449,0)</f>
        <v>0</v>
      </c>
      <c r="BH449" s="146">
        <f>IF(N449="sníž. přenesená",J449,0)</f>
        <v>0</v>
      </c>
      <c r="BI449" s="146">
        <f>IF(N449="nulová",J449,0)</f>
        <v>0</v>
      </c>
      <c r="BJ449" s="18" t="s">
        <v>77</v>
      </c>
      <c r="BK449" s="146">
        <f>ROUND(I449*H449,2)</f>
        <v>0</v>
      </c>
      <c r="BL449" s="18" t="s">
        <v>233</v>
      </c>
      <c r="BM449" s="145" t="s">
        <v>694</v>
      </c>
    </row>
    <row r="450" spans="1:65" s="14" customFormat="1" ht="11.25">
      <c r="B450" s="156"/>
      <c r="D450" s="148" t="s">
        <v>137</v>
      </c>
      <c r="E450" s="157" t="s">
        <v>3</v>
      </c>
      <c r="F450" s="158" t="s">
        <v>695</v>
      </c>
      <c r="H450" s="157" t="s">
        <v>3</v>
      </c>
      <c r="I450" s="159"/>
      <c r="L450" s="156"/>
      <c r="M450" s="160"/>
      <c r="N450" s="161"/>
      <c r="O450" s="161"/>
      <c r="P450" s="161"/>
      <c r="Q450" s="161"/>
      <c r="R450" s="161"/>
      <c r="S450" s="161"/>
      <c r="T450" s="162"/>
      <c r="AT450" s="157" t="s">
        <v>137</v>
      </c>
      <c r="AU450" s="157" t="s">
        <v>79</v>
      </c>
      <c r="AV450" s="14" t="s">
        <v>77</v>
      </c>
      <c r="AW450" s="14" t="s">
        <v>33</v>
      </c>
      <c r="AX450" s="14" t="s">
        <v>72</v>
      </c>
      <c r="AY450" s="157" t="s">
        <v>127</v>
      </c>
    </row>
    <row r="451" spans="1:65" s="13" customFormat="1" ht="11.25">
      <c r="B451" s="147"/>
      <c r="D451" s="148" t="s">
        <v>137</v>
      </c>
      <c r="E451" s="149" t="s">
        <v>3</v>
      </c>
      <c r="F451" s="150" t="s">
        <v>696</v>
      </c>
      <c r="H451" s="151">
        <v>5.3239999999999998</v>
      </c>
      <c r="I451" s="152"/>
      <c r="L451" s="147"/>
      <c r="M451" s="153"/>
      <c r="N451" s="154"/>
      <c r="O451" s="154"/>
      <c r="P451" s="154"/>
      <c r="Q451" s="154"/>
      <c r="R451" s="154"/>
      <c r="S451" s="154"/>
      <c r="T451" s="155"/>
      <c r="AT451" s="149" t="s">
        <v>137</v>
      </c>
      <c r="AU451" s="149" t="s">
        <v>79</v>
      </c>
      <c r="AV451" s="13" t="s">
        <v>79</v>
      </c>
      <c r="AW451" s="13" t="s">
        <v>33</v>
      </c>
      <c r="AX451" s="13" t="s">
        <v>72</v>
      </c>
      <c r="AY451" s="149" t="s">
        <v>127</v>
      </c>
    </row>
    <row r="452" spans="1:65" s="14" customFormat="1" ht="11.25">
      <c r="B452" s="156"/>
      <c r="D452" s="148" t="s">
        <v>137</v>
      </c>
      <c r="E452" s="157" t="s">
        <v>3</v>
      </c>
      <c r="F452" s="158" t="s">
        <v>580</v>
      </c>
      <c r="H452" s="157" t="s">
        <v>3</v>
      </c>
      <c r="I452" s="159"/>
      <c r="L452" s="156"/>
      <c r="M452" s="160"/>
      <c r="N452" s="161"/>
      <c r="O452" s="161"/>
      <c r="P452" s="161"/>
      <c r="Q452" s="161"/>
      <c r="R452" s="161"/>
      <c r="S452" s="161"/>
      <c r="T452" s="162"/>
      <c r="AT452" s="157" t="s">
        <v>137</v>
      </c>
      <c r="AU452" s="157" t="s">
        <v>79</v>
      </c>
      <c r="AV452" s="14" t="s">
        <v>77</v>
      </c>
      <c r="AW452" s="14" t="s">
        <v>33</v>
      </c>
      <c r="AX452" s="14" t="s">
        <v>72</v>
      </c>
      <c r="AY452" s="157" t="s">
        <v>127</v>
      </c>
    </row>
    <row r="453" spans="1:65" s="13" customFormat="1" ht="11.25">
      <c r="B453" s="147"/>
      <c r="D453" s="148" t="s">
        <v>137</v>
      </c>
      <c r="E453" s="149" t="s">
        <v>3</v>
      </c>
      <c r="F453" s="150" t="s">
        <v>697</v>
      </c>
      <c r="H453" s="151">
        <v>4.29</v>
      </c>
      <c r="I453" s="152"/>
      <c r="L453" s="147"/>
      <c r="M453" s="153"/>
      <c r="N453" s="154"/>
      <c r="O453" s="154"/>
      <c r="P453" s="154"/>
      <c r="Q453" s="154"/>
      <c r="R453" s="154"/>
      <c r="S453" s="154"/>
      <c r="T453" s="155"/>
      <c r="AT453" s="149" t="s">
        <v>137</v>
      </c>
      <c r="AU453" s="149" t="s">
        <v>79</v>
      </c>
      <c r="AV453" s="13" t="s">
        <v>79</v>
      </c>
      <c r="AW453" s="13" t="s">
        <v>33</v>
      </c>
      <c r="AX453" s="13" t="s">
        <v>72</v>
      </c>
      <c r="AY453" s="149" t="s">
        <v>127</v>
      </c>
    </row>
    <row r="454" spans="1:65" s="16" customFormat="1" ht="11.25">
      <c r="B454" s="171"/>
      <c r="D454" s="148" t="s">
        <v>137</v>
      </c>
      <c r="E454" s="172" t="s">
        <v>3</v>
      </c>
      <c r="F454" s="173" t="s">
        <v>211</v>
      </c>
      <c r="H454" s="174">
        <v>9.6140000000000008</v>
      </c>
      <c r="I454" s="175"/>
      <c r="L454" s="171"/>
      <c r="M454" s="176"/>
      <c r="N454" s="177"/>
      <c r="O454" s="177"/>
      <c r="P454" s="177"/>
      <c r="Q454" s="177"/>
      <c r="R454" s="177"/>
      <c r="S454" s="177"/>
      <c r="T454" s="178"/>
      <c r="AT454" s="172" t="s">
        <v>137</v>
      </c>
      <c r="AU454" s="172" t="s">
        <v>79</v>
      </c>
      <c r="AV454" s="16" t="s">
        <v>135</v>
      </c>
      <c r="AW454" s="16" t="s">
        <v>33</v>
      </c>
      <c r="AX454" s="16" t="s">
        <v>77</v>
      </c>
      <c r="AY454" s="172" t="s">
        <v>127</v>
      </c>
    </row>
    <row r="455" spans="1:65" s="2" customFormat="1" ht="16.5" customHeight="1">
      <c r="A455" s="33"/>
      <c r="B455" s="133"/>
      <c r="C455" s="134" t="s">
        <v>698</v>
      </c>
      <c r="D455" s="134" t="s">
        <v>130</v>
      </c>
      <c r="E455" s="135" t="s">
        <v>699</v>
      </c>
      <c r="F455" s="136" t="s">
        <v>700</v>
      </c>
      <c r="G455" s="137" t="s">
        <v>151</v>
      </c>
      <c r="H455" s="138">
        <v>9.6140000000000008</v>
      </c>
      <c r="I455" s="139"/>
      <c r="J455" s="140">
        <f>ROUND(I455*H455,2)</f>
        <v>0</v>
      </c>
      <c r="K455" s="136" t="s">
        <v>134</v>
      </c>
      <c r="L455" s="34"/>
      <c r="M455" s="141" t="s">
        <v>3</v>
      </c>
      <c r="N455" s="142" t="s">
        <v>43</v>
      </c>
      <c r="O455" s="54"/>
      <c r="P455" s="143">
        <f>O455*H455</f>
        <v>0</v>
      </c>
      <c r="Q455" s="143">
        <v>3.6000000000000002E-4</v>
      </c>
      <c r="R455" s="143">
        <f>Q455*H455</f>
        <v>3.4610400000000003E-3</v>
      </c>
      <c r="S455" s="143">
        <v>0</v>
      </c>
      <c r="T455" s="144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45" t="s">
        <v>233</v>
      </c>
      <c r="AT455" s="145" t="s">
        <v>130</v>
      </c>
      <c r="AU455" s="145" t="s">
        <v>79</v>
      </c>
      <c r="AY455" s="18" t="s">
        <v>127</v>
      </c>
      <c r="BE455" s="146">
        <f>IF(N455="základní",J455,0)</f>
        <v>0</v>
      </c>
      <c r="BF455" s="146">
        <f>IF(N455="snížená",J455,0)</f>
        <v>0</v>
      </c>
      <c r="BG455" s="146">
        <f>IF(N455="zákl. přenesená",J455,0)</f>
        <v>0</v>
      </c>
      <c r="BH455" s="146">
        <f>IF(N455="sníž. přenesená",J455,0)</f>
        <v>0</v>
      </c>
      <c r="BI455" s="146">
        <f>IF(N455="nulová",J455,0)</f>
        <v>0</v>
      </c>
      <c r="BJ455" s="18" t="s">
        <v>77</v>
      </c>
      <c r="BK455" s="146">
        <f>ROUND(I455*H455,2)</f>
        <v>0</v>
      </c>
      <c r="BL455" s="18" t="s">
        <v>233</v>
      </c>
      <c r="BM455" s="145" t="s">
        <v>701</v>
      </c>
    </row>
    <row r="456" spans="1:65" s="14" customFormat="1" ht="11.25">
      <c r="B456" s="156"/>
      <c r="D456" s="148" t="s">
        <v>137</v>
      </c>
      <c r="E456" s="157" t="s">
        <v>3</v>
      </c>
      <c r="F456" s="158" t="s">
        <v>695</v>
      </c>
      <c r="H456" s="157" t="s">
        <v>3</v>
      </c>
      <c r="I456" s="159"/>
      <c r="L456" s="156"/>
      <c r="M456" s="160"/>
      <c r="N456" s="161"/>
      <c r="O456" s="161"/>
      <c r="P456" s="161"/>
      <c r="Q456" s="161"/>
      <c r="R456" s="161"/>
      <c r="S456" s="161"/>
      <c r="T456" s="162"/>
      <c r="AT456" s="157" t="s">
        <v>137</v>
      </c>
      <c r="AU456" s="157" t="s">
        <v>79</v>
      </c>
      <c r="AV456" s="14" t="s">
        <v>77</v>
      </c>
      <c r="AW456" s="14" t="s">
        <v>33</v>
      </c>
      <c r="AX456" s="14" t="s">
        <v>72</v>
      </c>
      <c r="AY456" s="157" t="s">
        <v>127</v>
      </c>
    </row>
    <row r="457" spans="1:65" s="13" customFormat="1" ht="11.25">
      <c r="B457" s="147"/>
      <c r="D457" s="148" t="s">
        <v>137</v>
      </c>
      <c r="E457" s="149" t="s">
        <v>3</v>
      </c>
      <c r="F457" s="150" t="s">
        <v>696</v>
      </c>
      <c r="H457" s="151">
        <v>5.3239999999999998</v>
      </c>
      <c r="I457" s="152"/>
      <c r="L457" s="147"/>
      <c r="M457" s="153"/>
      <c r="N457" s="154"/>
      <c r="O457" s="154"/>
      <c r="P457" s="154"/>
      <c r="Q457" s="154"/>
      <c r="R457" s="154"/>
      <c r="S457" s="154"/>
      <c r="T457" s="155"/>
      <c r="AT457" s="149" t="s">
        <v>137</v>
      </c>
      <c r="AU457" s="149" t="s">
        <v>79</v>
      </c>
      <c r="AV457" s="13" t="s">
        <v>79</v>
      </c>
      <c r="AW457" s="13" t="s">
        <v>33</v>
      </c>
      <c r="AX457" s="13" t="s">
        <v>72</v>
      </c>
      <c r="AY457" s="149" t="s">
        <v>127</v>
      </c>
    </row>
    <row r="458" spans="1:65" s="14" customFormat="1" ht="11.25">
      <c r="B458" s="156"/>
      <c r="D458" s="148" t="s">
        <v>137</v>
      </c>
      <c r="E458" s="157" t="s">
        <v>3</v>
      </c>
      <c r="F458" s="158" t="s">
        <v>580</v>
      </c>
      <c r="H458" s="157" t="s">
        <v>3</v>
      </c>
      <c r="I458" s="159"/>
      <c r="L458" s="156"/>
      <c r="M458" s="160"/>
      <c r="N458" s="161"/>
      <c r="O458" s="161"/>
      <c r="P458" s="161"/>
      <c r="Q458" s="161"/>
      <c r="R458" s="161"/>
      <c r="S458" s="161"/>
      <c r="T458" s="162"/>
      <c r="AT458" s="157" t="s">
        <v>137</v>
      </c>
      <c r="AU458" s="157" t="s">
        <v>79</v>
      </c>
      <c r="AV458" s="14" t="s">
        <v>77</v>
      </c>
      <c r="AW458" s="14" t="s">
        <v>33</v>
      </c>
      <c r="AX458" s="14" t="s">
        <v>72</v>
      </c>
      <c r="AY458" s="157" t="s">
        <v>127</v>
      </c>
    </row>
    <row r="459" spans="1:65" s="13" customFormat="1" ht="11.25">
      <c r="B459" s="147"/>
      <c r="D459" s="148" t="s">
        <v>137</v>
      </c>
      <c r="E459" s="149" t="s">
        <v>3</v>
      </c>
      <c r="F459" s="150" t="s">
        <v>697</v>
      </c>
      <c r="H459" s="151">
        <v>4.29</v>
      </c>
      <c r="I459" s="152"/>
      <c r="L459" s="147"/>
      <c r="M459" s="153"/>
      <c r="N459" s="154"/>
      <c r="O459" s="154"/>
      <c r="P459" s="154"/>
      <c r="Q459" s="154"/>
      <c r="R459" s="154"/>
      <c r="S459" s="154"/>
      <c r="T459" s="155"/>
      <c r="AT459" s="149" t="s">
        <v>137</v>
      </c>
      <c r="AU459" s="149" t="s">
        <v>79</v>
      </c>
      <c r="AV459" s="13" t="s">
        <v>79</v>
      </c>
      <c r="AW459" s="13" t="s">
        <v>33</v>
      </c>
      <c r="AX459" s="13" t="s">
        <v>72</v>
      </c>
      <c r="AY459" s="149" t="s">
        <v>127</v>
      </c>
    </row>
    <row r="460" spans="1:65" s="16" customFormat="1" ht="11.25">
      <c r="B460" s="171"/>
      <c r="D460" s="148" t="s">
        <v>137</v>
      </c>
      <c r="E460" s="172" t="s">
        <v>3</v>
      </c>
      <c r="F460" s="173" t="s">
        <v>211</v>
      </c>
      <c r="H460" s="174">
        <v>9.6140000000000008</v>
      </c>
      <c r="I460" s="175"/>
      <c r="L460" s="171"/>
      <c r="M460" s="176"/>
      <c r="N460" s="177"/>
      <c r="O460" s="177"/>
      <c r="P460" s="177"/>
      <c r="Q460" s="177"/>
      <c r="R460" s="177"/>
      <c r="S460" s="177"/>
      <c r="T460" s="178"/>
      <c r="AT460" s="172" t="s">
        <v>137</v>
      </c>
      <c r="AU460" s="172" t="s">
        <v>79</v>
      </c>
      <c r="AV460" s="16" t="s">
        <v>135</v>
      </c>
      <c r="AW460" s="16" t="s">
        <v>33</v>
      </c>
      <c r="AX460" s="16" t="s">
        <v>77</v>
      </c>
      <c r="AY460" s="172" t="s">
        <v>127</v>
      </c>
    </row>
    <row r="461" spans="1:65" s="12" customFormat="1" ht="22.9" customHeight="1">
      <c r="B461" s="120"/>
      <c r="D461" s="121" t="s">
        <v>71</v>
      </c>
      <c r="E461" s="131" t="s">
        <v>702</v>
      </c>
      <c r="F461" s="131" t="s">
        <v>703</v>
      </c>
      <c r="I461" s="123"/>
      <c r="J461" s="132">
        <f>BK461</f>
        <v>0</v>
      </c>
      <c r="L461" s="120"/>
      <c r="M461" s="125"/>
      <c r="N461" s="126"/>
      <c r="O461" s="126"/>
      <c r="P461" s="127">
        <f>SUM(P462:P474)</f>
        <v>0</v>
      </c>
      <c r="Q461" s="126"/>
      <c r="R461" s="127">
        <f>SUM(R462:R474)</f>
        <v>0.15331778000000001</v>
      </c>
      <c r="S461" s="126"/>
      <c r="T461" s="128">
        <f>SUM(T462:T474)</f>
        <v>0</v>
      </c>
      <c r="AR461" s="121" t="s">
        <v>79</v>
      </c>
      <c r="AT461" s="129" t="s">
        <v>71</v>
      </c>
      <c r="AU461" s="129" t="s">
        <v>77</v>
      </c>
      <c r="AY461" s="121" t="s">
        <v>127</v>
      </c>
      <c r="BK461" s="130">
        <f>SUM(BK462:BK474)</f>
        <v>0</v>
      </c>
    </row>
    <row r="462" spans="1:65" s="2" customFormat="1" ht="21.75" customHeight="1">
      <c r="A462" s="33"/>
      <c r="B462" s="133"/>
      <c r="C462" s="134" t="s">
        <v>704</v>
      </c>
      <c r="D462" s="134" t="s">
        <v>130</v>
      </c>
      <c r="E462" s="135" t="s">
        <v>705</v>
      </c>
      <c r="F462" s="136" t="s">
        <v>706</v>
      </c>
      <c r="G462" s="137" t="s">
        <v>151</v>
      </c>
      <c r="H462" s="138">
        <v>528.68200000000002</v>
      </c>
      <c r="I462" s="139"/>
      <c r="J462" s="140">
        <f>ROUND(I462*H462,2)</f>
        <v>0</v>
      </c>
      <c r="K462" s="136" t="s">
        <v>134</v>
      </c>
      <c r="L462" s="34"/>
      <c r="M462" s="141" t="s">
        <v>3</v>
      </c>
      <c r="N462" s="142" t="s">
        <v>43</v>
      </c>
      <c r="O462" s="54"/>
      <c r="P462" s="143">
        <f>O462*H462</f>
        <v>0</v>
      </c>
      <c r="Q462" s="143">
        <v>2.9E-4</v>
      </c>
      <c r="R462" s="143">
        <f>Q462*H462</f>
        <v>0.15331778000000001</v>
      </c>
      <c r="S462" s="143">
        <v>0</v>
      </c>
      <c r="T462" s="144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45" t="s">
        <v>233</v>
      </c>
      <c r="AT462" s="145" t="s">
        <v>130</v>
      </c>
      <c r="AU462" s="145" t="s">
        <v>79</v>
      </c>
      <c r="AY462" s="18" t="s">
        <v>127</v>
      </c>
      <c r="BE462" s="146">
        <f>IF(N462="základní",J462,0)</f>
        <v>0</v>
      </c>
      <c r="BF462" s="146">
        <f>IF(N462="snížená",J462,0)</f>
        <v>0</v>
      </c>
      <c r="BG462" s="146">
        <f>IF(N462="zákl. přenesená",J462,0)</f>
        <v>0</v>
      </c>
      <c r="BH462" s="146">
        <f>IF(N462="sníž. přenesená",J462,0)</f>
        <v>0</v>
      </c>
      <c r="BI462" s="146">
        <f>IF(N462="nulová",J462,0)</f>
        <v>0</v>
      </c>
      <c r="BJ462" s="18" t="s">
        <v>77</v>
      </c>
      <c r="BK462" s="146">
        <f>ROUND(I462*H462,2)</f>
        <v>0</v>
      </c>
      <c r="BL462" s="18" t="s">
        <v>233</v>
      </c>
      <c r="BM462" s="145" t="s">
        <v>707</v>
      </c>
    </row>
    <row r="463" spans="1:65" s="14" customFormat="1" ht="11.25">
      <c r="B463" s="156"/>
      <c r="D463" s="148" t="s">
        <v>137</v>
      </c>
      <c r="E463" s="157" t="s">
        <v>3</v>
      </c>
      <c r="F463" s="158" t="s">
        <v>708</v>
      </c>
      <c r="H463" s="157" t="s">
        <v>3</v>
      </c>
      <c r="I463" s="159"/>
      <c r="L463" s="156"/>
      <c r="M463" s="160"/>
      <c r="N463" s="161"/>
      <c r="O463" s="161"/>
      <c r="P463" s="161"/>
      <c r="Q463" s="161"/>
      <c r="R463" s="161"/>
      <c r="S463" s="161"/>
      <c r="T463" s="162"/>
      <c r="AT463" s="157" t="s">
        <v>137</v>
      </c>
      <c r="AU463" s="157" t="s">
        <v>79</v>
      </c>
      <c r="AV463" s="14" t="s">
        <v>77</v>
      </c>
      <c r="AW463" s="14" t="s">
        <v>33</v>
      </c>
      <c r="AX463" s="14" t="s">
        <v>72</v>
      </c>
      <c r="AY463" s="157" t="s">
        <v>127</v>
      </c>
    </row>
    <row r="464" spans="1:65" s="14" customFormat="1" ht="11.25">
      <c r="B464" s="156"/>
      <c r="D464" s="148" t="s">
        <v>137</v>
      </c>
      <c r="E464" s="157" t="s">
        <v>3</v>
      </c>
      <c r="F464" s="158" t="s">
        <v>709</v>
      </c>
      <c r="H464" s="157" t="s">
        <v>3</v>
      </c>
      <c r="I464" s="159"/>
      <c r="L464" s="156"/>
      <c r="M464" s="160"/>
      <c r="N464" s="161"/>
      <c r="O464" s="161"/>
      <c r="P464" s="161"/>
      <c r="Q464" s="161"/>
      <c r="R464" s="161"/>
      <c r="S464" s="161"/>
      <c r="T464" s="162"/>
      <c r="AT464" s="157" t="s">
        <v>137</v>
      </c>
      <c r="AU464" s="157" t="s">
        <v>79</v>
      </c>
      <c r="AV464" s="14" t="s">
        <v>77</v>
      </c>
      <c r="AW464" s="14" t="s">
        <v>33</v>
      </c>
      <c r="AX464" s="14" t="s">
        <v>72</v>
      </c>
      <c r="AY464" s="157" t="s">
        <v>127</v>
      </c>
    </row>
    <row r="465" spans="1:65" s="13" customFormat="1" ht="11.25">
      <c r="B465" s="147"/>
      <c r="D465" s="148" t="s">
        <v>137</v>
      </c>
      <c r="E465" s="149" t="s">
        <v>3</v>
      </c>
      <c r="F465" s="150" t="s">
        <v>710</v>
      </c>
      <c r="H465" s="151">
        <v>73.900000000000006</v>
      </c>
      <c r="I465" s="152"/>
      <c r="L465" s="147"/>
      <c r="M465" s="153"/>
      <c r="N465" s="154"/>
      <c r="O465" s="154"/>
      <c r="P465" s="154"/>
      <c r="Q465" s="154"/>
      <c r="R465" s="154"/>
      <c r="S465" s="154"/>
      <c r="T465" s="155"/>
      <c r="AT465" s="149" t="s">
        <v>137</v>
      </c>
      <c r="AU465" s="149" t="s">
        <v>79</v>
      </c>
      <c r="AV465" s="13" t="s">
        <v>79</v>
      </c>
      <c r="AW465" s="13" t="s">
        <v>33</v>
      </c>
      <c r="AX465" s="13" t="s">
        <v>72</v>
      </c>
      <c r="AY465" s="149" t="s">
        <v>127</v>
      </c>
    </row>
    <row r="466" spans="1:65" s="14" customFormat="1" ht="11.25">
      <c r="B466" s="156"/>
      <c r="D466" s="148" t="s">
        <v>137</v>
      </c>
      <c r="E466" s="157" t="s">
        <v>3</v>
      </c>
      <c r="F466" s="158" t="s">
        <v>711</v>
      </c>
      <c r="H466" s="157" t="s">
        <v>3</v>
      </c>
      <c r="I466" s="159"/>
      <c r="L466" s="156"/>
      <c r="M466" s="160"/>
      <c r="N466" s="161"/>
      <c r="O466" s="161"/>
      <c r="P466" s="161"/>
      <c r="Q466" s="161"/>
      <c r="R466" s="161"/>
      <c r="S466" s="161"/>
      <c r="T466" s="162"/>
      <c r="AT466" s="157" t="s">
        <v>137</v>
      </c>
      <c r="AU466" s="157" t="s">
        <v>79</v>
      </c>
      <c r="AV466" s="14" t="s">
        <v>77</v>
      </c>
      <c r="AW466" s="14" t="s">
        <v>33</v>
      </c>
      <c r="AX466" s="14" t="s">
        <v>72</v>
      </c>
      <c r="AY466" s="157" t="s">
        <v>127</v>
      </c>
    </row>
    <row r="467" spans="1:65" s="13" customFormat="1" ht="11.25">
      <c r="B467" s="147"/>
      <c r="D467" s="148" t="s">
        <v>137</v>
      </c>
      <c r="E467" s="149" t="s">
        <v>3</v>
      </c>
      <c r="F467" s="150" t="s">
        <v>712</v>
      </c>
      <c r="H467" s="151">
        <v>49.366999999999997</v>
      </c>
      <c r="I467" s="152"/>
      <c r="L467" s="147"/>
      <c r="M467" s="153"/>
      <c r="N467" s="154"/>
      <c r="O467" s="154"/>
      <c r="P467" s="154"/>
      <c r="Q467" s="154"/>
      <c r="R467" s="154"/>
      <c r="S467" s="154"/>
      <c r="T467" s="155"/>
      <c r="AT467" s="149" t="s">
        <v>137</v>
      </c>
      <c r="AU467" s="149" t="s">
        <v>79</v>
      </c>
      <c r="AV467" s="13" t="s">
        <v>79</v>
      </c>
      <c r="AW467" s="13" t="s">
        <v>33</v>
      </c>
      <c r="AX467" s="13" t="s">
        <v>72</v>
      </c>
      <c r="AY467" s="149" t="s">
        <v>127</v>
      </c>
    </row>
    <row r="468" spans="1:65" s="14" customFormat="1" ht="11.25">
      <c r="B468" s="156"/>
      <c r="D468" s="148" t="s">
        <v>137</v>
      </c>
      <c r="E468" s="157" t="s">
        <v>3</v>
      </c>
      <c r="F468" s="158" t="s">
        <v>713</v>
      </c>
      <c r="H468" s="157" t="s">
        <v>3</v>
      </c>
      <c r="I468" s="159"/>
      <c r="L468" s="156"/>
      <c r="M468" s="160"/>
      <c r="N468" s="161"/>
      <c r="O468" s="161"/>
      <c r="P468" s="161"/>
      <c r="Q468" s="161"/>
      <c r="R468" s="161"/>
      <c r="S468" s="161"/>
      <c r="T468" s="162"/>
      <c r="AT468" s="157" t="s">
        <v>137</v>
      </c>
      <c r="AU468" s="157" t="s">
        <v>79</v>
      </c>
      <c r="AV468" s="14" t="s">
        <v>77</v>
      </c>
      <c r="AW468" s="14" t="s">
        <v>33</v>
      </c>
      <c r="AX468" s="14" t="s">
        <v>72</v>
      </c>
      <c r="AY468" s="157" t="s">
        <v>127</v>
      </c>
    </row>
    <row r="469" spans="1:65" s="13" customFormat="1" ht="11.25">
      <c r="B469" s="147"/>
      <c r="D469" s="148" t="s">
        <v>137</v>
      </c>
      <c r="E469" s="149" t="s">
        <v>3</v>
      </c>
      <c r="F469" s="150" t="s">
        <v>714</v>
      </c>
      <c r="H469" s="151">
        <v>72.837999999999994</v>
      </c>
      <c r="I469" s="152"/>
      <c r="L469" s="147"/>
      <c r="M469" s="153"/>
      <c r="N469" s="154"/>
      <c r="O469" s="154"/>
      <c r="P469" s="154"/>
      <c r="Q469" s="154"/>
      <c r="R469" s="154"/>
      <c r="S469" s="154"/>
      <c r="T469" s="155"/>
      <c r="AT469" s="149" t="s">
        <v>137</v>
      </c>
      <c r="AU469" s="149" t="s">
        <v>79</v>
      </c>
      <c r="AV469" s="13" t="s">
        <v>79</v>
      </c>
      <c r="AW469" s="13" t="s">
        <v>33</v>
      </c>
      <c r="AX469" s="13" t="s">
        <v>72</v>
      </c>
      <c r="AY469" s="149" t="s">
        <v>127</v>
      </c>
    </row>
    <row r="470" spans="1:65" s="13" customFormat="1" ht="11.25">
      <c r="B470" s="147"/>
      <c r="D470" s="148" t="s">
        <v>137</v>
      </c>
      <c r="E470" s="149" t="s">
        <v>3</v>
      </c>
      <c r="F470" s="150" t="s">
        <v>715</v>
      </c>
      <c r="H470" s="151">
        <v>74.884</v>
      </c>
      <c r="I470" s="152"/>
      <c r="L470" s="147"/>
      <c r="M470" s="153"/>
      <c r="N470" s="154"/>
      <c r="O470" s="154"/>
      <c r="P470" s="154"/>
      <c r="Q470" s="154"/>
      <c r="R470" s="154"/>
      <c r="S470" s="154"/>
      <c r="T470" s="155"/>
      <c r="AT470" s="149" t="s">
        <v>137</v>
      </c>
      <c r="AU470" s="149" t="s">
        <v>79</v>
      </c>
      <c r="AV470" s="13" t="s">
        <v>79</v>
      </c>
      <c r="AW470" s="13" t="s">
        <v>33</v>
      </c>
      <c r="AX470" s="13" t="s">
        <v>72</v>
      </c>
      <c r="AY470" s="149" t="s">
        <v>127</v>
      </c>
    </row>
    <row r="471" spans="1:65" s="13" customFormat="1" ht="11.25">
      <c r="B471" s="147"/>
      <c r="D471" s="148" t="s">
        <v>137</v>
      </c>
      <c r="E471" s="149" t="s">
        <v>3</v>
      </c>
      <c r="F471" s="150" t="s">
        <v>716</v>
      </c>
      <c r="H471" s="151">
        <v>53.332000000000001</v>
      </c>
      <c r="I471" s="152"/>
      <c r="L471" s="147"/>
      <c r="M471" s="153"/>
      <c r="N471" s="154"/>
      <c r="O471" s="154"/>
      <c r="P471" s="154"/>
      <c r="Q471" s="154"/>
      <c r="R471" s="154"/>
      <c r="S471" s="154"/>
      <c r="T471" s="155"/>
      <c r="AT471" s="149" t="s">
        <v>137</v>
      </c>
      <c r="AU471" s="149" t="s">
        <v>79</v>
      </c>
      <c r="AV471" s="13" t="s">
        <v>79</v>
      </c>
      <c r="AW471" s="13" t="s">
        <v>33</v>
      </c>
      <c r="AX471" s="13" t="s">
        <v>72</v>
      </c>
      <c r="AY471" s="149" t="s">
        <v>127</v>
      </c>
    </row>
    <row r="472" spans="1:65" s="14" customFormat="1" ht="11.25">
      <c r="B472" s="156"/>
      <c r="D472" s="148" t="s">
        <v>137</v>
      </c>
      <c r="E472" s="157" t="s">
        <v>3</v>
      </c>
      <c r="F472" s="158" t="s">
        <v>711</v>
      </c>
      <c r="H472" s="157" t="s">
        <v>3</v>
      </c>
      <c r="I472" s="159"/>
      <c r="L472" s="156"/>
      <c r="M472" s="160"/>
      <c r="N472" s="161"/>
      <c r="O472" s="161"/>
      <c r="P472" s="161"/>
      <c r="Q472" s="161"/>
      <c r="R472" s="161"/>
      <c r="S472" s="161"/>
      <c r="T472" s="162"/>
      <c r="AT472" s="157" t="s">
        <v>137</v>
      </c>
      <c r="AU472" s="157" t="s">
        <v>79</v>
      </c>
      <c r="AV472" s="14" t="s">
        <v>77</v>
      </c>
      <c r="AW472" s="14" t="s">
        <v>33</v>
      </c>
      <c r="AX472" s="14" t="s">
        <v>72</v>
      </c>
      <c r="AY472" s="157" t="s">
        <v>127</v>
      </c>
    </row>
    <row r="473" spans="1:65" s="13" customFormat="1" ht="11.25">
      <c r="B473" s="147"/>
      <c r="D473" s="148" t="s">
        <v>137</v>
      </c>
      <c r="E473" s="149" t="s">
        <v>3</v>
      </c>
      <c r="F473" s="150" t="s">
        <v>717</v>
      </c>
      <c r="H473" s="151">
        <v>204.36099999999999</v>
      </c>
      <c r="I473" s="152"/>
      <c r="L473" s="147"/>
      <c r="M473" s="153"/>
      <c r="N473" s="154"/>
      <c r="O473" s="154"/>
      <c r="P473" s="154"/>
      <c r="Q473" s="154"/>
      <c r="R473" s="154"/>
      <c r="S473" s="154"/>
      <c r="T473" s="155"/>
      <c r="AT473" s="149" t="s">
        <v>137</v>
      </c>
      <c r="AU473" s="149" t="s">
        <v>79</v>
      </c>
      <c r="AV473" s="13" t="s">
        <v>79</v>
      </c>
      <c r="AW473" s="13" t="s">
        <v>33</v>
      </c>
      <c r="AX473" s="13" t="s">
        <v>72</v>
      </c>
      <c r="AY473" s="149" t="s">
        <v>127</v>
      </c>
    </row>
    <row r="474" spans="1:65" s="16" customFormat="1" ht="11.25">
      <c r="B474" s="171"/>
      <c r="D474" s="148" t="s">
        <v>137</v>
      </c>
      <c r="E474" s="172" t="s">
        <v>3</v>
      </c>
      <c r="F474" s="173" t="s">
        <v>211</v>
      </c>
      <c r="H474" s="174">
        <v>528.68200000000002</v>
      </c>
      <c r="I474" s="175"/>
      <c r="L474" s="171"/>
      <c r="M474" s="176"/>
      <c r="N474" s="177"/>
      <c r="O474" s="177"/>
      <c r="P474" s="177"/>
      <c r="Q474" s="177"/>
      <c r="R474" s="177"/>
      <c r="S474" s="177"/>
      <c r="T474" s="178"/>
      <c r="AT474" s="172" t="s">
        <v>137</v>
      </c>
      <c r="AU474" s="172" t="s">
        <v>79</v>
      </c>
      <c r="AV474" s="16" t="s">
        <v>135</v>
      </c>
      <c r="AW474" s="16" t="s">
        <v>33</v>
      </c>
      <c r="AX474" s="16" t="s">
        <v>77</v>
      </c>
      <c r="AY474" s="172" t="s">
        <v>127</v>
      </c>
    </row>
    <row r="475" spans="1:65" s="12" customFormat="1" ht="25.9" customHeight="1">
      <c r="B475" s="120"/>
      <c r="D475" s="121" t="s">
        <v>71</v>
      </c>
      <c r="E475" s="122" t="s">
        <v>264</v>
      </c>
      <c r="F475" s="122" t="s">
        <v>718</v>
      </c>
      <c r="I475" s="123"/>
      <c r="J475" s="124">
        <f>BK475</f>
        <v>0</v>
      </c>
      <c r="L475" s="120"/>
      <c r="M475" s="125"/>
      <c r="N475" s="126"/>
      <c r="O475" s="126"/>
      <c r="P475" s="127">
        <f>P476+P479</f>
        <v>0</v>
      </c>
      <c r="Q475" s="126"/>
      <c r="R475" s="127">
        <f>R476+R479</f>
        <v>0</v>
      </c>
      <c r="S475" s="126"/>
      <c r="T475" s="128">
        <f>T476+T479</f>
        <v>0</v>
      </c>
      <c r="AR475" s="121" t="s">
        <v>128</v>
      </c>
      <c r="AT475" s="129" t="s">
        <v>71</v>
      </c>
      <c r="AU475" s="129" t="s">
        <v>72</v>
      </c>
      <c r="AY475" s="121" t="s">
        <v>127</v>
      </c>
      <c r="BK475" s="130">
        <f>BK476+BK479</f>
        <v>0</v>
      </c>
    </row>
    <row r="476" spans="1:65" s="12" customFormat="1" ht="22.9" customHeight="1">
      <c r="B476" s="120"/>
      <c r="D476" s="121" t="s">
        <v>71</v>
      </c>
      <c r="E476" s="131" t="s">
        <v>719</v>
      </c>
      <c r="F476" s="131" t="s">
        <v>720</v>
      </c>
      <c r="I476" s="123"/>
      <c r="J476" s="132">
        <f>BK476</f>
        <v>0</v>
      </c>
      <c r="L476" s="120"/>
      <c r="M476" s="125"/>
      <c r="N476" s="126"/>
      <c r="O476" s="126"/>
      <c r="P476" s="127">
        <f>SUM(P477:P478)</f>
        <v>0</v>
      </c>
      <c r="Q476" s="126"/>
      <c r="R476" s="127">
        <f>SUM(R477:R478)</f>
        <v>0</v>
      </c>
      <c r="S476" s="126"/>
      <c r="T476" s="128">
        <f>SUM(T477:T478)</f>
        <v>0</v>
      </c>
      <c r="AR476" s="121" t="s">
        <v>128</v>
      </c>
      <c r="AT476" s="129" t="s">
        <v>71</v>
      </c>
      <c r="AU476" s="129" t="s">
        <v>77</v>
      </c>
      <c r="AY476" s="121" t="s">
        <v>127</v>
      </c>
      <c r="BK476" s="130">
        <f>SUM(BK477:BK478)</f>
        <v>0</v>
      </c>
    </row>
    <row r="477" spans="1:65" s="2" customFormat="1" ht="16.5" customHeight="1">
      <c r="A477" s="33"/>
      <c r="B477" s="133"/>
      <c r="C477" s="134" t="s">
        <v>721</v>
      </c>
      <c r="D477" s="134" t="s">
        <v>130</v>
      </c>
      <c r="E477" s="135" t="s">
        <v>722</v>
      </c>
      <c r="F477" s="136" t="s">
        <v>723</v>
      </c>
      <c r="G477" s="137" t="s">
        <v>473</v>
      </c>
      <c r="H477" s="138">
        <v>1</v>
      </c>
      <c r="I477" s="139"/>
      <c r="J477" s="140">
        <f>ROUND(I477*H477,2)</f>
        <v>0</v>
      </c>
      <c r="K477" s="136" t="s">
        <v>3</v>
      </c>
      <c r="L477" s="34"/>
      <c r="M477" s="141" t="s">
        <v>3</v>
      </c>
      <c r="N477" s="142" t="s">
        <v>43</v>
      </c>
      <c r="O477" s="54"/>
      <c r="P477" s="143">
        <f>O477*H477</f>
        <v>0</v>
      </c>
      <c r="Q477" s="143">
        <v>0</v>
      </c>
      <c r="R477" s="143">
        <f>Q477*H477</f>
        <v>0</v>
      </c>
      <c r="S477" s="143">
        <v>0</v>
      </c>
      <c r="T477" s="144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45" t="s">
        <v>492</v>
      </c>
      <c r="AT477" s="145" t="s">
        <v>130</v>
      </c>
      <c r="AU477" s="145" t="s">
        <v>79</v>
      </c>
      <c r="AY477" s="18" t="s">
        <v>127</v>
      </c>
      <c r="BE477" s="146">
        <f>IF(N477="základní",J477,0)</f>
        <v>0</v>
      </c>
      <c r="BF477" s="146">
        <f>IF(N477="snížená",J477,0)</f>
        <v>0</v>
      </c>
      <c r="BG477" s="146">
        <f>IF(N477="zákl. přenesená",J477,0)</f>
        <v>0</v>
      </c>
      <c r="BH477" s="146">
        <f>IF(N477="sníž. přenesená",J477,0)</f>
        <v>0</v>
      </c>
      <c r="BI477" s="146">
        <f>IF(N477="nulová",J477,0)</f>
        <v>0</v>
      </c>
      <c r="BJ477" s="18" t="s">
        <v>77</v>
      </c>
      <c r="BK477" s="146">
        <f>ROUND(I477*H477,2)</f>
        <v>0</v>
      </c>
      <c r="BL477" s="18" t="s">
        <v>492</v>
      </c>
      <c r="BM477" s="145" t="s">
        <v>724</v>
      </c>
    </row>
    <row r="478" spans="1:65" s="2" customFormat="1" ht="16.5" customHeight="1">
      <c r="A478" s="33"/>
      <c r="B478" s="133"/>
      <c r="C478" s="134" t="s">
        <v>725</v>
      </c>
      <c r="D478" s="134" t="s">
        <v>130</v>
      </c>
      <c r="E478" s="135" t="s">
        <v>726</v>
      </c>
      <c r="F478" s="136" t="s">
        <v>727</v>
      </c>
      <c r="G478" s="137" t="s">
        <v>473</v>
      </c>
      <c r="H478" s="138">
        <v>1</v>
      </c>
      <c r="I478" s="139"/>
      <c r="J478" s="140">
        <f>ROUND(I478*H478,2)</f>
        <v>0</v>
      </c>
      <c r="K478" s="136" t="s">
        <v>3</v>
      </c>
      <c r="L478" s="34"/>
      <c r="M478" s="141" t="s">
        <v>3</v>
      </c>
      <c r="N478" s="142" t="s">
        <v>43</v>
      </c>
      <c r="O478" s="54"/>
      <c r="P478" s="143">
        <f>O478*H478</f>
        <v>0</v>
      </c>
      <c r="Q478" s="143">
        <v>0</v>
      </c>
      <c r="R478" s="143">
        <f>Q478*H478</f>
        <v>0</v>
      </c>
      <c r="S478" s="143">
        <v>0</v>
      </c>
      <c r="T478" s="144">
        <f>S478*H478</f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45" t="s">
        <v>492</v>
      </c>
      <c r="AT478" s="145" t="s">
        <v>130</v>
      </c>
      <c r="AU478" s="145" t="s">
        <v>79</v>
      </c>
      <c r="AY478" s="18" t="s">
        <v>127</v>
      </c>
      <c r="BE478" s="146">
        <f>IF(N478="základní",J478,0)</f>
        <v>0</v>
      </c>
      <c r="BF478" s="146">
        <f>IF(N478="snížená",J478,0)</f>
        <v>0</v>
      </c>
      <c r="BG478" s="146">
        <f>IF(N478="zákl. přenesená",J478,0)</f>
        <v>0</v>
      </c>
      <c r="BH478" s="146">
        <f>IF(N478="sníž. přenesená",J478,0)</f>
        <v>0</v>
      </c>
      <c r="BI478" s="146">
        <f>IF(N478="nulová",J478,0)</f>
        <v>0</v>
      </c>
      <c r="BJ478" s="18" t="s">
        <v>77</v>
      </c>
      <c r="BK478" s="146">
        <f>ROUND(I478*H478,2)</f>
        <v>0</v>
      </c>
      <c r="BL478" s="18" t="s">
        <v>492</v>
      </c>
      <c r="BM478" s="145" t="s">
        <v>728</v>
      </c>
    </row>
    <row r="479" spans="1:65" s="12" customFormat="1" ht="22.9" customHeight="1">
      <c r="B479" s="120"/>
      <c r="D479" s="121" t="s">
        <v>71</v>
      </c>
      <c r="E479" s="131" t="s">
        <v>729</v>
      </c>
      <c r="F479" s="131" t="s">
        <v>730</v>
      </c>
      <c r="I479" s="123"/>
      <c r="J479" s="132">
        <f>BK479</f>
        <v>0</v>
      </c>
      <c r="L479" s="120"/>
      <c r="M479" s="125"/>
      <c r="N479" s="126"/>
      <c r="O479" s="126"/>
      <c r="P479" s="127">
        <f>P480+P493+P506+P519</f>
        <v>0</v>
      </c>
      <c r="Q479" s="126"/>
      <c r="R479" s="127">
        <f>R480+R493+R506+R519</f>
        <v>0</v>
      </c>
      <c r="S479" s="126"/>
      <c r="T479" s="128">
        <f>T480+T493+T506+T519</f>
        <v>0</v>
      </c>
      <c r="AR479" s="121" t="s">
        <v>77</v>
      </c>
      <c r="AT479" s="129" t="s">
        <v>71</v>
      </c>
      <c r="AU479" s="129" t="s">
        <v>77</v>
      </c>
      <c r="AY479" s="121" t="s">
        <v>127</v>
      </c>
      <c r="BK479" s="130">
        <f>BK480+BK493+BK506+BK519</f>
        <v>0</v>
      </c>
    </row>
    <row r="480" spans="1:65" s="12" customFormat="1" ht="20.85" customHeight="1">
      <c r="B480" s="120"/>
      <c r="D480" s="121" t="s">
        <v>71</v>
      </c>
      <c r="E480" s="131" t="s">
        <v>731</v>
      </c>
      <c r="F480" s="131" t="s">
        <v>732</v>
      </c>
      <c r="I480" s="123"/>
      <c r="J480" s="132">
        <f>BK480</f>
        <v>0</v>
      </c>
      <c r="L480" s="120"/>
      <c r="M480" s="125"/>
      <c r="N480" s="126"/>
      <c r="O480" s="126"/>
      <c r="P480" s="127">
        <f>SUM(P481:P492)</f>
        <v>0</v>
      </c>
      <c r="Q480" s="126"/>
      <c r="R480" s="127">
        <f>SUM(R481:R492)</f>
        <v>0</v>
      </c>
      <c r="S480" s="126"/>
      <c r="T480" s="128">
        <f>SUM(T481:T492)</f>
        <v>0</v>
      </c>
      <c r="AR480" s="121" t="s">
        <v>77</v>
      </c>
      <c r="AT480" s="129" t="s">
        <v>71</v>
      </c>
      <c r="AU480" s="129" t="s">
        <v>79</v>
      </c>
      <c r="AY480" s="121" t="s">
        <v>127</v>
      </c>
      <c r="BK480" s="130">
        <f>SUM(BK481:BK492)</f>
        <v>0</v>
      </c>
    </row>
    <row r="481" spans="1:65" s="2" customFormat="1" ht="16.5" customHeight="1">
      <c r="A481" s="33"/>
      <c r="B481" s="133"/>
      <c r="C481" s="134" t="s">
        <v>733</v>
      </c>
      <c r="D481" s="134" t="s">
        <v>130</v>
      </c>
      <c r="E481" s="135" t="s">
        <v>734</v>
      </c>
      <c r="F481" s="136" t="s">
        <v>735</v>
      </c>
      <c r="G481" s="137" t="s">
        <v>184</v>
      </c>
      <c r="H481" s="138">
        <v>1</v>
      </c>
      <c r="I481" s="139"/>
      <c r="J481" s="140">
        <f>ROUND(I481*H481,2)</f>
        <v>0</v>
      </c>
      <c r="K481" s="136" t="s">
        <v>3</v>
      </c>
      <c r="L481" s="34"/>
      <c r="M481" s="141" t="s">
        <v>3</v>
      </c>
      <c r="N481" s="142" t="s">
        <v>43</v>
      </c>
      <c r="O481" s="54"/>
      <c r="P481" s="143">
        <f>O481*H481</f>
        <v>0</v>
      </c>
      <c r="Q481" s="143">
        <v>0</v>
      </c>
      <c r="R481" s="143">
        <f>Q481*H481</f>
        <v>0</v>
      </c>
      <c r="S481" s="143">
        <v>0</v>
      </c>
      <c r="T481" s="144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45" t="s">
        <v>492</v>
      </c>
      <c r="AT481" s="145" t="s">
        <v>130</v>
      </c>
      <c r="AU481" s="145" t="s">
        <v>128</v>
      </c>
      <c r="AY481" s="18" t="s">
        <v>127</v>
      </c>
      <c r="BE481" s="146">
        <f>IF(N481="základní",J481,0)</f>
        <v>0</v>
      </c>
      <c r="BF481" s="146">
        <f>IF(N481="snížená",J481,0)</f>
        <v>0</v>
      </c>
      <c r="BG481" s="146">
        <f>IF(N481="zákl. přenesená",J481,0)</f>
        <v>0</v>
      </c>
      <c r="BH481" s="146">
        <f>IF(N481="sníž. přenesená",J481,0)</f>
        <v>0</v>
      </c>
      <c r="BI481" s="146">
        <f>IF(N481="nulová",J481,0)</f>
        <v>0</v>
      </c>
      <c r="BJ481" s="18" t="s">
        <v>77</v>
      </c>
      <c r="BK481" s="146">
        <f>ROUND(I481*H481,2)</f>
        <v>0</v>
      </c>
      <c r="BL481" s="18" t="s">
        <v>492</v>
      </c>
      <c r="BM481" s="145" t="s">
        <v>736</v>
      </c>
    </row>
    <row r="482" spans="1:65" s="2" customFormat="1" ht="16.5" customHeight="1">
      <c r="A482" s="33"/>
      <c r="B482" s="133"/>
      <c r="C482" s="134" t="s">
        <v>737</v>
      </c>
      <c r="D482" s="134" t="s">
        <v>130</v>
      </c>
      <c r="E482" s="135" t="s">
        <v>738</v>
      </c>
      <c r="F482" s="136" t="s">
        <v>739</v>
      </c>
      <c r="G482" s="137" t="s">
        <v>331</v>
      </c>
      <c r="H482" s="138">
        <v>1</v>
      </c>
      <c r="I482" s="139"/>
      <c r="J482" s="140">
        <f>ROUND(I482*H482,2)</f>
        <v>0</v>
      </c>
      <c r="K482" s="136" t="s">
        <v>3</v>
      </c>
      <c r="L482" s="34"/>
      <c r="M482" s="141" t="s">
        <v>3</v>
      </c>
      <c r="N482" s="142" t="s">
        <v>43</v>
      </c>
      <c r="O482" s="54"/>
      <c r="P482" s="143">
        <f>O482*H482</f>
        <v>0</v>
      </c>
      <c r="Q482" s="143">
        <v>0</v>
      </c>
      <c r="R482" s="143">
        <f>Q482*H482</f>
        <v>0</v>
      </c>
      <c r="S482" s="143">
        <v>0</v>
      </c>
      <c r="T482" s="144">
        <f>S482*H482</f>
        <v>0</v>
      </c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R482" s="145" t="s">
        <v>492</v>
      </c>
      <c r="AT482" s="145" t="s">
        <v>130</v>
      </c>
      <c r="AU482" s="145" t="s">
        <v>128</v>
      </c>
      <c r="AY482" s="18" t="s">
        <v>127</v>
      </c>
      <c r="BE482" s="146">
        <f>IF(N482="základní",J482,0)</f>
        <v>0</v>
      </c>
      <c r="BF482" s="146">
        <f>IF(N482="snížená",J482,0)</f>
        <v>0</v>
      </c>
      <c r="BG482" s="146">
        <f>IF(N482="zákl. přenesená",J482,0)</f>
        <v>0</v>
      </c>
      <c r="BH482" s="146">
        <f>IF(N482="sníž. přenesená",J482,0)</f>
        <v>0</v>
      </c>
      <c r="BI482" s="146">
        <f>IF(N482="nulová",J482,0)</f>
        <v>0</v>
      </c>
      <c r="BJ482" s="18" t="s">
        <v>77</v>
      </c>
      <c r="BK482" s="146">
        <f>ROUND(I482*H482,2)</f>
        <v>0</v>
      </c>
      <c r="BL482" s="18" t="s">
        <v>492</v>
      </c>
      <c r="BM482" s="145" t="s">
        <v>740</v>
      </c>
    </row>
    <row r="483" spans="1:65" s="14" customFormat="1" ht="11.25">
      <c r="B483" s="156"/>
      <c r="D483" s="148" t="s">
        <v>137</v>
      </c>
      <c r="E483" s="157" t="s">
        <v>3</v>
      </c>
      <c r="F483" s="158" t="s">
        <v>741</v>
      </c>
      <c r="H483" s="157" t="s">
        <v>3</v>
      </c>
      <c r="I483" s="159"/>
      <c r="L483" s="156"/>
      <c r="M483" s="160"/>
      <c r="N483" s="161"/>
      <c r="O483" s="161"/>
      <c r="P483" s="161"/>
      <c r="Q483" s="161"/>
      <c r="R483" s="161"/>
      <c r="S483" s="161"/>
      <c r="T483" s="162"/>
      <c r="AT483" s="157" t="s">
        <v>137</v>
      </c>
      <c r="AU483" s="157" t="s">
        <v>128</v>
      </c>
      <c r="AV483" s="14" t="s">
        <v>77</v>
      </c>
      <c r="AW483" s="14" t="s">
        <v>33</v>
      </c>
      <c r="AX483" s="14" t="s">
        <v>72</v>
      </c>
      <c r="AY483" s="157" t="s">
        <v>127</v>
      </c>
    </row>
    <row r="484" spans="1:65" s="14" customFormat="1" ht="11.25">
      <c r="B484" s="156"/>
      <c r="D484" s="148" t="s">
        <v>137</v>
      </c>
      <c r="E484" s="157" t="s">
        <v>3</v>
      </c>
      <c r="F484" s="158" t="s">
        <v>742</v>
      </c>
      <c r="H484" s="157" t="s">
        <v>3</v>
      </c>
      <c r="I484" s="159"/>
      <c r="L484" s="156"/>
      <c r="M484" s="160"/>
      <c r="N484" s="161"/>
      <c r="O484" s="161"/>
      <c r="P484" s="161"/>
      <c r="Q484" s="161"/>
      <c r="R484" s="161"/>
      <c r="S484" s="161"/>
      <c r="T484" s="162"/>
      <c r="AT484" s="157" t="s">
        <v>137</v>
      </c>
      <c r="AU484" s="157" t="s">
        <v>128</v>
      </c>
      <c r="AV484" s="14" t="s">
        <v>77</v>
      </c>
      <c r="AW484" s="14" t="s">
        <v>33</v>
      </c>
      <c r="AX484" s="14" t="s">
        <v>72</v>
      </c>
      <c r="AY484" s="157" t="s">
        <v>127</v>
      </c>
    </row>
    <row r="485" spans="1:65" s="14" customFormat="1" ht="11.25">
      <c r="B485" s="156"/>
      <c r="D485" s="148" t="s">
        <v>137</v>
      </c>
      <c r="E485" s="157" t="s">
        <v>3</v>
      </c>
      <c r="F485" s="158" t="s">
        <v>743</v>
      </c>
      <c r="H485" s="157" t="s">
        <v>3</v>
      </c>
      <c r="I485" s="159"/>
      <c r="L485" s="156"/>
      <c r="M485" s="160"/>
      <c r="N485" s="161"/>
      <c r="O485" s="161"/>
      <c r="P485" s="161"/>
      <c r="Q485" s="161"/>
      <c r="R485" s="161"/>
      <c r="S485" s="161"/>
      <c r="T485" s="162"/>
      <c r="AT485" s="157" t="s">
        <v>137</v>
      </c>
      <c r="AU485" s="157" t="s">
        <v>128</v>
      </c>
      <c r="AV485" s="14" t="s">
        <v>77</v>
      </c>
      <c r="AW485" s="14" t="s">
        <v>33</v>
      </c>
      <c r="AX485" s="14" t="s">
        <v>72</v>
      </c>
      <c r="AY485" s="157" t="s">
        <v>127</v>
      </c>
    </row>
    <row r="486" spans="1:65" s="14" customFormat="1" ht="11.25">
      <c r="B486" s="156"/>
      <c r="D486" s="148" t="s">
        <v>137</v>
      </c>
      <c r="E486" s="157" t="s">
        <v>3</v>
      </c>
      <c r="F486" s="158" t="s">
        <v>744</v>
      </c>
      <c r="H486" s="157" t="s">
        <v>3</v>
      </c>
      <c r="I486" s="159"/>
      <c r="L486" s="156"/>
      <c r="M486" s="160"/>
      <c r="N486" s="161"/>
      <c r="O486" s="161"/>
      <c r="P486" s="161"/>
      <c r="Q486" s="161"/>
      <c r="R486" s="161"/>
      <c r="S486" s="161"/>
      <c r="T486" s="162"/>
      <c r="AT486" s="157" t="s">
        <v>137</v>
      </c>
      <c r="AU486" s="157" t="s">
        <v>128</v>
      </c>
      <c r="AV486" s="14" t="s">
        <v>77</v>
      </c>
      <c r="AW486" s="14" t="s">
        <v>33</v>
      </c>
      <c r="AX486" s="14" t="s">
        <v>72</v>
      </c>
      <c r="AY486" s="157" t="s">
        <v>127</v>
      </c>
    </row>
    <row r="487" spans="1:65" s="14" customFormat="1" ht="11.25">
      <c r="B487" s="156"/>
      <c r="D487" s="148" t="s">
        <v>137</v>
      </c>
      <c r="E487" s="157" t="s">
        <v>3</v>
      </c>
      <c r="F487" s="158" t="s">
        <v>745</v>
      </c>
      <c r="H487" s="157" t="s">
        <v>3</v>
      </c>
      <c r="I487" s="159"/>
      <c r="L487" s="156"/>
      <c r="M487" s="160"/>
      <c r="N487" s="161"/>
      <c r="O487" s="161"/>
      <c r="P487" s="161"/>
      <c r="Q487" s="161"/>
      <c r="R487" s="161"/>
      <c r="S487" s="161"/>
      <c r="T487" s="162"/>
      <c r="AT487" s="157" t="s">
        <v>137</v>
      </c>
      <c r="AU487" s="157" t="s">
        <v>128</v>
      </c>
      <c r="AV487" s="14" t="s">
        <v>77</v>
      </c>
      <c r="AW487" s="14" t="s">
        <v>33</v>
      </c>
      <c r="AX487" s="14" t="s">
        <v>72</v>
      </c>
      <c r="AY487" s="157" t="s">
        <v>127</v>
      </c>
    </row>
    <row r="488" spans="1:65" s="14" customFormat="1" ht="11.25">
      <c r="B488" s="156"/>
      <c r="D488" s="148" t="s">
        <v>137</v>
      </c>
      <c r="E488" s="157" t="s">
        <v>3</v>
      </c>
      <c r="F488" s="158" t="s">
        <v>746</v>
      </c>
      <c r="H488" s="157" t="s">
        <v>3</v>
      </c>
      <c r="I488" s="159"/>
      <c r="L488" s="156"/>
      <c r="M488" s="160"/>
      <c r="N488" s="161"/>
      <c r="O488" s="161"/>
      <c r="P488" s="161"/>
      <c r="Q488" s="161"/>
      <c r="R488" s="161"/>
      <c r="S488" s="161"/>
      <c r="T488" s="162"/>
      <c r="AT488" s="157" t="s">
        <v>137</v>
      </c>
      <c r="AU488" s="157" t="s">
        <v>128</v>
      </c>
      <c r="AV488" s="14" t="s">
        <v>77</v>
      </c>
      <c r="AW488" s="14" t="s">
        <v>33</v>
      </c>
      <c r="AX488" s="14" t="s">
        <v>72</v>
      </c>
      <c r="AY488" s="157" t="s">
        <v>127</v>
      </c>
    </row>
    <row r="489" spans="1:65" s="14" customFormat="1" ht="11.25">
      <c r="B489" s="156"/>
      <c r="D489" s="148" t="s">
        <v>137</v>
      </c>
      <c r="E489" s="157" t="s">
        <v>3</v>
      </c>
      <c r="F489" s="158" t="s">
        <v>747</v>
      </c>
      <c r="H489" s="157" t="s">
        <v>3</v>
      </c>
      <c r="I489" s="159"/>
      <c r="L489" s="156"/>
      <c r="M489" s="160"/>
      <c r="N489" s="161"/>
      <c r="O489" s="161"/>
      <c r="P489" s="161"/>
      <c r="Q489" s="161"/>
      <c r="R489" s="161"/>
      <c r="S489" s="161"/>
      <c r="T489" s="162"/>
      <c r="AT489" s="157" t="s">
        <v>137</v>
      </c>
      <c r="AU489" s="157" t="s">
        <v>128</v>
      </c>
      <c r="AV489" s="14" t="s">
        <v>77</v>
      </c>
      <c r="AW489" s="14" t="s">
        <v>33</v>
      </c>
      <c r="AX489" s="14" t="s">
        <v>72</v>
      </c>
      <c r="AY489" s="157" t="s">
        <v>127</v>
      </c>
    </row>
    <row r="490" spans="1:65" s="14" customFormat="1" ht="11.25">
      <c r="B490" s="156"/>
      <c r="D490" s="148" t="s">
        <v>137</v>
      </c>
      <c r="E490" s="157" t="s">
        <v>3</v>
      </c>
      <c r="F490" s="158" t="s">
        <v>748</v>
      </c>
      <c r="H490" s="157" t="s">
        <v>3</v>
      </c>
      <c r="I490" s="159"/>
      <c r="L490" s="156"/>
      <c r="M490" s="160"/>
      <c r="N490" s="161"/>
      <c r="O490" s="161"/>
      <c r="P490" s="161"/>
      <c r="Q490" s="161"/>
      <c r="R490" s="161"/>
      <c r="S490" s="161"/>
      <c r="T490" s="162"/>
      <c r="AT490" s="157" t="s">
        <v>137</v>
      </c>
      <c r="AU490" s="157" t="s">
        <v>128</v>
      </c>
      <c r="AV490" s="14" t="s">
        <v>77</v>
      </c>
      <c r="AW490" s="14" t="s">
        <v>33</v>
      </c>
      <c r="AX490" s="14" t="s">
        <v>72</v>
      </c>
      <c r="AY490" s="157" t="s">
        <v>127</v>
      </c>
    </row>
    <row r="491" spans="1:65" s="13" customFormat="1" ht="11.25">
      <c r="B491" s="147"/>
      <c r="D491" s="148" t="s">
        <v>137</v>
      </c>
      <c r="E491" s="149" t="s">
        <v>3</v>
      </c>
      <c r="F491" s="150" t="s">
        <v>749</v>
      </c>
      <c r="H491" s="151">
        <v>1</v>
      </c>
      <c r="I491" s="152"/>
      <c r="L491" s="147"/>
      <c r="M491" s="153"/>
      <c r="N491" s="154"/>
      <c r="O491" s="154"/>
      <c r="P491" s="154"/>
      <c r="Q491" s="154"/>
      <c r="R491" s="154"/>
      <c r="S491" s="154"/>
      <c r="T491" s="155"/>
      <c r="AT491" s="149" t="s">
        <v>137</v>
      </c>
      <c r="AU491" s="149" t="s">
        <v>128</v>
      </c>
      <c r="AV491" s="13" t="s">
        <v>79</v>
      </c>
      <c r="AW491" s="13" t="s">
        <v>33</v>
      </c>
      <c r="AX491" s="13" t="s">
        <v>77</v>
      </c>
      <c r="AY491" s="149" t="s">
        <v>127</v>
      </c>
    </row>
    <row r="492" spans="1:65" s="2" customFormat="1" ht="16.5" customHeight="1">
      <c r="A492" s="33"/>
      <c r="B492" s="133"/>
      <c r="C492" s="134" t="s">
        <v>750</v>
      </c>
      <c r="D492" s="134" t="s">
        <v>130</v>
      </c>
      <c r="E492" s="135" t="s">
        <v>751</v>
      </c>
      <c r="F492" s="136" t="s">
        <v>752</v>
      </c>
      <c r="G492" s="137" t="s">
        <v>473</v>
      </c>
      <c r="H492" s="138">
        <v>1</v>
      </c>
      <c r="I492" s="139"/>
      <c r="J492" s="140">
        <f>ROUND(I492*H492,2)</f>
        <v>0</v>
      </c>
      <c r="K492" s="136" t="s">
        <v>3</v>
      </c>
      <c r="L492" s="34"/>
      <c r="M492" s="141" t="s">
        <v>3</v>
      </c>
      <c r="N492" s="142" t="s">
        <v>43</v>
      </c>
      <c r="O492" s="54"/>
      <c r="P492" s="143">
        <f>O492*H492</f>
        <v>0</v>
      </c>
      <c r="Q492" s="143">
        <v>0</v>
      </c>
      <c r="R492" s="143">
        <f>Q492*H492</f>
        <v>0</v>
      </c>
      <c r="S492" s="143">
        <v>0</v>
      </c>
      <c r="T492" s="144">
        <f>S492*H492</f>
        <v>0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145" t="s">
        <v>492</v>
      </c>
      <c r="AT492" s="145" t="s">
        <v>130</v>
      </c>
      <c r="AU492" s="145" t="s">
        <v>128</v>
      </c>
      <c r="AY492" s="18" t="s">
        <v>127</v>
      </c>
      <c r="BE492" s="146">
        <f>IF(N492="základní",J492,0)</f>
        <v>0</v>
      </c>
      <c r="BF492" s="146">
        <f>IF(N492="snížená",J492,0)</f>
        <v>0</v>
      </c>
      <c r="BG492" s="146">
        <f>IF(N492="zákl. přenesená",J492,0)</f>
        <v>0</v>
      </c>
      <c r="BH492" s="146">
        <f>IF(N492="sníž. přenesená",J492,0)</f>
        <v>0</v>
      </c>
      <c r="BI492" s="146">
        <f>IF(N492="nulová",J492,0)</f>
        <v>0</v>
      </c>
      <c r="BJ492" s="18" t="s">
        <v>77</v>
      </c>
      <c r="BK492" s="146">
        <f>ROUND(I492*H492,2)</f>
        <v>0</v>
      </c>
      <c r="BL492" s="18" t="s">
        <v>492</v>
      </c>
      <c r="BM492" s="145" t="s">
        <v>753</v>
      </c>
    </row>
    <row r="493" spans="1:65" s="12" customFormat="1" ht="20.85" customHeight="1">
      <c r="B493" s="120"/>
      <c r="D493" s="121" t="s">
        <v>71</v>
      </c>
      <c r="E493" s="131" t="s">
        <v>754</v>
      </c>
      <c r="F493" s="131" t="s">
        <v>755</v>
      </c>
      <c r="I493" s="123"/>
      <c r="J493" s="132">
        <f>BK493</f>
        <v>0</v>
      </c>
      <c r="L493" s="120"/>
      <c r="M493" s="125"/>
      <c r="N493" s="126"/>
      <c r="O493" s="126"/>
      <c r="P493" s="127">
        <f>SUM(P494:P505)</f>
        <v>0</v>
      </c>
      <c r="Q493" s="126"/>
      <c r="R493" s="127">
        <f>SUM(R494:R505)</f>
        <v>0</v>
      </c>
      <c r="S493" s="126"/>
      <c r="T493" s="128">
        <f>SUM(T494:T505)</f>
        <v>0</v>
      </c>
      <c r="AR493" s="121" t="s">
        <v>128</v>
      </c>
      <c r="AT493" s="129" t="s">
        <v>71</v>
      </c>
      <c r="AU493" s="129" t="s">
        <v>79</v>
      </c>
      <c r="AY493" s="121" t="s">
        <v>127</v>
      </c>
      <c r="BK493" s="130">
        <f>SUM(BK494:BK505)</f>
        <v>0</v>
      </c>
    </row>
    <row r="494" spans="1:65" s="2" customFormat="1" ht="16.5" customHeight="1">
      <c r="A494" s="33"/>
      <c r="B494" s="133"/>
      <c r="C494" s="134" t="s">
        <v>756</v>
      </c>
      <c r="D494" s="134" t="s">
        <v>130</v>
      </c>
      <c r="E494" s="135" t="s">
        <v>757</v>
      </c>
      <c r="F494" s="136" t="s">
        <v>735</v>
      </c>
      <c r="G494" s="137" t="s">
        <v>184</v>
      </c>
      <c r="H494" s="138">
        <v>1</v>
      </c>
      <c r="I494" s="139"/>
      <c r="J494" s="140">
        <f>ROUND(I494*H494,2)</f>
        <v>0</v>
      </c>
      <c r="K494" s="136" t="s">
        <v>3</v>
      </c>
      <c r="L494" s="34"/>
      <c r="M494" s="141" t="s">
        <v>3</v>
      </c>
      <c r="N494" s="142" t="s">
        <v>43</v>
      </c>
      <c r="O494" s="54"/>
      <c r="P494" s="143">
        <f>O494*H494</f>
        <v>0</v>
      </c>
      <c r="Q494" s="143">
        <v>0</v>
      </c>
      <c r="R494" s="143">
        <f>Q494*H494</f>
        <v>0</v>
      </c>
      <c r="S494" s="143">
        <v>0</v>
      </c>
      <c r="T494" s="144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45" t="s">
        <v>492</v>
      </c>
      <c r="AT494" s="145" t="s">
        <v>130</v>
      </c>
      <c r="AU494" s="145" t="s">
        <v>128</v>
      </c>
      <c r="AY494" s="18" t="s">
        <v>127</v>
      </c>
      <c r="BE494" s="146">
        <f>IF(N494="základní",J494,0)</f>
        <v>0</v>
      </c>
      <c r="BF494" s="146">
        <f>IF(N494="snížená",J494,0)</f>
        <v>0</v>
      </c>
      <c r="BG494" s="146">
        <f>IF(N494="zákl. přenesená",J494,0)</f>
        <v>0</v>
      </c>
      <c r="BH494" s="146">
        <f>IF(N494="sníž. přenesená",J494,0)</f>
        <v>0</v>
      </c>
      <c r="BI494" s="146">
        <f>IF(N494="nulová",J494,0)</f>
        <v>0</v>
      </c>
      <c r="BJ494" s="18" t="s">
        <v>77</v>
      </c>
      <c r="BK494" s="146">
        <f>ROUND(I494*H494,2)</f>
        <v>0</v>
      </c>
      <c r="BL494" s="18" t="s">
        <v>492</v>
      </c>
      <c r="BM494" s="145" t="s">
        <v>758</v>
      </c>
    </row>
    <row r="495" spans="1:65" s="2" customFormat="1" ht="16.5" customHeight="1">
      <c r="A495" s="33"/>
      <c r="B495" s="133"/>
      <c r="C495" s="134" t="s">
        <v>759</v>
      </c>
      <c r="D495" s="134" t="s">
        <v>130</v>
      </c>
      <c r="E495" s="135" t="s">
        <v>760</v>
      </c>
      <c r="F495" s="136" t="s">
        <v>739</v>
      </c>
      <c r="G495" s="137" t="s">
        <v>331</v>
      </c>
      <c r="H495" s="138">
        <v>1</v>
      </c>
      <c r="I495" s="139"/>
      <c r="J495" s="140">
        <f>ROUND(I495*H495,2)</f>
        <v>0</v>
      </c>
      <c r="K495" s="136" t="s">
        <v>3</v>
      </c>
      <c r="L495" s="34"/>
      <c r="M495" s="141" t="s">
        <v>3</v>
      </c>
      <c r="N495" s="142" t="s">
        <v>43</v>
      </c>
      <c r="O495" s="54"/>
      <c r="P495" s="143">
        <f>O495*H495</f>
        <v>0</v>
      </c>
      <c r="Q495" s="143">
        <v>0</v>
      </c>
      <c r="R495" s="143">
        <f>Q495*H495</f>
        <v>0</v>
      </c>
      <c r="S495" s="143">
        <v>0</v>
      </c>
      <c r="T495" s="144">
        <f>S495*H495</f>
        <v>0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145" t="s">
        <v>492</v>
      </c>
      <c r="AT495" s="145" t="s">
        <v>130</v>
      </c>
      <c r="AU495" s="145" t="s">
        <v>128</v>
      </c>
      <c r="AY495" s="18" t="s">
        <v>127</v>
      </c>
      <c r="BE495" s="146">
        <f>IF(N495="základní",J495,0)</f>
        <v>0</v>
      </c>
      <c r="BF495" s="146">
        <f>IF(N495="snížená",J495,0)</f>
        <v>0</v>
      </c>
      <c r="BG495" s="146">
        <f>IF(N495="zákl. přenesená",J495,0)</f>
        <v>0</v>
      </c>
      <c r="BH495" s="146">
        <f>IF(N495="sníž. přenesená",J495,0)</f>
        <v>0</v>
      </c>
      <c r="BI495" s="146">
        <f>IF(N495="nulová",J495,0)</f>
        <v>0</v>
      </c>
      <c r="BJ495" s="18" t="s">
        <v>77</v>
      </c>
      <c r="BK495" s="146">
        <f>ROUND(I495*H495,2)</f>
        <v>0</v>
      </c>
      <c r="BL495" s="18" t="s">
        <v>492</v>
      </c>
      <c r="BM495" s="145" t="s">
        <v>761</v>
      </c>
    </row>
    <row r="496" spans="1:65" s="14" customFormat="1" ht="11.25">
      <c r="B496" s="156"/>
      <c r="D496" s="148" t="s">
        <v>137</v>
      </c>
      <c r="E496" s="157" t="s">
        <v>3</v>
      </c>
      <c r="F496" s="158" t="s">
        <v>741</v>
      </c>
      <c r="H496" s="157" t="s">
        <v>3</v>
      </c>
      <c r="I496" s="159"/>
      <c r="L496" s="156"/>
      <c r="M496" s="160"/>
      <c r="N496" s="161"/>
      <c r="O496" s="161"/>
      <c r="P496" s="161"/>
      <c r="Q496" s="161"/>
      <c r="R496" s="161"/>
      <c r="S496" s="161"/>
      <c r="T496" s="162"/>
      <c r="AT496" s="157" t="s">
        <v>137</v>
      </c>
      <c r="AU496" s="157" t="s">
        <v>128</v>
      </c>
      <c r="AV496" s="14" t="s">
        <v>77</v>
      </c>
      <c r="AW496" s="14" t="s">
        <v>33</v>
      </c>
      <c r="AX496" s="14" t="s">
        <v>72</v>
      </c>
      <c r="AY496" s="157" t="s">
        <v>127</v>
      </c>
    </row>
    <row r="497" spans="1:65" s="14" customFormat="1" ht="11.25">
      <c r="B497" s="156"/>
      <c r="D497" s="148" t="s">
        <v>137</v>
      </c>
      <c r="E497" s="157" t="s">
        <v>3</v>
      </c>
      <c r="F497" s="158" t="s">
        <v>742</v>
      </c>
      <c r="H497" s="157" t="s">
        <v>3</v>
      </c>
      <c r="I497" s="159"/>
      <c r="L497" s="156"/>
      <c r="M497" s="160"/>
      <c r="N497" s="161"/>
      <c r="O497" s="161"/>
      <c r="P497" s="161"/>
      <c r="Q497" s="161"/>
      <c r="R497" s="161"/>
      <c r="S497" s="161"/>
      <c r="T497" s="162"/>
      <c r="AT497" s="157" t="s">
        <v>137</v>
      </c>
      <c r="AU497" s="157" t="s">
        <v>128</v>
      </c>
      <c r="AV497" s="14" t="s">
        <v>77</v>
      </c>
      <c r="AW497" s="14" t="s">
        <v>33</v>
      </c>
      <c r="AX497" s="14" t="s">
        <v>72</v>
      </c>
      <c r="AY497" s="157" t="s">
        <v>127</v>
      </c>
    </row>
    <row r="498" spans="1:65" s="14" customFormat="1" ht="11.25">
      <c r="B498" s="156"/>
      <c r="D498" s="148" t="s">
        <v>137</v>
      </c>
      <c r="E498" s="157" t="s">
        <v>3</v>
      </c>
      <c r="F498" s="158" t="s">
        <v>762</v>
      </c>
      <c r="H498" s="157" t="s">
        <v>3</v>
      </c>
      <c r="I498" s="159"/>
      <c r="L498" s="156"/>
      <c r="M498" s="160"/>
      <c r="N498" s="161"/>
      <c r="O498" s="161"/>
      <c r="P498" s="161"/>
      <c r="Q498" s="161"/>
      <c r="R498" s="161"/>
      <c r="S498" s="161"/>
      <c r="T498" s="162"/>
      <c r="AT498" s="157" t="s">
        <v>137</v>
      </c>
      <c r="AU498" s="157" t="s">
        <v>128</v>
      </c>
      <c r="AV498" s="14" t="s">
        <v>77</v>
      </c>
      <c r="AW498" s="14" t="s">
        <v>33</v>
      </c>
      <c r="AX498" s="14" t="s">
        <v>72</v>
      </c>
      <c r="AY498" s="157" t="s">
        <v>127</v>
      </c>
    </row>
    <row r="499" spans="1:65" s="14" customFormat="1" ht="11.25">
      <c r="B499" s="156"/>
      <c r="D499" s="148" t="s">
        <v>137</v>
      </c>
      <c r="E499" s="157" t="s">
        <v>3</v>
      </c>
      <c r="F499" s="158" t="s">
        <v>744</v>
      </c>
      <c r="H499" s="157" t="s">
        <v>3</v>
      </c>
      <c r="I499" s="159"/>
      <c r="L499" s="156"/>
      <c r="M499" s="160"/>
      <c r="N499" s="161"/>
      <c r="O499" s="161"/>
      <c r="P499" s="161"/>
      <c r="Q499" s="161"/>
      <c r="R499" s="161"/>
      <c r="S499" s="161"/>
      <c r="T499" s="162"/>
      <c r="AT499" s="157" t="s">
        <v>137</v>
      </c>
      <c r="AU499" s="157" t="s">
        <v>128</v>
      </c>
      <c r="AV499" s="14" t="s">
        <v>77</v>
      </c>
      <c r="AW499" s="14" t="s">
        <v>33</v>
      </c>
      <c r="AX499" s="14" t="s">
        <v>72</v>
      </c>
      <c r="AY499" s="157" t="s">
        <v>127</v>
      </c>
    </row>
    <row r="500" spans="1:65" s="14" customFormat="1" ht="11.25">
      <c r="B500" s="156"/>
      <c r="D500" s="148" t="s">
        <v>137</v>
      </c>
      <c r="E500" s="157" t="s">
        <v>3</v>
      </c>
      <c r="F500" s="158" t="s">
        <v>745</v>
      </c>
      <c r="H500" s="157" t="s">
        <v>3</v>
      </c>
      <c r="I500" s="159"/>
      <c r="L500" s="156"/>
      <c r="M500" s="160"/>
      <c r="N500" s="161"/>
      <c r="O500" s="161"/>
      <c r="P500" s="161"/>
      <c r="Q500" s="161"/>
      <c r="R500" s="161"/>
      <c r="S500" s="161"/>
      <c r="T500" s="162"/>
      <c r="AT500" s="157" t="s">
        <v>137</v>
      </c>
      <c r="AU500" s="157" t="s">
        <v>128</v>
      </c>
      <c r="AV500" s="14" t="s">
        <v>77</v>
      </c>
      <c r="AW500" s="14" t="s">
        <v>33</v>
      </c>
      <c r="AX500" s="14" t="s">
        <v>72</v>
      </c>
      <c r="AY500" s="157" t="s">
        <v>127</v>
      </c>
    </row>
    <row r="501" spans="1:65" s="14" customFormat="1" ht="11.25">
      <c r="B501" s="156"/>
      <c r="D501" s="148" t="s">
        <v>137</v>
      </c>
      <c r="E501" s="157" t="s">
        <v>3</v>
      </c>
      <c r="F501" s="158" t="s">
        <v>763</v>
      </c>
      <c r="H501" s="157" t="s">
        <v>3</v>
      </c>
      <c r="I501" s="159"/>
      <c r="L501" s="156"/>
      <c r="M501" s="160"/>
      <c r="N501" s="161"/>
      <c r="O501" s="161"/>
      <c r="P501" s="161"/>
      <c r="Q501" s="161"/>
      <c r="R501" s="161"/>
      <c r="S501" s="161"/>
      <c r="T501" s="162"/>
      <c r="AT501" s="157" t="s">
        <v>137</v>
      </c>
      <c r="AU501" s="157" t="s">
        <v>128</v>
      </c>
      <c r="AV501" s="14" t="s">
        <v>77</v>
      </c>
      <c r="AW501" s="14" t="s">
        <v>33</v>
      </c>
      <c r="AX501" s="14" t="s">
        <v>72</v>
      </c>
      <c r="AY501" s="157" t="s">
        <v>127</v>
      </c>
    </row>
    <row r="502" spans="1:65" s="14" customFormat="1" ht="11.25">
      <c r="B502" s="156"/>
      <c r="D502" s="148" t="s">
        <v>137</v>
      </c>
      <c r="E502" s="157" t="s">
        <v>3</v>
      </c>
      <c r="F502" s="158" t="s">
        <v>747</v>
      </c>
      <c r="H502" s="157" t="s">
        <v>3</v>
      </c>
      <c r="I502" s="159"/>
      <c r="L502" s="156"/>
      <c r="M502" s="160"/>
      <c r="N502" s="161"/>
      <c r="O502" s="161"/>
      <c r="P502" s="161"/>
      <c r="Q502" s="161"/>
      <c r="R502" s="161"/>
      <c r="S502" s="161"/>
      <c r="T502" s="162"/>
      <c r="AT502" s="157" t="s">
        <v>137</v>
      </c>
      <c r="AU502" s="157" t="s">
        <v>128</v>
      </c>
      <c r="AV502" s="14" t="s">
        <v>77</v>
      </c>
      <c r="AW502" s="14" t="s">
        <v>33</v>
      </c>
      <c r="AX502" s="14" t="s">
        <v>72</v>
      </c>
      <c r="AY502" s="157" t="s">
        <v>127</v>
      </c>
    </row>
    <row r="503" spans="1:65" s="14" customFormat="1" ht="11.25">
      <c r="B503" s="156"/>
      <c r="D503" s="148" t="s">
        <v>137</v>
      </c>
      <c r="E503" s="157" t="s">
        <v>3</v>
      </c>
      <c r="F503" s="158" t="s">
        <v>748</v>
      </c>
      <c r="H503" s="157" t="s">
        <v>3</v>
      </c>
      <c r="I503" s="159"/>
      <c r="L503" s="156"/>
      <c r="M503" s="160"/>
      <c r="N503" s="161"/>
      <c r="O503" s="161"/>
      <c r="P503" s="161"/>
      <c r="Q503" s="161"/>
      <c r="R503" s="161"/>
      <c r="S503" s="161"/>
      <c r="T503" s="162"/>
      <c r="AT503" s="157" t="s">
        <v>137</v>
      </c>
      <c r="AU503" s="157" t="s">
        <v>128</v>
      </c>
      <c r="AV503" s="14" t="s">
        <v>77</v>
      </c>
      <c r="AW503" s="14" t="s">
        <v>33</v>
      </c>
      <c r="AX503" s="14" t="s">
        <v>72</v>
      </c>
      <c r="AY503" s="157" t="s">
        <v>127</v>
      </c>
    </row>
    <row r="504" spans="1:65" s="13" customFormat="1" ht="11.25">
      <c r="B504" s="147"/>
      <c r="D504" s="148" t="s">
        <v>137</v>
      </c>
      <c r="E504" s="149" t="s">
        <v>3</v>
      </c>
      <c r="F504" s="150" t="s">
        <v>749</v>
      </c>
      <c r="H504" s="151">
        <v>1</v>
      </c>
      <c r="I504" s="152"/>
      <c r="L504" s="147"/>
      <c r="M504" s="153"/>
      <c r="N504" s="154"/>
      <c r="O504" s="154"/>
      <c r="P504" s="154"/>
      <c r="Q504" s="154"/>
      <c r="R504" s="154"/>
      <c r="S504" s="154"/>
      <c r="T504" s="155"/>
      <c r="AT504" s="149" t="s">
        <v>137</v>
      </c>
      <c r="AU504" s="149" t="s">
        <v>128</v>
      </c>
      <c r="AV504" s="13" t="s">
        <v>79</v>
      </c>
      <c r="AW504" s="13" t="s">
        <v>33</v>
      </c>
      <c r="AX504" s="13" t="s">
        <v>77</v>
      </c>
      <c r="AY504" s="149" t="s">
        <v>127</v>
      </c>
    </row>
    <row r="505" spans="1:65" s="2" customFormat="1" ht="16.5" customHeight="1">
      <c r="A505" s="33"/>
      <c r="B505" s="133"/>
      <c r="C505" s="134" t="s">
        <v>764</v>
      </c>
      <c r="D505" s="134" t="s">
        <v>130</v>
      </c>
      <c r="E505" s="135" t="s">
        <v>765</v>
      </c>
      <c r="F505" s="136" t="s">
        <v>752</v>
      </c>
      <c r="G505" s="137" t="s">
        <v>473</v>
      </c>
      <c r="H505" s="138">
        <v>1</v>
      </c>
      <c r="I505" s="139"/>
      <c r="J505" s="140">
        <f>ROUND(I505*H505,2)</f>
        <v>0</v>
      </c>
      <c r="K505" s="136" t="s">
        <v>3</v>
      </c>
      <c r="L505" s="34"/>
      <c r="M505" s="141" t="s">
        <v>3</v>
      </c>
      <c r="N505" s="142" t="s">
        <v>43</v>
      </c>
      <c r="O505" s="54"/>
      <c r="P505" s="143">
        <f>O505*H505</f>
        <v>0</v>
      </c>
      <c r="Q505" s="143">
        <v>0</v>
      </c>
      <c r="R505" s="143">
        <f>Q505*H505</f>
        <v>0</v>
      </c>
      <c r="S505" s="143">
        <v>0</v>
      </c>
      <c r="T505" s="144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145" t="s">
        <v>492</v>
      </c>
      <c r="AT505" s="145" t="s">
        <v>130</v>
      </c>
      <c r="AU505" s="145" t="s">
        <v>128</v>
      </c>
      <c r="AY505" s="18" t="s">
        <v>127</v>
      </c>
      <c r="BE505" s="146">
        <f>IF(N505="základní",J505,0)</f>
        <v>0</v>
      </c>
      <c r="BF505" s="146">
        <f>IF(N505="snížená",J505,0)</f>
        <v>0</v>
      </c>
      <c r="BG505" s="146">
        <f>IF(N505="zákl. přenesená",J505,0)</f>
        <v>0</v>
      </c>
      <c r="BH505" s="146">
        <f>IF(N505="sníž. přenesená",J505,0)</f>
        <v>0</v>
      </c>
      <c r="BI505" s="146">
        <f>IF(N505="nulová",J505,0)</f>
        <v>0</v>
      </c>
      <c r="BJ505" s="18" t="s">
        <v>77</v>
      </c>
      <c r="BK505" s="146">
        <f>ROUND(I505*H505,2)</f>
        <v>0</v>
      </c>
      <c r="BL505" s="18" t="s">
        <v>492</v>
      </c>
      <c r="BM505" s="145" t="s">
        <v>766</v>
      </c>
    </row>
    <row r="506" spans="1:65" s="12" customFormat="1" ht="20.85" customHeight="1">
      <c r="B506" s="120"/>
      <c r="D506" s="121" t="s">
        <v>71</v>
      </c>
      <c r="E506" s="131" t="s">
        <v>767</v>
      </c>
      <c r="F506" s="131" t="s">
        <v>768</v>
      </c>
      <c r="I506" s="123"/>
      <c r="J506" s="132">
        <f>BK506</f>
        <v>0</v>
      </c>
      <c r="L506" s="120"/>
      <c r="M506" s="125"/>
      <c r="N506" s="126"/>
      <c r="O506" s="126"/>
      <c r="P506" s="127">
        <f>SUM(P507:P518)</f>
        <v>0</v>
      </c>
      <c r="Q506" s="126"/>
      <c r="R506" s="127">
        <f>SUM(R507:R518)</f>
        <v>0</v>
      </c>
      <c r="S506" s="126"/>
      <c r="T506" s="128">
        <f>SUM(T507:T518)</f>
        <v>0</v>
      </c>
      <c r="AR506" s="121" t="s">
        <v>128</v>
      </c>
      <c r="AT506" s="129" t="s">
        <v>71</v>
      </c>
      <c r="AU506" s="129" t="s">
        <v>79</v>
      </c>
      <c r="AY506" s="121" t="s">
        <v>127</v>
      </c>
      <c r="BK506" s="130">
        <f>SUM(BK507:BK518)</f>
        <v>0</v>
      </c>
    </row>
    <row r="507" spans="1:65" s="2" customFormat="1" ht="16.5" customHeight="1">
      <c r="A507" s="33"/>
      <c r="B507" s="133"/>
      <c r="C507" s="134" t="s">
        <v>769</v>
      </c>
      <c r="D507" s="134" t="s">
        <v>130</v>
      </c>
      <c r="E507" s="135" t="s">
        <v>770</v>
      </c>
      <c r="F507" s="136" t="s">
        <v>735</v>
      </c>
      <c r="G507" s="137" t="s">
        <v>184</v>
      </c>
      <c r="H507" s="138">
        <v>1</v>
      </c>
      <c r="I507" s="139"/>
      <c r="J507" s="140">
        <f>ROUND(I507*H507,2)</f>
        <v>0</v>
      </c>
      <c r="K507" s="136" t="s">
        <v>3</v>
      </c>
      <c r="L507" s="34"/>
      <c r="M507" s="141" t="s">
        <v>3</v>
      </c>
      <c r="N507" s="142" t="s">
        <v>43</v>
      </c>
      <c r="O507" s="54"/>
      <c r="P507" s="143">
        <f>O507*H507</f>
        <v>0</v>
      </c>
      <c r="Q507" s="143">
        <v>0</v>
      </c>
      <c r="R507" s="143">
        <f>Q507*H507</f>
        <v>0</v>
      </c>
      <c r="S507" s="143">
        <v>0</v>
      </c>
      <c r="T507" s="144">
        <f>S507*H507</f>
        <v>0</v>
      </c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R507" s="145" t="s">
        <v>492</v>
      </c>
      <c r="AT507" s="145" t="s">
        <v>130</v>
      </c>
      <c r="AU507" s="145" t="s">
        <v>128</v>
      </c>
      <c r="AY507" s="18" t="s">
        <v>127</v>
      </c>
      <c r="BE507" s="146">
        <f>IF(N507="základní",J507,0)</f>
        <v>0</v>
      </c>
      <c r="BF507" s="146">
        <f>IF(N507="snížená",J507,0)</f>
        <v>0</v>
      </c>
      <c r="BG507" s="146">
        <f>IF(N507="zákl. přenesená",J507,0)</f>
        <v>0</v>
      </c>
      <c r="BH507" s="146">
        <f>IF(N507="sníž. přenesená",J507,0)</f>
        <v>0</v>
      </c>
      <c r="BI507" s="146">
        <f>IF(N507="nulová",J507,0)</f>
        <v>0</v>
      </c>
      <c r="BJ507" s="18" t="s">
        <v>77</v>
      </c>
      <c r="BK507" s="146">
        <f>ROUND(I507*H507,2)</f>
        <v>0</v>
      </c>
      <c r="BL507" s="18" t="s">
        <v>492</v>
      </c>
      <c r="BM507" s="145" t="s">
        <v>771</v>
      </c>
    </row>
    <row r="508" spans="1:65" s="2" customFormat="1" ht="16.5" customHeight="1">
      <c r="A508" s="33"/>
      <c r="B508" s="133"/>
      <c r="C508" s="134" t="s">
        <v>772</v>
      </c>
      <c r="D508" s="134" t="s">
        <v>130</v>
      </c>
      <c r="E508" s="135" t="s">
        <v>773</v>
      </c>
      <c r="F508" s="136" t="s">
        <v>739</v>
      </c>
      <c r="G508" s="137" t="s">
        <v>331</v>
      </c>
      <c r="H508" s="138">
        <v>1</v>
      </c>
      <c r="I508" s="139"/>
      <c r="J508" s="140">
        <f>ROUND(I508*H508,2)</f>
        <v>0</v>
      </c>
      <c r="K508" s="136" t="s">
        <v>3</v>
      </c>
      <c r="L508" s="34"/>
      <c r="M508" s="141" t="s">
        <v>3</v>
      </c>
      <c r="N508" s="142" t="s">
        <v>43</v>
      </c>
      <c r="O508" s="54"/>
      <c r="P508" s="143">
        <f>O508*H508</f>
        <v>0</v>
      </c>
      <c r="Q508" s="143">
        <v>0</v>
      </c>
      <c r="R508" s="143">
        <f>Q508*H508</f>
        <v>0</v>
      </c>
      <c r="S508" s="143">
        <v>0</v>
      </c>
      <c r="T508" s="144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45" t="s">
        <v>492</v>
      </c>
      <c r="AT508" s="145" t="s">
        <v>130</v>
      </c>
      <c r="AU508" s="145" t="s">
        <v>128</v>
      </c>
      <c r="AY508" s="18" t="s">
        <v>127</v>
      </c>
      <c r="BE508" s="146">
        <f>IF(N508="základní",J508,0)</f>
        <v>0</v>
      </c>
      <c r="BF508" s="146">
        <f>IF(N508="snížená",J508,0)</f>
        <v>0</v>
      </c>
      <c r="BG508" s="146">
        <f>IF(N508="zákl. přenesená",J508,0)</f>
        <v>0</v>
      </c>
      <c r="BH508" s="146">
        <f>IF(N508="sníž. přenesená",J508,0)</f>
        <v>0</v>
      </c>
      <c r="BI508" s="146">
        <f>IF(N508="nulová",J508,0)</f>
        <v>0</v>
      </c>
      <c r="BJ508" s="18" t="s">
        <v>77</v>
      </c>
      <c r="BK508" s="146">
        <f>ROUND(I508*H508,2)</f>
        <v>0</v>
      </c>
      <c r="BL508" s="18" t="s">
        <v>492</v>
      </c>
      <c r="BM508" s="145" t="s">
        <v>774</v>
      </c>
    </row>
    <row r="509" spans="1:65" s="14" customFormat="1" ht="11.25">
      <c r="B509" s="156"/>
      <c r="D509" s="148" t="s">
        <v>137</v>
      </c>
      <c r="E509" s="157" t="s">
        <v>3</v>
      </c>
      <c r="F509" s="158" t="s">
        <v>775</v>
      </c>
      <c r="H509" s="157" t="s">
        <v>3</v>
      </c>
      <c r="I509" s="159"/>
      <c r="L509" s="156"/>
      <c r="M509" s="160"/>
      <c r="N509" s="161"/>
      <c r="O509" s="161"/>
      <c r="P509" s="161"/>
      <c r="Q509" s="161"/>
      <c r="R509" s="161"/>
      <c r="S509" s="161"/>
      <c r="T509" s="162"/>
      <c r="AT509" s="157" t="s">
        <v>137</v>
      </c>
      <c r="AU509" s="157" t="s">
        <v>128</v>
      </c>
      <c r="AV509" s="14" t="s">
        <v>77</v>
      </c>
      <c r="AW509" s="14" t="s">
        <v>33</v>
      </c>
      <c r="AX509" s="14" t="s">
        <v>72</v>
      </c>
      <c r="AY509" s="157" t="s">
        <v>127</v>
      </c>
    </row>
    <row r="510" spans="1:65" s="14" customFormat="1" ht="11.25">
      <c r="B510" s="156"/>
      <c r="D510" s="148" t="s">
        <v>137</v>
      </c>
      <c r="E510" s="157" t="s">
        <v>3</v>
      </c>
      <c r="F510" s="158" t="s">
        <v>742</v>
      </c>
      <c r="H510" s="157" t="s">
        <v>3</v>
      </c>
      <c r="I510" s="159"/>
      <c r="L510" s="156"/>
      <c r="M510" s="160"/>
      <c r="N510" s="161"/>
      <c r="O510" s="161"/>
      <c r="P510" s="161"/>
      <c r="Q510" s="161"/>
      <c r="R510" s="161"/>
      <c r="S510" s="161"/>
      <c r="T510" s="162"/>
      <c r="AT510" s="157" t="s">
        <v>137</v>
      </c>
      <c r="AU510" s="157" t="s">
        <v>128</v>
      </c>
      <c r="AV510" s="14" t="s">
        <v>77</v>
      </c>
      <c r="AW510" s="14" t="s">
        <v>33</v>
      </c>
      <c r="AX510" s="14" t="s">
        <v>72</v>
      </c>
      <c r="AY510" s="157" t="s">
        <v>127</v>
      </c>
    </row>
    <row r="511" spans="1:65" s="14" customFormat="1" ht="11.25">
      <c r="B511" s="156"/>
      <c r="D511" s="148" t="s">
        <v>137</v>
      </c>
      <c r="E511" s="157" t="s">
        <v>3</v>
      </c>
      <c r="F511" s="158" t="s">
        <v>776</v>
      </c>
      <c r="H511" s="157" t="s">
        <v>3</v>
      </c>
      <c r="I511" s="159"/>
      <c r="L511" s="156"/>
      <c r="M511" s="160"/>
      <c r="N511" s="161"/>
      <c r="O511" s="161"/>
      <c r="P511" s="161"/>
      <c r="Q511" s="161"/>
      <c r="R511" s="161"/>
      <c r="S511" s="161"/>
      <c r="T511" s="162"/>
      <c r="AT511" s="157" t="s">
        <v>137</v>
      </c>
      <c r="AU511" s="157" t="s">
        <v>128</v>
      </c>
      <c r="AV511" s="14" t="s">
        <v>77</v>
      </c>
      <c r="AW511" s="14" t="s">
        <v>33</v>
      </c>
      <c r="AX511" s="14" t="s">
        <v>72</v>
      </c>
      <c r="AY511" s="157" t="s">
        <v>127</v>
      </c>
    </row>
    <row r="512" spans="1:65" s="14" customFormat="1" ht="11.25">
      <c r="B512" s="156"/>
      <c r="D512" s="148" t="s">
        <v>137</v>
      </c>
      <c r="E512" s="157" t="s">
        <v>3</v>
      </c>
      <c r="F512" s="158" t="s">
        <v>744</v>
      </c>
      <c r="H512" s="157" t="s">
        <v>3</v>
      </c>
      <c r="I512" s="159"/>
      <c r="L512" s="156"/>
      <c r="M512" s="160"/>
      <c r="N512" s="161"/>
      <c r="O512" s="161"/>
      <c r="P512" s="161"/>
      <c r="Q512" s="161"/>
      <c r="R512" s="161"/>
      <c r="S512" s="161"/>
      <c r="T512" s="162"/>
      <c r="AT512" s="157" t="s">
        <v>137</v>
      </c>
      <c r="AU512" s="157" t="s">
        <v>128</v>
      </c>
      <c r="AV512" s="14" t="s">
        <v>77</v>
      </c>
      <c r="AW512" s="14" t="s">
        <v>33</v>
      </c>
      <c r="AX512" s="14" t="s">
        <v>72</v>
      </c>
      <c r="AY512" s="157" t="s">
        <v>127</v>
      </c>
    </row>
    <row r="513" spans="1:65" s="14" customFormat="1" ht="11.25">
      <c r="B513" s="156"/>
      <c r="D513" s="148" t="s">
        <v>137</v>
      </c>
      <c r="E513" s="157" t="s">
        <v>3</v>
      </c>
      <c r="F513" s="158" t="s">
        <v>745</v>
      </c>
      <c r="H513" s="157" t="s">
        <v>3</v>
      </c>
      <c r="I513" s="159"/>
      <c r="L513" s="156"/>
      <c r="M513" s="160"/>
      <c r="N513" s="161"/>
      <c r="O513" s="161"/>
      <c r="P513" s="161"/>
      <c r="Q513" s="161"/>
      <c r="R513" s="161"/>
      <c r="S513" s="161"/>
      <c r="T513" s="162"/>
      <c r="AT513" s="157" t="s">
        <v>137</v>
      </c>
      <c r="AU513" s="157" t="s">
        <v>128</v>
      </c>
      <c r="AV513" s="14" t="s">
        <v>77</v>
      </c>
      <c r="AW513" s="14" t="s">
        <v>33</v>
      </c>
      <c r="AX513" s="14" t="s">
        <v>72</v>
      </c>
      <c r="AY513" s="157" t="s">
        <v>127</v>
      </c>
    </row>
    <row r="514" spans="1:65" s="14" customFormat="1" ht="11.25">
      <c r="B514" s="156"/>
      <c r="D514" s="148" t="s">
        <v>137</v>
      </c>
      <c r="E514" s="157" t="s">
        <v>3</v>
      </c>
      <c r="F514" s="158" t="s">
        <v>777</v>
      </c>
      <c r="H514" s="157" t="s">
        <v>3</v>
      </c>
      <c r="I514" s="159"/>
      <c r="L514" s="156"/>
      <c r="M514" s="160"/>
      <c r="N514" s="161"/>
      <c r="O514" s="161"/>
      <c r="P514" s="161"/>
      <c r="Q514" s="161"/>
      <c r="R514" s="161"/>
      <c r="S514" s="161"/>
      <c r="T514" s="162"/>
      <c r="AT514" s="157" t="s">
        <v>137</v>
      </c>
      <c r="AU514" s="157" t="s">
        <v>128</v>
      </c>
      <c r="AV514" s="14" t="s">
        <v>77</v>
      </c>
      <c r="AW514" s="14" t="s">
        <v>33</v>
      </c>
      <c r="AX514" s="14" t="s">
        <v>72</v>
      </c>
      <c r="AY514" s="157" t="s">
        <v>127</v>
      </c>
    </row>
    <row r="515" spans="1:65" s="14" customFormat="1" ht="11.25">
      <c r="B515" s="156"/>
      <c r="D515" s="148" t="s">
        <v>137</v>
      </c>
      <c r="E515" s="157" t="s">
        <v>3</v>
      </c>
      <c r="F515" s="158" t="s">
        <v>747</v>
      </c>
      <c r="H515" s="157" t="s">
        <v>3</v>
      </c>
      <c r="I515" s="159"/>
      <c r="L515" s="156"/>
      <c r="M515" s="160"/>
      <c r="N515" s="161"/>
      <c r="O515" s="161"/>
      <c r="P515" s="161"/>
      <c r="Q515" s="161"/>
      <c r="R515" s="161"/>
      <c r="S515" s="161"/>
      <c r="T515" s="162"/>
      <c r="AT515" s="157" t="s">
        <v>137</v>
      </c>
      <c r="AU515" s="157" t="s">
        <v>128</v>
      </c>
      <c r="AV515" s="14" t="s">
        <v>77</v>
      </c>
      <c r="AW515" s="14" t="s">
        <v>33</v>
      </c>
      <c r="AX515" s="14" t="s">
        <v>72</v>
      </c>
      <c r="AY515" s="157" t="s">
        <v>127</v>
      </c>
    </row>
    <row r="516" spans="1:65" s="14" customFormat="1" ht="11.25">
      <c r="B516" s="156"/>
      <c r="D516" s="148" t="s">
        <v>137</v>
      </c>
      <c r="E516" s="157" t="s">
        <v>3</v>
      </c>
      <c r="F516" s="158" t="s">
        <v>748</v>
      </c>
      <c r="H516" s="157" t="s">
        <v>3</v>
      </c>
      <c r="I516" s="159"/>
      <c r="L516" s="156"/>
      <c r="M516" s="160"/>
      <c r="N516" s="161"/>
      <c r="O516" s="161"/>
      <c r="P516" s="161"/>
      <c r="Q516" s="161"/>
      <c r="R516" s="161"/>
      <c r="S516" s="161"/>
      <c r="T516" s="162"/>
      <c r="AT516" s="157" t="s">
        <v>137</v>
      </c>
      <c r="AU516" s="157" t="s">
        <v>128</v>
      </c>
      <c r="AV516" s="14" t="s">
        <v>77</v>
      </c>
      <c r="AW516" s="14" t="s">
        <v>33</v>
      </c>
      <c r="AX516" s="14" t="s">
        <v>72</v>
      </c>
      <c r="AY516" s="157" t="s">
        <v>127</v>
      </c>
    </row>
    <row r="517" spans="1:65" s="13" customFormat="1" ht="11.25">
      <c r="B517" s="147"/>
      <c r="D517" s="148" t="s">
        <v>137</v>
      </c>
      <c r="E517" s="149" t="s">
        <v>3</v>
      </c>
      <c r="F517" s="150" t="s">
        <v>749</v>
      </c>
      <c r="H517" s="151">
        <v>1</v>
      </c>
      <c r="I517" s="152"/>
      <c r="L517" s="147"/>
      <c r="M517" s="153"/>
      <c r="N517" s="154"/>
      <c r="O517" s="154"/>
      <c r="P517" s="154"/>
      <c r="Q517" s="154"/>
      <c r="R517" s="154"/>
      <c r="S517" s="154"/>
      <c r="T517" s="155"/>
      <c r="AT517" s="149" t="s">
        <v>137</v>
      </c>
      <c r="AU517" s="149" t="s">
        <v>128</v>
      </c>
      <c r="AV517" s="13" t="s">
        <v>79</v>
      </c>
      <c r="AW517" s="13" t="s">
        <v>33</v>
      </c>
      <c r="AX517" s="13" t="s">
        <v>77</v>
      </c>
      <c r="AY517" s="149" t="s">
        <v>127</v>
      </c>
    </row>
    <row r="518" spans="1:65" s="2" customFormat="1" ht="16.5" customHeight="1">
      <c r="A518" s="33"/>
      <c r="B518" s="133"/>
      <c r="C518" s="134" t="s">
        <v>778</v>
      </c>
      <c r="D518" s="134" t="s">
        <v>130</v>
      </c>
      <c r="E518" s="135" t="s">
        <v>779</v>
      </c>
      <c r="F518" s="136" t="s">
        <v>752</v>
      </c>
      <c r="G518" s="137" t="s">
        <v>473</v>
      </c>
      <c r="H518" s="138">
        <v>1</v>
      </c>
      <c r="I518" s="139"/>
      <c r="J518" s="140">
        <f>ROUND(I518*H518,2)</f>
        <v>0</v>
      </c>
      <c r="K518" s="136" t="s">
        <v>3</v>
      </c>
      <c r="L518" s="34"/>
      <c r="M518" s="141" t="s">
        <v>3</v>
      </c>
      <c r="N518" s="142" t="s">
        <v>43</v>
      </c>
      <c r="O518" s="54"/>
      <c r="P518" s="143">
        <f>O518*H518</f>
        <v>0</v>
      </c>
      <c r="Q518" s="143">
        <v>0</v>
      </c>
      <c r="R518" s="143">
        <f>Q518*H518</f>
        <v>0</v>
      </c>
      <c r="S518" s="143">
        <v>0</v>
      </c>
      <c r="T518" s="144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45" t="s">
        <v>492</v>
      </c>
      <c r="AT518" s="145" t="s">
        <v>130</v>
      </c>
      <c r="AU518" s="145" t="s">
        <v>128</v>
      </c>
      <c r="AY518" s="18" t="s">
        <v>127</v>
      </c>
      <c r="BE518" s="146">
        <f>IF(N518="základní",J518,0)</f>
        <v>0</v>
      </c>
      <c r="BF518" s="146">
        <f>IF(N518="snížená",J518,0)</f>
        <v>0</v>
      </c>
      <c r="BG518" s="146">
        <f>IF(N518="zákl. přenesená",J518,0)</f>
        <v>0</v>
      </c>
      <c r="BH518" s="146">
        <f>IF(N518="sníž. přenesená",J518,0)</f>
        <v>0</v>
      </c>
      <c r="BI518" s="146">
        <f>IF(N518="nulová",J518,0)</f>
        <v>0</v>
      </c>
      <c r="BJ518" s="18" t="s">
        <v>77</v>
      </c>
      <c r="BK518" s="146">
        <f>ROUND(I518*H518,2)</f>
        <v>0</v>
      </c>
      <c r="BL518" s="18" t="s">
        <v>492</v>
      </c>
      <c r="BM518" s="145" t="s">
        <v>780</v>
      </c>
    </row>
    <row r="519" spans="1:65" s="12" customFormat="1" ht="20.85" customHeight="1">
      <c r="B519" s="120"/>
      <c r="D519" s="121" t="s">
        <v>71</v>
      </c>
      <c r="E519" s="131" t="s">
        <v>781</v>
      </c>
      <c r="F519" s="131" t="s">
        <v>782</v>
      </c>
      <c r="I519" s="123"/>
      <c r="J519" s="132">
        <f>BK519</f>
        <v>0</v>
      </c>
      <c r="L519" s="120"/>
      <c r="M519" s="125"/>
      <c r="N519" s="126"/>
      <c r="O519" s="126"/>
      <c r="P519" s="127">
        <f>SUM(P520:P531)</f>
        <v>0</v>
      </c>
      <c r="Q519" s="126"/>
      <c r="R519" s="127">
        <f>SUM(R520:R531)</f>
        <v>0</v>
      </c>
      <c r="S519" s="126"/>
      <c r="T519" s="128">
        <f>SUM(T520:T531)</f>
        <v>0</v>
      </c>
      <c r="AR519" s="121" t="s">
        <v>128</v>
      </c>
      <c r="AT519" s="129" t="s">
        <v>71</v>
      </c>
      <c r="AU519" s="129" t="s">
        <v>79</v>
      </c>
      <c r="AY519" s="121" t="s">
        <v>127</v>
      </c>
      <c r="BK519" s="130">
        <f>SUM(BK520:BK531)</f>
        <v>0</v>
      </c>
    </row>
    <row r="520" spans="1:65" s="2" customFormat="1" ht="16.5" customHeight="1">
      <c r="A520" s="33"/>
      <c r="B520" s="133"/>
      <c r="C520" s="134" t="s">
        <v>783</v>
      </c>
      <c r="D520" s="134" t="s">
        <v>130</v>
      </c>
      <c r="E520" s="135" t="s">
        <v>784</v>
      </c>
      <c r="F520" s="136" t="s">
        <v>735</v>
      </c>
      <c r="G520" s="137" t="s">
        <v>184</v>
      </c>
      <c r="H520" s="138">
        <v>1</v>
      </c>
      <c r="I520" s="139"/>
      <c r="J520" s="140">
        <f>ROUND(I520*H520,2)</f>
        <v>0</v>
      </c>
      <c r="K520" s="136" t="s">
        <v>3</v>
      </c>
      <c r="L520" s="34"/>
      <c r="M520" s="141" t="s">
        <v>3</v>
      </c>
      <c r="N520" s="142" t="s">
        <v>43</v>
      </c>
      <c r="O520" s="54"/>
      <c r="P520" s="143">
        <f>O520*H520</f>
        <v>0</v>
      </c>
      <c r="Q520" s="143">
        <v>0</v>
      </c>
      <c r="R520" s="143">
        <f>Q520*H520</f>
        <v>0</v>
      </c>
      <c r="S520" s="143">
        <v>0</v>
      </c>
      <c r="T520" s="144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145" t="s">
        <v>492</v>
      </c>
      <c r="AT520" s="145" t="s">
        <v>130</v>
      </c>
      <c r="AU520" s="145" t="s">
        <v>128</v>
      </c>
      <c r="AY520" s="18" t="s">
        <v>127</v>
      </c>
      <c r="BE520" s="146">
        <f>IF(N520="základní",J520,0)</f>
        <v>0</v>
      </c>
      <c r="BF520" s="146">
        <f>IF(N520="snížená",J520,0)</f>
        <v>0</v>
      </c>
      <c r="BG520" s="146">
        <f>IF(N520="zákl. přenesená",J520,0)</f>
        <v>0</v>
      </c>
      <c r="BH520" s="146">
        <f>IF(N520="sníž. přenesená",J520,0)</f>
        <v>0</v>
      </c>
      <c r="BI520" s="146">
        <f>IF(N520="nulová",J520,0)</f>
        <v>0</v>
      </c>
      <c r="BJ520" s="18" t="s">
        <v>77</v>
      </c>
      <c r="BK520" s="146">
        <f>ROUND(I520*H520,2)</f>
        <v>0</v>
      </c>
      <c r="BL520" s="18" t="s">
        <v>492</v>
      </c>
      <c r="BM520" s="145" t="s">
        <v>785</v>
      </c>
    </row>
    <row r="521" spans="1:65" s="2" customFormat="1" ht="16.5" customHeight="1">
      <c r="A521" s="33"/>
      <c r="B521" s="133"/>
      <c r="C521" s="134" t="s">
        <v>786</v>
      </c>
      <c r="D521" s="134" t="s">
        <v>130</v>
      </c>
      <c r="E521" s="135" t="s">
        <v>787</v>
      </c>
      <c r="F521" s="136" t="s">
        <v>739</v>
      </c>
      <c r="G521" s="137" t="s">
        <v>331</v>
      </c>
      <c r="H521" s="138">
        <v>1</v>
      </c>
      <c r="I521" s="139"/>
      <c r="J521" s="140">
        <f>ROUND(I521*H521,2)</f>
        <v>0</v>
      </c>
      <c r="K521" s="136" t="s">
        <v>3</v>
      </c>
      <c r="L521" s="34"/>
      <c r="M521" s="141" t="s">
        <v>3</v>
      </c>
      <c r="N521" s="142" t="s">
        <v>43</v>
      </c>
      <c r="O521" s="54"/>
      <c r="P521" s="143">
        <f>O521*H521</f>
        <v>0</v>
      </c>
      <c r="Q521" s="143">
        <v>0</v>
      </c>
      <c r="R521" s="143">
        <f>Q521*H521</f>
        <v>0</v>
      </c>
      <c r="S521" s="143">
        <v>0</v>
      </c>
      <c r="T521" s="144">
        <f>S521*H521</f>
        <v>0</v>
      </c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R521" s="145" t="s">
        <v>492</v>
      </c>
      <c r="AT521" s="145" t="s">
        <v>130</v>
      </c>
      <c r="AU521" s="145" t="s">
        <v>128</v>
      </c>
      <c r="AY521" s="18" t="s">
        <v>127</v>
      </c>
      <c r="BE521" s="146">
        <f>IF(N521="základní",J521,0)</f>
        <v>0</v>
      </c>
      <c r="BF521" s="146">
        <f>IF(N521="snížená",J521,0)</f>
        <v>0</v>
      </c>
      <c r="BG521" s="146">
        <f>IF(N521="zákl. přenesená",J521,0)</f>
        <v>0</v>
      </c>
      <c r="BH521" s="146">
        <f>IF(N521="sníž. přenesená",J521,0)</f>
        <v>0</v>
      </c>
      <c r="BI521" s="146">
        <f>IF(N521="nulová",J521,0)</f>
        <v>0</v>
      </c>
      <c r="BJ521" s="18" t="s">
        <v>77</v>
      </c>
      <c r="BK521" s="146">
        <f>ROUND(I521*H521,2)</f>
        <v>0</v>
      </c>
      <c r="BL521" s="18" t="s">
        <v>492</v>
      </c>
      <c r="BM521" s="145" t="s">
        <v>788</v>
      </c>
    </row>
    <row r="522" spans="1:65" s="14" customFormat="1" ht="11.25">
      <c r="B522" s="156"/>
      <c r="D522" s="148" t="s">
        <v>137</v>
      </c>
      <c r="E522" s="157" t="s">
        <v>3</v>
      </c>
      <c r="F522" s="158" t="s">
        <v>775</v>
      </c>
      <c r="H522" s="157" t="s">
        <v>3</v>
      </c>
      <c r="I522" s="159"/>
      <c r="L522" s="156"/>
      <c r="M522" s="160"/>
      <c r="N522" s="161"/>
      <c r="O522" s="161"/>
      <c r="P522" s="161"/>
      <c r="Q522" s="161"/>
      <c r="R522" s="161"/>
      <c r="S522" s="161"/>
      <c r="T522" s="162"/>
      <c r="AT522" s="157" t="s">
        <v>137</v>
      </c>
      <c r="AU522" s="157" t="s">
        <v>128</v>
      </c>
      <c r="AV522" s="14" t="s">
        <v>77</v>
      </c>
      <c r="AW522" s="14" t="s">
        <v>33</v>
      </c>
      <c r="AX522" s="14" t="s">
        <v>72</v>
      </c>
      <c r="AY522" s="157" t="s">
        <v>127</v>
      </c>
    </row>
    <row r="523" spans="1:65" s="14" customFormat="1" ht="11.25">
      <c r="B523" s="156"/>
      <c r="D523" s="148" t="s">
        <v>137</v>
      </c>
      <c r="E523" s="157" t="s">
        <v>3</v>
      </c>
      <c r="F523" s="158" t="s">
        <v>742</v>
      </c>
      <c r="H523" s="157" t="s">
        <v>3</v>
      </c>
      <c r="I523" s="159"/>
      <c r="L523" s="156"/>
      <c r="M523" s="160"/>
      <c r="N523" s="161"/>
      <c r="O523" s="161"/>
      <c r="P523" s="161"/>
      <c r="Q523" s="161"/>
      <c r="R523" s="161"/>
      <c r="S523" s="161"/>
      <c r="T523" s="162"/>
      <c r="AT523" s="157" t="s">
        <v>137</v>
      </c>
      <c r="AU523" s="157" t="s">
        <v>128</v>
      </c>
      <c r="AV523" s="14" t="s">
        <v>77</v>
      </c>
      <c r="AW523" s="14" t="s">
        <v>33</v>
      </c>
      <c r="AX523" s="14" t="s">
        <v>72</v>
      </c>
      <c r="AY523" s="157" t="s">
        <v>127</v>
      </c>
    </row>
    <row r="524" spans="1:65" s="14" customFormat="1" ht="11.25">
      <c r="B524" s="156"/>
      <c r="D524" s="148" t="s">
        <v>137</v>
      </c>
      <c r="E524" s="157" t="s">
        <v>3</v>
      </c>
      <c r="F524" s="158" t="s">
        <v>789</v>
      </c>
      <c r="H524" s="157" t="s">
        <v>3</v>
      </c>
      <c r="I524" s="159"/>
      <c r="L524" s="156"/>
      <c r="M524" s="160"/>
      <c r="N524" s="161"/>
      <c r="O524" s="161"/>
      <c r="P524" s="161"/>
      <c r="Q524" s="161"/>
      <c r="R524" s="161"/>
      <c r="S524" s="161"/>
      <c r="T524" s="162"/>
      <c r="AT524" s="157" t="s">
        <v>137</v>
      </c>
      <c r="AU524" s="157" t="s">
        <v>128</v>
      </c>
      <c r="AV524" s="14" t="s">
        <v>77</v>
      </c>
      <c r="AW524" s="14" t="s">
        <v>33</v>
      </c>
      <c r="AX524" s="14" t="s">
        <v>72</v>
      </c>
      <c r="AY524" s="157" t="s">
        <v>127</v>
      </c>
    </row>
    <row r="525" spans="1:65" s="14" customFormat="1" ht="11.25">
      <c r="B525" s="156"/>
      <c r="D525" s="148" t="s">
        <v>137</v>
      </c>
      <c r="E525" s="157" t="s">
        <v>3</v>
      </c>
      <c r="F525" s="158" t="s">
        <v>744</v>
      </c>
      <c r="H525" s="157" t="s">
        <v>3</v>
      </c>
      <c r="I525" s="159"/>
      <c r="L525" s="156"/>
      <c r="M525" s="160"/>
      <c r="N525" s="161"/>
      <c r="O525" s="161"/>
      <c r="P525" s="161"/>
      <c r="Q525" s="161"/>
      <c r="R525" s="161"/>
      <c r="S525" s="161"/>
      <c r="T525" s="162"/>
      <c r="AT525" s="157" t="s">
        <v>137</v>
      </c>
      <c r="AU525" s="157" t="s">
        <v>128</v>
      </c>
      <c r="AV525" s="14" t="s">
        <v>77</v>
      </c>
      <c r="AW525" s="14" t="s">
        <v>33</v>
      </c>
      <c r="AX525" s="14" t="s">
        <v>72</v>
      </c>
      <c r="AY525" s="157" t="s">
        <v>127</v>
      </c>
    </row>
    <row r="526" spans="1:65" s="14" customFormat="1" ht="11.25">
      <c r="B526" s="156"/>
      <c r="D526" s="148" t="s">
        <v>137</v>
      </c>
      <c r="E526" s="157" t="s">
        <v>3</v>
      </c>
      <c r="F526" s="158" t="s">
        <v>745</v>
      </c>
      <c r="H526" s="157" t="s">
        <v>3</v>
      </c>
      <c r="I526" s="159"/>
      <c r="L526" s="156"/>
      <c r="M526" s="160"/>
      <c r="N526" s="161"/>
      <c r="O526" s="161"/>
      <c r="P526" s="161"/>
      <c r="Q526" s="161"/>
      <c r="R526" s="161"/>
      <c r="S526" s="161"/>
      <c r="T526" s="162"/>
      <c r="AT526" s="157" t="s">
        <v>137</v>
      </c>
      <c r="AU526" s="157" t="s">
        <v>128</v>
      </c>
      <c r="AV526" s="14" t="s">
        <v>77</v>
      </c>
      <c r="AW526" s="14" t="s">
        <v>33</v>
      </c>
      <c r="AX526" s="14" t="s">
        <v>72</v>
      </c>
      <c r="AY526" s="157" t="s">
        <v>127</v>
      </c>
    </row>
    <row r="527" spans="1:65" s="14" customFormat="1" ht="11.25">
      <c r="B527" s="156"/>
      <c r="D527" s="148" t="s">
        <v>137</v>
      </c>
      <c r="E527" s="157" t="s">
        <v>3</v>
      </c>
      <c r="F527" s="158" t="s">
        <v>790</v>
      </c>
      <c r="H527" s="157" t="s">
        <v>3</v>
      </c>
      <c r="I527" s="159"/>
      <c r="L527" s="156"/>
      <c r="M527" s="160"/>
      <c r="N527" s="161"/>
      <c r="O527" s="161"/>
      <c r="P527" s="161"/>
      <c r="Q527" s="161"/>
      <c r="R527" s="161"/>
      <c r="S527" s="161"/>
      <c r="T527" s="162"/>
      <c r="AT527" s="157" t="s">
        <v>137</v>
      </c>
      <c r="AU527" s="157" t="s">
        <v>128</v>
      </c>
      <c r="AV527" s="14" t="s">
        <v>77</v>
      </c>
      <c r="AW527" s="14" t="s">
        <v>33</v>
      </c>
      <c r="AX527" s="14" t="s">
        <v>72</v>
      </c>
      <c r="AY527" s="157" t="s">
        <v>127</v>
      </c>
    </row>
    <row r="528" spans="1:65" s="14" customFormat="1" ht="11.25">
      <c r="B528" s="156"/>
      <c r="D528" s="148" t="s">
        <v>137</v>
      </c>
      <c r="E528" s="157" t="s">
        <v>3</v>
      </c>
      <c r="F528" s="158" t="s">
        <v>747</v>
      </c>
      <c r="H528" s="157" t="s">
        <v>3</v>
      </c>
      <c r="I528" s="159"/>
      <c r="L528" s="156"/>
      <c r="M528" s="160"/>
      <c r="N528" s="161"/>
      <c r="O528" s="161"/>
      <c r="P528" s="161"/>
      <c r="Q528" s="161"/>
      <c r="R528" s="161"/>
      <c r="S528" s="161"/>
      <c r="T528" s="162"/>
      <c r="AT528" s="157" t="s">
        <v>137</v>
      </c>
      <c r="AU528" s="157" t="s">
        <v>128</v>
      </c>
      <c r="AV528" s="14" t="s">
        <v>77</v>
      </c>
      <c r="AW528" s="14" t="s">
        <v>33</v>
      </c>
      <c r="AX528" s="14" t="s">
        <v>72</v>
      </c>
      <c r="AY528" s="157" t="s">
        <v>127</v>
      </c>
    </row>
    <row r="529" spans="1:65" s="14" customFormat="1" ht="11.25">
      <c r="B529" s="156"/>
      <c r="D529" s="148" t="s">
        <v>137</v>
      </c>
      <c r="E529" s="157" t="s">
        <v>3</v>
      </c>
      <c r="F529" s="158" t="s">
        <v>748</v>
      </c>
      <c r="H529" s="157" t="s">
        <v>3</v>
      </c>
      <c r="I529" s="159"/>
      <c r="L529" s="156"/>
      <c r="M529" s="160"/>
      <c r="N529" s="161"/>
      <c r="O529" s="161"/>
      <c r="P529" s="161"/>
      <c r="Q529" s="161"/>
      <c r="R529" s="161"/>
      <c r="S529" s="161"/>
      <c r="T529" s="162"/>
      <c r="AT529" s="157" t="s">
        <v>137</v>
      </c>
      <c r="AU529" s="157" t="s">
        <v>128</v>
      </c>
      <c r="AV529" s="14" t="s">
        <v>77</v>
      </c>
      <c r="AW529" s="14" t="s">
        <v>33</v>
      </c>
      <c r="AX529" s="14" t="s">
        <v>72</v>
      </c>
      <c r="AY529" s="157" t="s">
        <v>127</v>
      </c>
    </row>
    <row r="530" spans="1:65" s="13" customFormat="1" ht="11.25">
      <c r="B530" s="147"/>
      <c r="D530" s="148" t="s">
        <v>137</v>
      </c>
      <c r="E530" s="149" t="s">
        <v>3</v>
      </c>
      <c r="F530" s="150" t="s">
        <v>749</v>
      </c>
      <c r="H530" s="151">
        <v>1</v>
      </c>
      <c r="I530" s="152"/>
      <c r="L530" s="147"/>
      <c r="M530" s="153"/>
      <c r="N530" s="154"/>
      <c r="O530" s="154"/>
      <c r="P530" s="154"/>
      <c r="Q530" s="154"/>
      <c r="R530" s="154"/>
      <c r="S530" s="154"/>
      <c r="T530" s="155"/>
      <c r="AT530" s="149" t="s">
        <v>137</v>
      </c>
      <c r="AU530" s="149" t="s">
        <v>128</v>
      </c>
      <c r="AV530" s="13" t="s">
        <v>79</v>
      </c>
      <c r="AW530" s="13" t="s">
        <v>33</v>
      </c>
      <c r="AX530" s="13" t="s">
        <v>77</v>
      </c>
      <c r="AY530" s="149" t="s">
        <v>127</v>
      </c>
    </row>
    <row r="531" spans="1:65" s="2" customFormat="1" ht="16.5" customHeight="1">
      <c r="A531" s="33"/>
      <c r="B531" s="133"/>
      <c r="C531" s="134" t="s">
        <v>791</v>
      </c>
      <c r="D531" s="134" t="s">
        <v>130</v>
      </c>
      <c r="E531" s="135" t="s">
        <v>792</v>
      </c>
      <c r="F531" s="136" t="s">
        <v>752</v>
      </c>
      <c r="G531" s="137" t="s">
        <v>473</v>
      </c>
      <c r="H531" s="138">
        <v>1</v>
      </c>
      <c r="I531" s="139"/>
      <c r="J531" s="140">
        <f>ROUND(I531*H531,2)</f>
        <v>0</v>
      </c>
      <c r="K531" s="136" t="s">
        <v>3</v>
      </c>
      <c r="L531" s="34"/>
      <c r="M531" s="141" t="s">
        <v>3</v>
      </c>
      <c r="N531" s="142" t="s">
        <v>43</v>
      </c>
      <c r="O531" s="54"/>
      <c r="P531" s="143">
        <f>O531*H531</f>
        <v>0</v>
      </c>
      <c r="Q531" s="143">
        <v>0</v>
      </c>
      <c r="R531" s="143">
        <f>Q531*H531</f>
        <v>0</v>
      </c>
      <c r="S531" s="143">
        <v>0</v>
      </c>
      <c r="T531" s="144">
        <f>S531*H531</f>
        <v>0</v>
      </c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R531" s="145" t="s">
        <v>492</v>
      </c>
      <c r="AT531" s="145" t="s">
        <v>130</v>
      </c>
      <c r="AU531" s="145" t="s">
        <v>128</v>
      </c>
      <c r="AY531" s="18" t="s">
        <v>127</v>
      </c>
      <c r="BE531" s="146">
        <f>IF(N531="základní",J531,0)</f>
        <v>0</v>
      </c>
      <c r="BF531" s="146">
        <f>IF(N531="snížená",J531,0)</f>
        <v>0</v>
      </c>
      <c r="BG531" s="146">
        <f>IF(N531="zákl. přenesená",J531,0)</f>
        <v>0</v>
      </c>
      <c r="BH531" s="146">
        <f>IF(N531="sníž. přenesená",J531,0)</f>
        <v>0</v>
      </c>
      <c r="BI531" s="146">
        <f>IF(N531="nulová",J531,0)</f>
        <v>0</v>
      </c>
      <c r="BJ531" s="18" t="s">
        <v>77</v>
      </c>
      <c r="BK531" s="146">
        <f>ROUND(I531*H531,2)</f>
        <v>0</v>
      </c>
      <c r="BL531" s="18" t="s">
        <v>492</v>
      </c>
      <c r="BM531" s="145" t="s">
        <v>793</v>
      </c>
    </row>
    <row r="532" spans="1:65" s="12" customFormat="1" ht="25.9" customHeight="1">
      <c r="B532" s="120"/>
      <c r="D532" s="121" t="s">
        <v>71</v>
      </c>
      <c r="E532" s="122" t="s">
        <v>794</v>
      </c>
      <c r="F532" s="122" t="s">
        <v>795</v>
      </c>
      <c r="I532" s="123"/>
      <c r="J532" s="124">
        <f>BK532</f>
        <v>0</v>
      </c>
      <c r="L532" s="120"/>
      <c r="M532" s="125"/>
      <c r="N532" s="126"/>
      <c r="O532" s="126"/>
      <c r="P532" s="127">
        <f>P533+P535</f>
        <v>0</v>
      </c>
      <c r="Q532" s="126"/>
      <c r="R532" s="127">
        <f>R533+R535</f>
        <v>0</v>
      </c>
      <c r="S532" s="126"/>
      <c r="T532" s="128">
        <f>T533+T535</f>
        <v>0</v>
      </c>
      <c r="AR532" s="121" t="s">
        <v>154</v>
      </c>
      <c r="AT532" s="129" t="s">
        <v>71</v>
      </c>
      <c r="AU532" s="129" t="s">
        <v>72</v>
      </c>
      <c r="AY532" s="121" t="s">
        <v>127</v>
      </c>
      <c r="BK532" s="130">
        <f>BK533+BK535</f>
        <v>0</v>
      </c>
    </row>
    <row r="533" spans="1:65" s="12" customFormat="1" ht="22.9" customHeight="1">
      <c r="B533" s="120"/>
      <c r="D533" s="121" t="s">
        <v>71</v>
      </c>
      <c r="E533" s="131" t="s">
        <v>796</v>
      </c>
      <c r="F533" s="131" t="s">
        <v>797</v>
      </c>
      <c r="I533" s="123"/>
      <c r="J533" s="132">
        <f>BK533</f>
        <v>0</v>
      </c>
      <c r="L533" s="120"/>
      <c r="M533" s="125"/>
      <c r="N533" s="126"/>
      <c r="O533" s="126"/>
      <c r="P533" s="127">
        <f>P534</f>
        <v>0</v>
      </c>
      <c r="Q533" s="126"/>
      <c r="R533" s="127">
        <f>R534</f>
        <v>0</v>
      </c>
      <c r="S533" s="126"/>
      <c r="T533" s="128">
        <f>T534</f>
        <v>0</v>
      </c>
      <c r="AR533" s="121" t="s">
        <v>154</v>
      </c>
      <c r="AT533" s="129" t="s">
        <v>71</v>
      </c>
      <c r="AU533" s="129" t="s">
        <v>77</v>
      </c>
      <c r="AY533" s="121" t="s">
        <v>127</v>
      </c>
      <c r="BK533" s="130">
        <f>BK534</f>
        <v>0</v>
      </c>
    </row>
    <row r="534" spans="1:65" s="2" customFormat="1" ht="16.5" customHeight="1">
      <c r="A534" s="33"/>
      <c r="B534" s="133"/>
      <c r="C534" s="134" t="s">
        <v>798</v>
      </c>
      <c r="D534" s="134" t="s">
        <v>130</v>
      </c>
      <c r="E534" s="135" t="s">
        <v>799</v>
      </c>
      <c r="F534" s="136" t="s">
        <v>797</v>
      </c>
      <c r="G534" s="137" t="s">
        <v>800</v>
      </c>
      <c r="H534" s="189"/>
      <c r="I534" s="139"/>
      <c r="J534" s="140">
        <f>ROUND(I534*H534,2)</f>
        <v>0</v>
      </c>
      <c r="K534" s="136" t="s">
        <v>302</v>
      </c>
      <c r="L534" s="34"/>
      <c r="M534" s="141" t="s">
        <v>3</v>
      </c>
      <c r="N534" s="142" t="s">
        <v>43</v>
      </c>
      <c r="O534" s="54"/>
      <c r="P534" s="143">
        <f>O534*H534</f>
        <v>0</v>
      </c>
      <c r="Q534" s="143">
        <v>0</v>
      </c>
      <c r="R534" s="143">
        <f>Q534*H534</f>
        <v>0</v>
      </c>
      <c r="S534" s="143">
        <v>0</v>
      </c>
      <c r="T534" s="144">
        <f>S534*H534</f>
        <v>0</v>
      </c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R534" s="145" t="s">
        <v>801</v>
      </c>
      <c r="AT534" s="145" t="s">
        <v>130</v>
      </c>
      <c r="AU534" s="145" t="s">
        <v>79</v>
      </c>
      <c r="AY534" s="18" t="s">
        <v>127</v>
      </c>
      <c r="BE534" s="146">
        <f>IF(N534="základní",J534,0)</f>
        <v>0</v>
      </c>
      <c r="BF534" s="146">
        <f>IF(N534="snížená",J534,0)</f>
        <v>0</v>
      </c>
      <c r="BG534" s="146">
        <f>IF(N534="zákl. přenesená",J534,0)</f>
        <v>0</v>
      </c>
      <c r="BH534" s="146">
        <f>IF(N534="sníž. přenesená",J534,0)</f>
        <v>0</v>
      </c>
      <c r="BI534" s="146">
        <f>IF(N534="nulová",J534,0)</f>
        <v>0</v>
      </c>
      <c r="BJ534" s="18" t="s">
        <v>77</v>
      </c>
      <c r="BK534" s="146">
        <f>ROUND(I534*H534,2)</f>
        <v>0</v>
      </c>
      <c r="BL534" s="18" t="s">
        <v>801</v>
      </c>
      <c r="BM534" s="145" t="s">
        <v>802</v>
      </c>
    </row>
    <row r="535" spans="1:65" s="12" customFormat="1" ht="22.9" customHeight="1">
      <c r="B535" s="120"/>
      <c r="D535" s="121" t="s">
        <v>71</v>
      </c>
      <c r="E535" s="131" t="s">
        <v>803</v>
      </c>
      <c r="F535" s="131" t="s">
        <v>804</v>
      </c>
      <c r="I535" s="123"/>
      <c r="J535" s="132">
        <f>BK535</f>
        <v>0</v>
      </c>
      <c r="L535" s="120"/>
      <c r="M535" s="125"/>
      <c r="N535" s="126"/>
      <c r="O535" s="126"/>
      <c r="P535" s="127">
        <f>P536</f>
        <v>0</v>
      </c>
      <c r="Q535" s="126"/>
      <c r="R535" s="127">
        <f>R536</f>
        <v>0</v>
      </c>
      <c r="S535" s="126"/>
      <c r="T535" s="128">
        <f>T536</f>
        <v>0</v>
      </c>
      <c r="AR535" s="121" t="s">
        <v>154</v>
      </c>
      <c r="AT535" s="129" t="s">
        <v>71</v>
      </c>
      <c r="AU535" s="129" t="s">
        <v>77</v>
      </c>
      <c r="AY535" s="121" t="s">
        <v>127</v>
      </c>
      <c r="BK535" s="130">
        <f>BK536</f>
        <v>0</v>
      </c>
    </row>
    <row r="536" spans="1:65" s="2" customFormat="1" ht="16.5" customHeight="1">
      <c r="A536" s="33"/>
      <c r="B536" s="133"/>
      <c r="C536" s="134" t="s">
        <v>805</v>
      </c>
      <c r="D536" s="134" t="s">
        <v>130</v>
      </c>
      <c r="E536" s="135" t="s">
        <v>806</v>
      </c>
      <c r="F536" s="136" t="s">
        <v>804</v>
      </c>
      <c r="G536" s="137" t="s">
        <v>800</v>
      </c>
      <c r="H536" s="189"/>
      <c r="I536" s="139"/>
      <c r="J536" s="140">
        <f>ROUND(I536*H536,2)</f>
        <v>0</v>
      </c>
      <c r="K536" s="136" t="s">
        <v>302</v>
      </c>
      <c r="L536" s="34"/>
      <c r="M536" s="190" t="s">
        <v>3</v>
      </c>
      <c r="N536" s="191" t="s">
        <v>43</v>
      </c>
      <c r="O536" s="192"/>
      <c r="P536" s="193">
        <f>O536*H536</f>
        <v>0</v>
      </c>
      <c r="Q536" s="193">
        <v>0</v>
      </c>
      <c r="R536" s="193">
        <f>Q536*H536</f>
        <v>0</v>
      </c>
      <c r="S536" s="193">
        <v>0</v>
      </c>
      <c r="T536" s="194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145" t="s">
        <v>801</v>
      </c>
      <c r="AT536" s="145" t="s">
        <v>130</v>
      </c>
      <c r="AU536" s="145" t="s">
        <v>79</v>
      </c>
      <c r="AY536" s="18" t="s">
        <v>127</v>
      </c>
      <c r="BE536" s="146">
        <f>IF(N536="základní",J536,0)</f>
        <v>0</v>
      </c>
      <c r="BF536" s="146">
        <f>IF(N536="snížená",J536,0)</f>
        <v>0</v>
      </c>
      <c r="BG536" s="146">
        <f>IF(N536="zákl. přenesená",J536,0)</f>
        <v>0</v>
      </c>
      <c r="BH536" s="146">
        <f>IF(N536="sníž. přenesená",J536,0)</f>
        <v>0</v>
      </c>
      <c r="BI536" s="146">
        <f>IF(N536="nulová",J536,0)</f>
        <v>0</v>
      </c>
      <c r="BJ536" s="18" t="s">
        <v>77</v>
      </c>
      <c r="BK536" s="146">
        <f>ROUND(I536*H536,2)</f>
        <v>0</v>
      </c>
      <c r="BL536" s="18" t="s">
        <v>801</v>
      </c>
      <c r="BM536" s="145" t="s">
        <v>807</v>
      </c>
    </row>
    <row r="537" spans="1:65" s="2" customFormat="1" ht="6.95" customHeight="1">
      <c r="A537" s="33"/>
      <c r="B537" s="43"/>
      <c r="C537" s="44"/>
      <c r="D537" s="44"/>
      <c r="E537" s="44"/>
      <c r="F537" s="44"/>
      <c r="G537" s="44"/>
      <c r="H537" s="44"/>
      <c r="I537" s="44"/>
      <c r="J537" s="44"/>
      <c r="K537" s="44"/>
      <c r="L537" s="34"/>
      <c r="M537" s="33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</row>
  </sheetData>
  <autoFilter ref="C99:K536"/>
  <mergeCells count="6">
    <mergeCell ref="L2:V2"/>
    <mergeCell ref="E7:H7"/>
    <mergeCell ref="E16:H16"/>
    <mergeCell ref="E25:H25"/>
    <mergeCell ref="E46:H46"/>
    <mergeCell ref="E92:H92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21-04 - STAVEB.ÚPRAVY ŠAT...</vt:lpstr>
      <vt:lpstr>'21-04 - STAVEB.ÚPRAVY ŠAT...'!Názvy_tisku</vt:lpstr>
      <vt:lpstr>'Rekapitulace stavby'!Názvy_tisku</vt:lpstr>
      <vt:lpstr>'21-04 - STAVEB.ÚPRAVY ŠAT...'!Oblast_tisku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Jana-PC\Jana</dc:creator>
  <cp:lastModifiedBy>Marcela Pilská</cp:lastModifiedBy>
  <dcterms:created xsi:type="dcterms:W3CDTF">2021-03-19T08:07:43Z</dcterms:created>
  <dcterms:modified xsi:type="dcterms:W3CDTF">2021-03-22T12:56:26Z</dcterms:modified>
</cp:coreProperties>
</file>