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IGITALNI_ARCHIV\Zakladni_skoly, ZUŠ\ZŠ 28.října\Venkovní hřiště\In line_2020\"/>
    </mc:Choice>
  </mc:AlternateContent>
  <bookViews>
    <workbookView xWindow="-105" yWindow="-105" windowWidth="23250" windowHeight="12600" firstSheet="1" activeTab="1"/>
  </bookViews>
  <sheets>
    <sheet name="Rekapitulace stavby" sheetId="1" r:id="rId1"/>
    <sheet name="2019-09-19 - 2019-09-19 -..." sheetId="2" r:id="rId2"/>
  </sheets>
  <definedNames>
    <definedName name="_xlnm._FilterDatabase" localSheetId="1" hidden="1">'2019-09-19 - 2019-09-19 -...'!$C$119:$K$182</definedName>
    <definedName name="_xlnm.Print_Titles" localSheetId="1">'2019-09-19 - 2019-09-19 -...'!$119:$119</definedName>
    <definedName name="_xlnm.Print_Titles" localSheetId="0">'Rekapitulace stavby'!$92:$92</definedName>
    <definedName name="_xlnm.Print_Area" localSheetId="1">'2019-09-19 - 2019-09-19 -...'!$C$4:$J$76,'2019-09-19 - 2019-09-19 -...'!$C$82:$J$103,'2019-09-19 - 2019-09-19 -...'!$C$109:$K$182</definedName>
    <definedName name="_xlnm.Print_Area" localSheetId="0">'Rekapitulace stavby'!$D$4:$AO$76,'Rekapitulace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0" i="2" l="1"/>
  <c r="J35" i="2" l="1"/>
  <c r="J34" i="2"/>
  <c r="AY95" i="1"/>
  <c r="J33" i="2"/>
  <c r="AX95" i="1" s="1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T165" i="2"/>
  <c r="R166" i="2"/>
  <c r="R165" i="2" s="1"/>
  <c r="P166" i="2"/>
  <c r="P165" i="2" s="1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T137" i="2" s="1"/>
  <c r="R138" i="2"/>
  <c r="R137" i="2" s="1"/>
  <c r="P138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BK179" i="2"/>
  <c r="J179" i="2"/>
  <c r="BK172" i="2"/>
  <c r="J172" i="2"/>
  <c r="BK170" i="2"/>
  <c r="J170" i="2"/>
  <c r="BK166" i="2"/>
  <c r="J166" i="2"/>
  <c r="BK162" i="2"/>
  <c r="J162" i="2"/>
  <c r="BK160" i="2"/>
  <c r="J160" i="2"/>
  <c r="BK158" i="2"/>
  <c r="J158" i="2"/>
  <c r="BK155" i="2"/>
  <c r="J155" i="2"/>
  <c r="BK153" i="2"/>
  <c r="J153" i="2"/>
  <c r="BK151" i="2"/>
  <c r="J151" i="2"/>
  <c r="BK149" i="2"/>
  <c r="J149" i="2"/>
  <c r="BK147" i="2"/>
  <c r="J147" i="2"/>
  <c r="J145" i="2"/>
  <c r="BK143" i="2"/>
  <c r="BK138" i="2"/>
  <c r="BK135" i="2"/>
  <c r="BK133" i="2"/>
  <c r="J132" i="2"/>
  <c r="BK123" i="2"/>
  <c r="AS94" i="1"/>
  <c r="BK145" i="2"/>
  <c r="J143" i="2"/>
  <c r="J138" i="2"/>
  <c r="J137" i="2" s="1"/>
  <c r="J135" i="2"/>
  <c r="J133" i="2"/>
  <c r="BK132" i="2"/>
  <c r="BK181" i="2"/>
  <c r="J181" i="2"/>
  <c r="J123" i="2"/>
  <c r="BK122" i="2" l="1"/>
  <c r="J122" i="2" s="1"/>
  <c r="J96" i="2" s="1"/>
  <c r="T122" i="2"/>
  <c r="BK142" i="2"/>
  <c r="J142" i="2" s="1"/>
  <c r="J98" i="2" s="1"/>
  <c r="P142" i="2"/>
  <c r="R142" i="2"/>
  <c r="T142" i="2"/>
  <c r="BK157" i="2"/>
  <c r="J157" i="2" s="1"/>
  <c r="J99" i="2" s="1"/>
  <c r="P157" i="2"/>
  <c r="R157" i="2"/>
  <c r="T157" i="2"/>
  <c r="BK169" i="2"/>
  <c r="J169" i="2" s="1"/>
  <c r="J102" i="2" s="1"/>
  <c r="P169" i="2"/>
  <c r="P168" i="2" s="1"/>
  <c r="P122" i="2"/>
  <c r="P121" i="2"/>
  <c r="R122" i="2"/>
  <c r="R121" i="2" s="1"/>
  <c r="R169" i="2"/>
  <c r="R168" i="2"/>
  <c r="T169" i="2"/>
  <c r="T168" i="2" s="1"/>
  <c r="J114" i="2"/>
  <c r="F117" i="2"/>
  <c r="BK137" i="2"/>
  <c r="J97" i="2" s="1"/>
  <c r="BK165" i="2"/>
  <c r="J165" i="2" s="1"/>
  <c r="J100" i="2" s="1"/>
  <c r="BE132" i="2"/>
  <c r="BE138" i="2"/>
  <c r="BE123" i="2"/>
  <c r="BE133" i="2"/>
  <c r="BE135" i="2"/>
  <c r="BE143" i="2"/>
  <c r="BE145" i="2"/>
  <c r="BE147" i="2"/>
  <c r="BE149" i="2"/>
  <c r="BE151" i="2"/>
  <c r="BE153" i="2"/>
  <c r="BE155" i="2"/>
  <c r="BE158" i="2"/>
  <c r="BE160" i="2"/>
  <c r="BE162" i="2"/>
  <c r="BE166" i="2"/>
  <c r="BE170" i="2"/>
  <c r="BE172" i="2"/>
  <c r="BE179" i="2"/>
  <c r="BE181" i="2"/>
  <c r="F32" i="2"/>
  <c r="BA95" i="1" s="1"/>
  <c r="BA94" i="1" s="1"/>
  <c r="AW94" i="1" s="1"/>
  <c r="AK30" i="1" s="1"/>
  <c r="F33" i="2"/>
  <c r="BB95" i="1" s="1"/>
  <c r="BB94" i="1" s="1"/>
  <c r="W31" i="1" s="1"/>
  <c r="F34" i="2"/>
  <c r="BC95" i="1" s="1"/>
  <c r="BC94" i="1" s="1"/>
  <c r="AY94" i="1" s="1"/>
  <c r="F35" i="2"/>
  <c r="BD95" i="1" s="1"/>
  <c r="BD94" i="1" s="1"/>
  <c r="W33" i="1" s="1"/>
  <c r="J32" i="2"/>
  <c r="AW95" i="1" s="1"/>
  <c r="T121" i="2" l="1"/>
  <c r="T120" i="2"/>
  <c r="P120" i="2"/>
  <c r="AU95" i="1" s="1"/>
  <c r="AU94" i="1" s="1"/>
  <c r="R120" i="2"/>
  <c r="BK121" i="2"/>
  <c r="J121" i="2" s="1"/>
  <c r="J95" i="2" s="1"/>
  <c r="BK168" i="2"/>
  <c r="J168" i="2" s="1"/>
  <c r="J101" i="2" s="1"/>
  <c r="AX94" i="1"/>
  <c r="W30" i="1"/>
  <c r="W32" i="1"/>
  <c r="F31" i="2"/>
  <c r="AZ95" i="1" s="1"/>
  <c r="AZ94" i="1" s="1"/>
  <c r="W29" i="1" s="1"/>
  <c r="J31" i="2"/>
  <c r="AV95" i="1" s="1"/>
  <c r="AT95" i="1" s="1"/>
  <c r="BK120" i="2" l="1"/>
  <c r="J120" i="2" s="1"/>
  <c r="J94" i="2" s="1"/>
  <c r="AV94" i="1"/>
  <c r="AK29" i="1" s="1"/>
  <c r="AT94" i="1" l="1"/>
  <c r="J28" i="2"/>
  <c r="AG95" i="1" s="1"/>
  <c r="AG94" i="1" s="1"/>
  <c r="AK26" i="1" s="1"/>
  <c r="AK35" i="1" s="1"/>
  <c r="AN95" i="1" l="1"/>
  <c r="AN94" i="1"/>
  <c r="J37" i="2"/>
</calcChain>
</file>

<file path=xl/sharedStrings.xml><?xml version="1.0" encoding="utf-8"?>
<sst xmlns="http://schemas.openxmlformats.org/spreadsheetml/2006/main" count="763" uniqueCount="226">
  <si>
    <t>Export Komplet</t>
  </si>
  <si>
    <t/>
  </si>
  <si>
    <t>2.0</t>
  </si>
  <si>
    <t>False</t>
  </si>
  <si>
    <t>{91d6c699-a7e1-416e-a6d3-dc065bc5bc2c}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</si>
  <si>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</si>
  <si>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</si>
  <si>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</si>
  <si>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</si>
  <si>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</si>
  <si>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</si>
  <si>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</si>
  <si>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</si>
  <si>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</si>
  <si>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</si>
  <si>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</si>
  <si>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</si>
  <si>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</si>
  <si>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</si>
  <si>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Turnov</t>
  </si>
  <si>
    <t>Datum: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</si>
  <si>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</si>
  <si>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</si>
  <si>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</si>
  <si>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</si>
  <si>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</si>
  <si>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</si>
  <si>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</si>
  <si>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</si>
  <si>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</si>
  <si>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</si>
  <si>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</si>
  <si>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</si>
  <si>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</si>
  <si>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</si>
  <si>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</si>
  <si>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</si>
  <si>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</si>
  <si>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</si>
  <si>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</si>
  <si>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</si>
  <si>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</si>
  <si>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</si>
  <si>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</si>
  <si>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</si>
  <si>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</si>
  <si>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</si>
  <si>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</si>
  <si>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</si>
  <si>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</si>
  <si>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</si>
  <si>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</si>
  <si>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</si>
  <si>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</si>
  <si>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</si>
  <si>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</si>
  <si>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</si>
  <si>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</si>
  <si>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</si>
  <si>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</si>
  <si>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</si>
  <si>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</si>
  <si>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</si>
  <si>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</si>
  <si>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</si>
  <si>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</si>
  <si>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</si>
  <si>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</si>
  <si>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</si>
  <si>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</si>
  <si>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</si>
  <si>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</si>
  <si>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</si>
  <si>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</si>
  <si>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</si>
  <si>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</si>
  <si>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</si>
  <si>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</si>
  <si>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</si>
  <si>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</si>
  <si>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</si>
  <si>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</si>
  <si>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</si>
  <si>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</si>
  <si>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</si>
  <si>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</si>
  <si>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</si>
  <si>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</si>
  <si>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</si>
  <si>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</si>
  <si>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</si>
  <si>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</si>
  <si>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</si>
  <si>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</si>
  <si>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</si>
  <si>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</si>
  <si>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</si>
  <si>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</si>
  <si>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</si>
  <si>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</si>
  <si>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</si>
  <si>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</si>
  <si>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</si>
  <si>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</si>
  <si>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</si>
  <si>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</si>
  <si>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</si>
  <si>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</si>
  <si>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</si>
  <si>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</si>
  <si>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</si>
  <si>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</si>
  <si>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</si>
  <si>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R-5-A.00-1001</t>
  </si>
  <si>
    <t>m2</t>
  </si>
  <si>
    <t>4</t>
  </si>
  <si>
    <t>1146468095</t>
  </si>
  <si>
    <t>PP</t>
  </si>
  <si>
    <t>VV</t>
  </si>
  <si>
    <t>24,45*49,7</t>
  </si>
  <si>
    <t>2,65*3,4</t>
  </si>
  <si>
    <t>2,45*10,40</t>
  </si>
  <si>
    <t>Mezisoučet</t>
  </si>
  <si>
    <t>3</t>
  </si>
  <si>
    <t>-4,5*4</t>
  </si>
  <si>
    <t>Mezisoučet výtah</t>
  </si>
  <si>
    <t>Součet</t>
  </si>
  <si>
    <t>-1623282008</t>
  </si>
  <si>
    <t>R-5-A.00-1003</t>
  </si>
  <si>
    <t>m</t>
  </si>
  <si>
    <t>-757535466</t>
  </si>
  <si>
    <t>R-5-A.00-1004</t>
  </si>
  <si>
    <t>D+M Víčka s umělýám povrchem na pouzdra sportovního vybavení</t>
  </si>
  <si>
    <t>ks</t>
  </si>
  <si>
    <t>601494678</t>
  </si>
  <si>
    <t>6</t>
  </si>
  <si>
    <t>Úpravy povrchů, podlahy a osazování výplní</t>
  </si>
  <si>
    <t>629995101</t>
  </si>
  <si>
    <t>Očištění vnějších ploch tlakovou vodou</t>
  </si>
  <si>
    <t>-971906218</t>
  </si>
  <si>
    <t>Očištění vnějších ploch tlakovou vodou omytím</t>
  </si>
  <si>
    <t>9</t>
  </si>
  <si>
    <t>Ostatní konstrukce a práce, bourání</t>
  </si>
  <si>
    <t>946111112</t>
  </si>
  <si>
    <t>Montáž pojízdných věží trubkových/dílcových š do 0,9 m dl do 3,2 m v do 2,5 m</t>
  </si>
  <si>
    <t>kus</t>
  </si>
  <si>
    <t>-1935622482</t>
  </si>
  <si>
    <t>Montáž pojízdných věží trubkových nebo dílcových  s maximálním zatížením podlahy do 200 kg/m2 šířky od 0,6 do 0,9 m, délky do 3,2 m, výšky přes 1,5 m do 2,5 m</t>
  </si>
  <si>
    <t>946111212</t>
  </si>
  <si>
    <t>Příplatek k pojízdným věžím š do 0,9 m dl do 3,2 m v do 2,5 m za první a ZKD den použití - resp. dle požadavku zhotovitele</t>
  </si>
  <si>
    <t>1547175595</t>
  </si>
  <si>
    <t>Montáž pojízdných věží trubkových nebo dílcových  s maximálním zatížením podlahy do 200 kg/m2 Příplatek za první a každý další den použití pojízdného lešení k ceně -1112  resp. dle požadavku zhotovitele</t>
  </si>
  <si>
    <t>946111812</t>
  </si>
  <si>
    <t>Demontáž pojízdných věží trubkových/dílcových š do 0,9 m dl do 3,2 m v do 2,5 m</t>
  </si>
  <si>
    <t>1057559669</t>
  </si>
  <si>
    <t>Demontáž pojízdných věží trubkových nebo dílcových  s maximálním zatížením podlahy do 200 kg/m2 šířky od 0,6 do 0,9 m, délky do 3,2 m, výšky přes 1,5 m do 2,5 m</t>
  </si>
  <si>
    <t>R-9-A.00-1001</t>
  </si>
  <si>
    <t>Odstranění stávajícího umělého povrchu ve 100%</t>
  </si>
  <si>
    <t>-958082454</t>
  </si>
  <si>
    <t>R-9-A.00-2001</t>
  </si>
  <si>
    <t>Vyčištění odvodňovacích žlábků, kontrola, oprava osazení roštů</t>
  </si>
  <si>
    <t>-1056407029</t>
  </si>
  <si>
    <t>Vyčištění odvodňovacích žlábků, kontrola,oprava osazení roštů</t>
  </si>
  <si>
    <t>R-9-A.00-3001</t>
  </si>
  <si>
    <t xml:space="preserve">Odstranění ochranné sítě  vč. likvidace </t>
  </si>
  <si>
    <t>-1802224647</t>
  </si>
  <si>
    <t>R-9-A.00-3002</t>
  </si>
  <si>
    <t>D+M dodávka a montáž sítě nové oka 45x45 síla  vlákna 3mm + lanka napínání,</t>
  </si>
  <si>
    <t>-924296264</t>
  </si>
  <si>
    <t>997</t>
  </si>
  <si>
    <t>Přesun sutě</t>
  </si>
  <si>
    <t>997013831</t>
  </si>
  <si>
    <t>Poplatek za uložení na skládce (skládkovné) stavebního odpadu směsného kód odpadu 170 904</t>
  </si>
  <si>
    <t>t</t>
  </si>
  <si>
    <t>205954361</t>
  </si>
  <si>
    <t>Poplatek za uložení stavebního odpadu na skládce (skládkovné) směsného stavebního a demoličního zatříděného do Katalogu odpadů pod kódem 170 904</t>
  </si>
  <si>
    <t>997221561</t>
  </si>
  <si>
    <t>Vodorovná doprava suti z kusových materiálů do 1 km</t>
  </si>
  <si>
    <t>2056677393</t>
  </si>
  <si>
    <t>Vodorovná doprava suti  bez naložení, ale se složením a s hrubým urovnáním z kusových materiálů, na vzdálenost do 1 km</t>
  </si>
  <si>
    <t>997221569</t>
  </si>
  <si>
    <t>Příplatek ZKD 1 km u vodorovné dopravy suti z kusových materiálů</t>
  </si>
  <si>
    <t>1106420089</t>
  </si>
  <si>
    <t>Vodorovná doprava suti  bez naložení, ale se složením a s hrubým urovnáním Příplatek k ceně za každý další i započatý 1 km přes 1 km</t>
  </si>
  <si>
    <t>30,791*20</t>
  </si>
  <si>
    <t>998</t>
  </si>
  <si>
    <t>Přesun hmot</t>
  </si>
  <si>
    <t>16</t>
  </si>
  <si>
    <t>998222012</t>
  </si>
  <si>
    <t>Přesun hmot pro tělovýchovné plochy</t>
  </si>
  <si>
    <t>-1250784591</t>
  </si>
  <si>
    <t>Přesun hmot pro tělovýchovné plochy  dopravní vzdálenost do 200 m</t>
  </si>
  <si>
    <t>PSV</t>
  </si>
  <si>
    <t>Práce a dodávky PSV</t>
  </si>
  <si>
    <t>783</t>
  </si>
  <si>
    <t>Dokončovací práce - nátěry</t>
  </si>
  <si>
    <t>783301401</t>
  </si>
  <si>
    <t>Očištění zámečnických konstrukcí</t>
  </si>
  <si>
    <t>598388201</t>
  </si>
  <si>
    <t>Příprava podkladu zámečnických konstrukcí před provedením nátěru očištění</t>
  </si>
  <si>
    <t>783314201</t>
  </si>
  <si>
    <t>Základní antikorozní jednonásobný syntetický standardní nátěr zámečnických konstrukcí</t>
  </si>
  <si>
    <t>-936873654</t>
  </si>
  <si>
    <t>Základní antikorozní nátěr zámečnických konstrukcí jednonásobný syntetický standardní</t>
  </si>
  <si>
    <t>90*3*0,15</t>
  </si>
  <si>
    <t>30*4*0,314</t>
  </si>
  <si>
    <t>783315101</t>
  </si>
  <si>
    <t>Mezinátěr jednonásobný syntetický standardní zámečnických konstrukcí</t>
  </si>
  <si>
    <t>-1131272518</t>
  </si>
  <si>
    <t>Mezinátěr zámečnických konstrukcí jednonásobný syntetický standardní</t>
  </si>
  <si>
    <t>783317101</t>
  </si>
  <si>
    <t>Krycí jednonásobný syntetický standardní nátěr zámečnických konstrukcí</t>
  </si>
  <si>
    <t>-1250548506</t>
  </si>
  <si>
    <t>Krycí nátěr (email) zámečnických konstrukcí jednonásobný syntetický standardní</t>
  </si>
  <si>
    <t>Oprava sportovního povrchu na hřišti při ZŠ 28.října v Turnově</t>
  </si>
  <si>
    <t>Ing. Jiří Benhák</t>
  </si>
  <si>
    <t>D+M Vrchní vrstva umělého povrchu kazetové dílce tl. min. 11 mm, specifikace dle ČSN EN 14877 viz Průvodní zpráva</t>
  </si>
  <si>
    <t>D+M spodní vrstva umělého povrchu SBR (černý) tl. 12 mm  vč. penetrace podkladu</t>
  </si>
  <si>
    <t>D+M spodní vrstva umělého povrchu SBR (černý) tl.12 mm  vč. penetrace podkladu</t>
  </si>
  <si>
    <t xml:space="preserve">D+M Lajnování jednotlivých sportů </t>
  </si>
  <si>
    <t>D+M Lajnování jednotlivých sportů vloženými dílci, případně nátěrem speciální barvou</t>
  </si>
  <si>
    <t>D+M Víčka s umělým povrchem na pouzdra sportovního vybavení</t>
  </si>
  <si>
    <t>R-5-A.00-100x</t>
  </si>
  <si>
    <t>Místní vysprávky a vyrovnání živičného podkladu před pokládkou SBR pryžové vrstvy</t>
  </si>
  <si>
    <t>572 73-1111.R00</t>
  </si>
  <si>
    <t>Vyspravení výtluků krytů živ. směsí, 1km do 10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</si>
</sst>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  <font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 applyFill="1"/>
    <xf numFmtId="0" fontId="36" fillId="0" borderId="0" xfId="0" applyFont="1" applyFill="1" applyAlignment="1">
      <alignment horizontal="left"/>
    </xf>
    <xf numFmtId="0" fontId="0" fillId="0" borderId="23" xfId="0" applyFont="1" applyBorder="1" applyAlignment="1">
      <alignment vertical="center"/>
    </xf>
    <xf numFmtId="0" fontId="34" fillId="0" borderId="23" xfId="0" applyFont="1" applyBorder="1" applyAlignment="1">
      <alignment horizontal="left" vertical="center" wrapText="1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37" fillId="0" borderId="24" xfId="0" applyFont="1" applyBorder="1"/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R13" workbookViewId="0">
      <selection activeCell="AN16" sqref="AN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1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20"/>
      <c r="BE5" s="239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43" t="s">
        <v>214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20"/>
      <c r="BE6" s="240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40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03">
        <v>43882</v>
      </c>
      <c r="AR8" s="20"/>
      <c r="BE8" s="240"/>
      <c r="BS8" s="17" t="s">
        <v>6</v>
      </c>
    </row>
    <row r="9" spans="1:74" s="1" customFormat="1" ht="14.45" customHeight="1">
      <c r="B9" s="20"/>
      <c r="AR9" s="20"/>
      <c r="BE9" s="240"/>
      <c r="BS9" s="17" t="s">
        <v>6</v>
      </c>
    </row>
    <row r="10" spans="1:74" s="1" customFormat="1" ht="12" customHeight="1">
      <c r="B10" s="20"/>
      <c r="D10" s="27" t="s">
        <v>21</v>
      </c>
      <c r="AK10" s="27" t="s">
        <v>22</v>
      </c>
      <c r="AN10" s="25" t="s">
        <v>23</v>
      </c>
      <c r="AR10" s="20"/>
      <c r="BE10" s="240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40"/>
      <c r="BS11" s="17" t="s">
        <v>6</v>
      </c>
    </row>
    <row r="12" spans="1:74" s="1" customFormat="1" ht="6.95" customHeight="1">
      <c r="B12" s="20"/>
      <c r="AR12" s="20"/>
      <c r="BE12" s="240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22</v>
      </c>
      <c r="AN13" s="29" t="s">
        <v>27</v>
      </c>
      <c r="AR13" s="20"/>
      <c r="BE13" s="240"/>
      <c r="BS13" s="17" t="s">
        <v>6</v>
      </c>
    </row>
    <row r="14" spans="1:74" ht="12.75">
      <c r="B14" s="20"/>
      <c r="E14" s="244" t="s">
        <v>27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7" t="s">
        <v>25</v>
      </c>
      <c r="AN14" s="29" t="s">
        <v>27</v>
      </c>
      <c r="AR14" s="20"/>
      <c r="BE14" s="240"/>
      <c r="BS14" s="17" t="s">
        <v>6</v>
      </c>
    </row>
    <row r="15" spans="1:74" s="1" customFormat="1" ht="6.95" customHeight="1">
      <c r="B15" s="20"/>
      <c r="AR15" s="20"/>
      <c r="BE15" s="240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22</v>
      </c>
      <c r="AN16" s="204">
        <v>69430730</v>
      </c>
      <c r="AR16" s="20"/>
      <c r="BE16" s="240"/>
      <c r="BS16" s="17" t="s">
        <v>3</v>
      </c>
    </row>
    <row r="17" spans="1:71" s="1" customFormat="1" ht="18.399999999999999" customHeight="1">
      <c r="B17" s="20"/>
      <c r="E17" s="25" t="s">
        <v>215</v>
      </c>
      <c r="AK17" s="27" t="s">
        <v>25</v>
      </c>
      <c r="AN17" s="25" t="s">
        <v>1</v>
      </c>
      <c r="AR17" s="20"/>
      <c r="BE17" s="240"/>
      <c r="BS17" s="17" t="s">
        <v>29</v>
      </c>
    </row>
    <row r="18" spans="1:71" s="1" customFormat="1" ht="6.95" customHeight="1">
      <c r="B18" s="20"/>
      <c r="AR18" s="20"/>
      <c r="BE18" s="240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22</v>
      </c>
      <c r="AN19" s="204">
        <v>69430730</v>
      </c>
      <c r="AR19" s="20"/>
      <c r="BE19" s="240"/>
      <c r="BS19" s="17" t="s">
        <v>6</v>
      </c>
    </row>
    <row r="20" spans="1:71" s="1" customFormat="1" ht="18.399999999999999" customHeight="1">
      <c r="B20" s="20"/>
      <c r="E20" s="25" t="s">
        <v>215</v>
      </c>
      <c r="AK20" s="27" t="s">
        <v>25</v>
      </c>
      <c r="AN20" s="25"/>
      <c r="AR20" s="20"/>
      <c r="BE20" s="240"/>
      <c r="BS20" s="17" t="s">
        <v>29</v>
      </c>
    </row>
    <row r="21" spans="1:71" s="1" customFormat="1" ht="6.95" customHeight="1">
      <c r="B21" s="20"/>
      <c r="AR21" s="20"/>
      <c r="BE21" s="240"/>
    </row>
    <row r="22" spans="1:71" s="1" customFormat="1" ht="12" customHeight="1">
      <c r="B22" s="20"/>
      <c r="D22" s="27" t="s">
        <v>31</v>
      </c>
      <c r="AR22" s="20"/>
      <c r="BE22" s="240"/>
    </row>
    <row r="23" spans="1:71" s="1" customFormat="1" ht="16.5" customHeight="1">
      <c r="B23" s="20"/>
      <c r="E23" s="246" t="s">
        <v>1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0"/>
      <c r="BE23" s="240"/>
    </row>
    <row r="24" spans="1:71" s="1" customFormat="1" ht="6.95" customHeight="1">
      <c r="B24" s="20"/>
      <c r="AR24" s="20"/>
      <c r="BE24" s="240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0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7">
        <f>ROUND(AG94,2)</f>
        <v>0</v>
      </c>
      <c r="AL26" s="248"/>
      <c r="AM26" s="248"/>
      <c r="AN26" s="248"/>
      <c r="AO26" s="248"/>
      <c r="AP26" s="32"/>
      <c r="AQ26" s="32"/>
      <c r="AR26" s="33"/>
      <c r="BE26" s="240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0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9" t="s">
        <v>33</v>
      </c>
      <c r="M28" s="249"/>
      <c r="N28" s="249"/>
      <c r="O28" s="249"/>
      <c r="P28" s="249"/>
      <c r="Q28" s="32"/>
      <c r="R28" s="32"/>
      <c r="S28" s="32"/>
      <c r="T28" s="32"/>
      <c r="U28" s="32"/>
      <c r="V28" s="32"/>
      <c r="W28" s="249" t="s">
        <v>34</v>
      </c>
      <c r="X28" s="249"/>
      <c r="Y28" s="249"/>
      <c r="Z28" s="249"/>
      <c r="AA28" s="249"/>
      <c r="AB28" s="249"/>
      <c r="AC28" s="249"/>
      <c r="AD28" s="249"/>
      <c r="AE28" s="249"/>
      <c r="AF28" s="32"/>
      <c r="AG28" s="32"/>
      <c r="AH28" s="32"/>
      <c r="AI28" s="32"/>
      <c r="AJ28" s="32"/>
      <c r="AK28" s="249" t="s">
        <v>35</v>
      </c>
      <c r="AL28" s="249"/>
      <c r="AM28" s="249"/>
      <c r="AN28" s="249"/>
      <c r="AO28" s="249"/>
      <c r="AP28" s="32"/>
      <c r="AQ28" s="32"/>
      <c r="AR28" s="33"/>
      <c r="BE28" s="240"/>
    </row>
    <row r="29" spans="1:71" s="3" customFormat="1" ht="14.45" customHeight="1">
      <c r="B29" s="37"/>
      <c r="D29" s="27" t="s">
        <v>36</v>
      </c>
      <c r="F29" s="27" t="s">
        <v>37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7"/>
      <c r="BE29" s="241"/>
    </row>
    <row r="30" spans="1:71" s="3" customFormat="1" ht="14.45" customHeight="1">
      <c r="B30" s="37"/>
      <c r="F30" s="27" t="s">
        <v>38</v>
      </c>
      <c r="L30" s="234">
        <v>0.15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7"/>
      <c r="BE30" s="241"/>
    </row>
    <row r="31" spans="1:71" s="3" customFormat="1" ht="14.45" hidden="1" customHeight="1">
      <c r="B31" s="37"/>
      <c r="F31" s="27" t="s">
        <v>39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7"/>
      <c r="BE31" s="241"/>
    </row>
    <row r="32" spans="1:71" s="3" customFormat="1" ht="14.45" hidden="1" customHeight="1">
      <c r="B32" s="37"/>
      <c r="F32" s="27" t="s">
        <v>40</v>
      </c>
      <c r="L32" s="234">
        <v>0.15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7"/>
      <c r="BE32" s="241"/>
    </row>
    <row r="33" spans="1:57" s="3" customFormat="1" ht="14.45" hidden="1" customHeight="1">
      <c r="B33" s="37"/>
      <c r="F33" s="27" t="s">
        <v>41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7"/>
      <c r="BE33" s="241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0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35" t="s">
        <v>44</v>
      </c>
      <c r="Y35" s="236"/>
      <c r="Z35" s="236"/>
      <c r="AA35" s="236"/>
      <c r="AB35" s="236"/>
      <c r="AC35" s="40"/>
      <c r="AD35" s="40"/>
      <c r="AE35" s="40"/>
      <c r="AF35" s="40"/>
      <c r="AG35" s="40"/>
      <c r="AH35" s="40"/>
      <c r="AI35" s="40"/>
      <c r="AJ35" s="40"/>
      <c r="AK35" s="237">
        <f>SUM(AK26:AK33)</f>
        <v>0</v>
      </c>
      <c r="AL35" s="236"/>
      <c r="AM35" s="236"/>
      <c r="AN35" s="236"/>
      <c r="AO35" s="238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>
        <f>K5</f>
        <v>0</v>
      </c>
      <c r="AR84" s="51"/>
    </row>
    <row r="85" spans="1:90" s="5" customFormat="1" ht="36.950000000000003" customHeight="1">
      <c r="B85" s="52"/>
      <c r="C85" s="53" t="s">
        <v>15</v>
      </c>
      <c r="L85" s="223" t="str">
        <f>K6</f>
        <v>Oprava sportovního povrchu na hřišti při ZŠ 28.října v Turnově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Turnov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25">
        <f>IF(AN8= "","",AN8)</f>
        <v>43882</v>
      </c>
      <c r="AN87" s="225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2" customHeight="1">
      <c r="A89" s="32"/>
      <c r="B89" s="33"/>
      <c r="C89" s="27" t="s">
        <v>21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Turnov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6" t="str">
        <f>IF(E17="","",E17)</f>
        <v>Ing. Jiří Benhák</v>
      </c>
      <c r="AN89" s="227"/>
      <c r="AO89" s="227"/>
      <c r="AP89" s="227"/>
      <c r="AQ89" s="32"/>
      <c r="AR89" s="33"/>
      <c r="AS89" s="228" t="s">
        <v>52</v>
      </c>
      <c r="AT89" s="22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26" t="str">
        <f>IF(E20="","",E20)</f>
        <v>Ing. Jiří Benhák</v>
      </c>
      <c r="AN90" s="227"/>
      <c r="AO90" s="227"/>
      <c r="AP90" s="227"/>
      <c r="AQ90" s="32"/>
      <c r="AR90" s="33"/>
      <c r="AS90" s="230"/>
      <c r="AT90" s="23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0"/>
      <c r="AT91" s="23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213" t="s">
        <v>53</v>
      </c>
      <c r="D92" s="214"/>
      <c r="E92" s="214"/>
      <c r="F92" s="214"/>
      <c r="G92" s="214"/>
      <c r="H92" s="60"/>
      <c r="I92" s="215" t="s">
        <v>54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55</v>
      </c>
      <c r="AH92" s="214"/>
      <c r="AI92" s="214"/>
      <c r="AJ92" s="214"/>
      <c r="AK92" s="214"/>
      <c r="AL92" s="214"/>
      <c r="AM92" s="214"/>
      <c r="AN92" s="215" t="s">
        <v>56</v>
      </c>
      <c r="AO92" s="214"/>
      <c r="AP92" s="217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71</v>
      </c>
      <c r="BT94" s="77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0" s="7" customFormat="1" ht="37.5" customHeight="1">
      <c r="A95" s="78" t="s">
        <v>75</v>
      </c>
      <c r="B95" s="79"/>
      <c r="C95" s="80"/>
      <c r="D95" s="220"/>
      <c r="E95" s="220"/>
      <c r="F95" s="220"/>
      <c r="G95" s="220"/>
      <c r="H95" s="220"/>
      <c r="I95" s="81"/>
      <c r="J95" s="220" t="s">
        <v>214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'2019-09-19 - 2019-09-19 -...'!J28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2" t="s">
        <v>76</v>
      </c>
      <c r="AR95" s="79"/>
      <c r="AS95" s="83">
        <v>0</v>
      </c>
      <c r="AT95" s="84">
        <f>ROUND(SUM(AV95:AW95),2)</f>
        <v>0</v>
      </c>
      <c r="AU95" s="85">
        <f>'2019-09-19 - 2019-09-19 -...'!P120</f>
        <v>0</v>
      </c>
      <c r="AV95" s="84">
        <f>'2019-09-19 - 2019-09-19 -...'!J31</f>
        <v>0</v>
      </c>
      <c r="AW95" s="84">
        <f>'2019-09-19 - 2019-09-19 -...'!J32</f>
        <v>0</v>
      </c>
      <c r="AX95" s="84">
        <f>'2019-09-19 - 2019-09-19 -...'!J33</f>
        <v>0</v>
      </c>
      <c r="AY95" s="84">
        <f>'2019-09-19 - 2019-09-19 -...'!J34</f>
        <v>0</v>
      </c>
      <c r="AZ95" s="84">
        <f>'2019-09-19 - 2019-09-19 -...'!F31</f>
        <v>0</v>
      </c>
      <c r="BA95" s="84">
        <f>'2019-09-19 - 2019-09-19 -...'!F32</f>
        <v>0</v>
      </c>
      <c r="BB95" s="84">
        <f>'2019-09-19 - 2019-09-19 -...'!F33</f>
        <v>0</v>
      </c>
      <c r="BC95" s="84">
        <f>'2019-09-19 - 2019-09-19 -...'!F34</f>
        <v>0</v>
      </c>
      <c r="BD95" s="86">
        <f>'2019-09-19 - 2019-09-19 -...'!F35</f>
        <v>0</v>
      </c>
      <c r="BT95" s="87" t="s">
        <v>77</v>
      </c>
      <c r="BU95" s="87" t="s">
        <v>78</v>
      </c>
      <c r="BV95" s="87" t="s">
        <v>73</v>
      </c>
      <c r="BW95" s="87" t="s">
        <v>4</v>
      </c>
      <c r="BX95" s="87" t="s">
        <v>74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19-09-19 - 2019-09-19 -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abSelected="1" topLeftCell="D1" workbookViewId="0">
      <selection activeCell="AA180" sqref="AA18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8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80</v>
      </c>
      <c r="I4" s="88"/>
      <c r="L4" s="20"/>
      <c r="M4" s="90" t="s">
        <v>10</v>
      </c>
      <c r="AT4" s="17" t="s">
        <v>3</v>
      </c>
    </row>
    <row r="5" spans="1:46" s="1" customFormat="1" ht="6.95" customHeight="1">
      <c r="B5" s="20"/>
      <c r="I5" s="88"/>
      <c r="L5" s="20"/>
    </row>
    <row r="6" spans="1:46" s="2" customFormat="1" ht="12" customHeight="1">
      <c r="A6" s="32"/>
      <c r="B6" s="33"/>
      <c r="C6" s="32"/>
      <c r="D6" s="27" t="s">
        <v>15</v>
      </c>
      <c r="E6" s="32"/>
      <c r="F6" s="32"/>
      <c r="G6" s="32"/>
      <c r="H6" s="32"/>
      <c r="I6" s="91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24.75" customHeight="1">
      <c r="A7" s="32"/>
      <c r="B7" s="33"/>
      <c r="C7" s="32"/>
      <c r="D7" s="32"/>
      <c r="E7" s="223" t="s">
        <v>214</v>
      </c>
      <c r="F7" s="250"/>
      <c r="G7" s="250"/>
      <c r="H7" s="250"/>
      <c r="I7" s="91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3"/>
      <c r="C8" s="32"/>
      <c r="D8" s="32"/>
      <c r="E8" s="32"/>
      <c r="F8" s="32"/>
      <c r="G8" s="32"/>
      <c r="H8" s="32"/>
      <c r="I8" s="9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16</v>
      </c>
      <c r="E9" s="32"/>
      <c r="F9" s="25" t="s">
        <v>1</v>
      </c>
      <c r="G9" s="32"/>
      <c r="H9" s="32"/>
      <c r="I9" s="92" t="s">
        <v>17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18</v>
      </c>
      <c r="E10" s="32"/>
      <c r="F10" s="25" t="s">
        <v>19</v>
      </c>
      <c r="G10" s="32"/>
      <c r="H10" s="32"/>
      <c r="I10" s="92" t="s">
        <v>20</v>
      </c>
      <c r="J10" s="55">
        <f>'Rekapitulace stavby'!AN8</f>
        <v>43882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9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32"/>
      <c r="G12" s="32"/>
      <c r="H12" s="32"/>
      <c r="I12" s="92" t="s">
        <v>22</v>
      </c>
      <c r="J12" s="25" t="s">
        <v>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24</v>
      </c>
      <c r="F13" s="32"/>
      <c r="G13" s="32"/>
      <c r="H13" s="32"/>
      <c r="I13" s="92" t="s">
        <v>25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91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26</v>
      </c>
      <c r="E15" s="32"/>
      <c r="F15" s="32"/>
      <c r="G15" s="32"/>
      <c r="H15" s="32"/>
      <c r="I15" s="92" t="s">
        <v>22</v>
      </c>
      <c r="J15" s="28" t="str">
        <f>'Rekapitulace stavby'!AN13</f>
        <v>Vyplň údaj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51" t="str">
        <f>'Rekapitulace stavby'!E14</f>
        <v>Vyplň údaj</v>
      </c>
      <c r="F16" s="242"/>
      <c r="G16" s="242"/>
      <c r="H16" s="242"/>
      <c r="I16" s="92" t="s">
        <v>25</v>
      </c>
      <c r="J16" s="28" t="str">
        <f>'Rekapitulace stavby'!AN14</f>
        <v>Vyplň údaj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91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28</v>
      </c>
      <c r="E18" s="32"/>
      <c r="F18" s="32"/>
      <c r="G18" s="32"/>
      <c r="H18" s="32"/>
      <c r="I18" s="92" t="s">
        <v>22</v>
      </c>
      <c r="J18" s="205">
        <v>69430730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215</v>
      </c>
      <c r="F19" s="32"/>
      <c r="G19" s="32"/>
      <c r="H19" s="32"/>
      <c r="I19" s="92" t="s">
        <v>25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91"/>
      <c r="J20" s="17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30</v>
      </c>
      <c r="E21" s="32"/>
      <c r="F21" s="32"/>
      <c r="G21" s="32"/>
      <c r="H21" s="32"/>
      <c r="I21" s="92" t="s">
        <v>22</v>
      </c>
      <c r="J21" s="205">
        <v>69430730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215</v>
      </c>
      <c r="F22" s="32"/>
      <c r="G22" s="32"/>
      <c r="H22" s="32"/>
      <c r="I22" s="92" t="s">
        <v>25</v>
      </c>
      <c r="J22" s="25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91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31</v>
      </c>
      <c r="E24" s="32"/>
      <c r="F24" s="32"/>
      <c r="G24" s="32"/>
      <c r="H24" s="32"/>
      <c r="I24" s="9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3"/>
      <c r="B25" s="94"/>
      <c r="C25" s="93"/>
      <c r="D25" s="93"/>
      <c r="E25" s="246" t="s">
        <v>1</v>
      </c>
      <c r="F25" s="246"/>
      <c r="G25" s="246"/>
      <c r="H25" s="246"/>
      <c r="I25" s="95"/>
      <c r="J25" s="93"/>
      <c r="K25" s="93"/>
      <c r="L25" s="96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9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97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8" t="s">
        <v>32</v>
      </c>
      <c r="E28" s="32"/>
      <c r="F28" s="32"/>
      <c r="G28" s="32"/>
      <c r="H28" s="32"/>
      <c r="I28" s="91"/>
      <c r="J28" s="71">
        <f>ROUND(J120,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34</v>
      </c>
      <c r="G30" s="32"/>
      <c r="H30" s="32"/>
      <c r="I30" s="99" t="s">
        <v>33</v>
      </c>
      <c r="J30" s="36" t="s">
        <v>35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100" t="s">
        <v>36</v>
      </c>
      <c r="E31" s="27" t="s">
        <v>37</v>
      </c>
      <c r="F31" s="101">
        <f>ROUND((SUM(BE120:BE182)),  2)</f>
        <v>0</v>
      </c>
      <c r="G31" s="32"/>
      <c r="H31" s="32"/>
      <c r="I31" s="102">
        <v>0.21</v>
      </c>
      <c r="J31" s="101">
        <f>ROUND(((SUM(BE120:BE182))*I31),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38</v>
      </c>
      <c r="F32" s="101">
        <f>ROUND((SUM(BF120:BF182)),  2)</f>
        <v>0</v>
      </c>
      <c r="G32" s="32"/>
      <c r="H32" s="32"/>
      <c r="I32" s="102">
        <v>0.15</v>
      </c>
      <c r="J32" s="101">
        <f>ROUND(((SUM(BF120:BF182))*I32),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39</v>
      </c>
      <c r="F33" s="101">
        <f>ROUND((SUM(BG120:BG182)),  2)</f>
        <v>0</v>
      </c>
      <c r="G33" s="32"/>
      <c r="H33" s="32"/>
      <c r="I33" s="102">
        <v>0.21</v>
      </c>
      <c r="J33" s="101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40</v>
      </c>
      <c r="F34" s="101">
        <f>ROUND((SUM(BH120:BH182)),  2)</f>
        <v>0</v>
      </c>
      <c r="G34" s="32"/>
      <c r="H34" s="32"/>
      <c r="I34" s="102">
        <v>0.15</v>
      </c>
      <c r="J34" s="101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1">
        <f>ROUND((SUM(BI120:BI182)),  2)</f>
        <v>0</v>
      </c>
      <c r="G35" s="32"/>
      <c r="H35" s="32"/>
      <c r="I35" s="102">
        <v>0</v>
      </c>
      <c r="J35" s="10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91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103"/>
      <c r="D37" s="104" t="s">
        <v>42</v>
      </c>
      <c r="E37" s="60"/>
      <c r="F37" s="60"/>
      <c r="G37" s="105" t="s">
        <v>43</v>
      </c>
      <c r="H37" s="106" t="s">
        <v>44</v>
      </c>
      <c r="I37" s="107"/>
      <c r="J37" s="108">
        <f>SUM(J28:J35)</f>
        <v>0</v>
      </c>
      <c r="K37" s="109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I39" s="88"/>
      <c r="L39" s="20"/>
    </row>
    <row r="40" spans="1:31" s="1" customFormat="1" ht="14.45" customHeight="1">
      <c r="B40" s="20"/>
      <c r="I40" s="88"/>
      <c r="L40" s="20"/>
    </row>
    <row r="41" spans="1:31" s="1" customFormat="1" ht="14.45" customHeight="1">
      <c r="B41" s="20"/>
      <c r="I41" s="88"/>
      <c r="L41" s="20"/>
    </row>
    <row r="42" spans="1:31" s="1" customFormat="1" ht="14.45" customHeight="1">
      <c r="B42" s="20"/>
      <c r="I42" s="88"/>
      <c r="L42" s="20"/>
    </row>
    <row r="43" spans="1:31" s="1" customFormat="1" ht="14.45" customHeight="1">
      <c r="B43" s="20"/>
      <c r="I43" s="88"/>
      <c r="L43" s="20"/>
    </row>
    <row r="44" spans="1:31" s="1" customFormat="1" ht="14.45" customHeight="1">
      <c r="B44" s="20"/>
      <c r="I44" s="88"/>
      <c r="L44" s="20"/>
    </row>
    <row r="45" spans="1:31" s="1" customFormat="1" ht="14.45" customHeight="1">
      <c r="B45" s="20"/>
      <c r="I45" s="88"/>
      <c r="L45" s="20"/>
    </row>
    <row r="46" spans="1:31" s="1" customFormat="1" ht="14.45" customHeight="1">
      <c r="B46" s="20"/>
      <c r="I46" s="88"/>
      <c r="L46" s="20"/>
    </row>
    <row r="47" spans="1:31" s="1" customFormat="1" ht="14.45" customHeight="1">
      <c r="B47" s="20"/>
      <c r="I47" s="88"/>
      <c r="L47" s="20"/>
    </row>
    <row r="48" spans="1:31" s="1" customFormat="1" ht="14.45" customHeight="1">
      <c r="B48" s="20"/>
      <c r="I48" s="88"/>
      <c r="L48" s="20"/>
    </row>
    <row r="49" spans="1:31" s="1" customFormat="1" ht="14.45" customHeight="1">
      <c r="B49" s="20"/>
      <c r="I49" s="88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0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1" t="s">
        <v>48</v>
      </c>
      <c r="G61" s="45" t="s">
        <v>47</v>
      </c>
      <c r="H61" s="35"/>
      <c r="I61" s="112"/>
      <c r="J61" s="113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1" t="s">
        <v>48</v>
      </c>
      <c r="G76" s="45" t="s">
        <v>47</v>
      </c>
      <c r="H76" s="35"/>
      <c r="I76" s="112"/>
      <c r="J76" s="113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81</v>
      </c>
      <c r="D82" s="32"/>
      <c r="E82" s="32"/>
      <c r="F82" s="32"/>
      <c r="G82" s="32"/>
      <c r="H82" s="32"/>
      <c r="I82" s="9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4.75" customHeight="1">
      <c r="A85" s="32"/>
      <c r="B85" s="33"/>
      <c r="C85" s="32"/>
      <c r="D85" s="32"/>
      <c r="E85" s="223" t="str">
        <f>E7</f>
        <v>Oprava sportovního povrchu na hřišti při ZŠ 28.října v Turnově</v>
      </c>
      <c r="F85" s="250"/>
      <c r="G85" s="250"/>
      <c r="H85" s="250"/>
      <c r="I85" s="9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9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18</v>
      </c>
      <c r="D87" s="32"/>
      <c r="E87" s="32"/>
      <c r="F87" s="25" t="str">
        <f>F10</f>
        <v>Turnov</v>
      </c>
      <c r="G87" s="32"/>
      <c r="H87" s="32"/>
      <c r="I87" s="92" t="s">
        <v>20</v>
      </c>
      <c r="J87" s="55">
        <f>IF(J10="","",J10)</f>
        <v>43882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21</v>
      </c>
      <c r="D89" s="32"/>
      <c r="E89" s="32"/>
      <c r="F89" s="25" t="str">
        <f>E13</f>
        <v>Město Turnov</v>
      </c>
      <c r="G89" s="32"/>
      <c r="H89" s="32"/>
      <c r="I89" s="92" t="s">
        <v>28</v>
      </c>
      <c r="J89" s="30" t="str">
        <f>E19</f>
        <v>Ing. Jiří Benhák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25.7" customHeight="1">
      <c r="A90" s="32"/>
      <c r="B90" s="33"/>
      <c r="C90" s="27" t="s">
        <v>26</v>
      </c>
      <c r="D90" s="32"/>
      <c r="E90" s="32"/>
      <c r="F90" s="25" t="str">
        <f>IF(E16="","",E16)</f>
        <v>Vyplň údaj</v>
      </c>
      <c r="G90" s="32"/>
      <c r="H90" s="32"/>
      <c r="I90" s="92" t="s">
        <v>30</v>
      </c>
      <c r="J90" s="30" t="str">
        <f>E22</f>
        <v>Ing. Jiří Benhák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91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17" t="s">
        <v>82</v>
      </c>
      <c r="D92" s="103"/>
      <c r="E92" s="103"/>
      <c r="F92" s="103"/>
      <c r="G92" s="103"/>
      <c r="H92" s="103"/>
      <c r="I92" s="118"/>
      <c r="J92" s="119" t="s">
        <v>83</v>
      </c>
      <c r="K92" s="103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20" t="s">
        <v>84</v>
      </c>
      <c r="D94" s="32"/>
      <c r="E94" s="32"/>
      <c r="F94" s="32"/>
      <c r="G94" s="32"/>
      <c r="H94" s="32"/>
      <c r="I94" s="91"/>
      <c r="J94" s="71">
        <f>J120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85</v>
      </c>
    </row>
    <row r="95" spans="1:47" s="9" customFormat="1" ht="24.95" customHeight="1">
      <c r="B95" s="121"/>
      <c r="D95" s="122" t="s">
        <v>86</v>
      </c>
      <c r="E95" s="123"/>
      <c r="F95" s="123"/>
      <c r="G95" s="123"/>
      <c r="H95" s="123"/>
      <c r="I95" s="124"/>
      <c r="J95" s="125">
        <f>J121</f>
        <v>0</v>
      </c>
      <c r="L95" s="121"/>
    </row>
    <row r="96" spans="1:47" s="10" customFormat="1" ht="19.899999999999999" customHeight="1">
      <c r="B96" s="126"/>
      <c r="D96" s="127" t="s">
        <v>87</v>
      </c>
      <c r="E96" s="128"/>
      <c r="F96" s="128"/>
      <c r="G96" s="128"/>
      <c r="H96" s="128"/>
      <c r="I96" s="129"/>
      <c r="J96" s="130">
        <f>J122</f>
        <v>0</v>
      </c>
      <c r="L96" s="126"/>
    </row>
    <row r="97" spans="1:31" s="10" customFormat="1" ht="19.899999999999999" customHeight="1">
      <c r="B97" s="126"/>
      <c r="D97" s="127" t="s">
        <v>88</v>
      </c>
      <c r="E97" s="128"/>
      <c r="F97" s="128"/>
      <c r="G97" s="128"/>
      <c r="H97" s="128"/>
      <c r="I97" s="129"/>
      <c r="J97" s="130">
        <f>J137</f>
        <v>0</v>
      </c>
      <c r="L97" s="126"/>
    </row>
    <row r="98" spans="1:31" s="10" customFormat="1" ht="19.899999999999999" customHeight="1">
      <c r="B98" s="126"/>
      <c r="D98" s="127" t="s">
        <v>89</v>
      </c>
      <c r="E98" s="128"/>
      <c r="F98" s="128"/>
      <c r="G98" s="128"/>
      <c r="H98" s="128"/>
      <c r="I98" s="129"/>
      <c r="J98" s="130">
        <f>J142</f>
        <v>0</v>
      </c>
      <c r="L98" s="126"/>
    </row>
    <row r="99" spans="1:31" s="10" customFormat="1" ht="19.899999999999999" customHeight="1">
      <c r="B99" s="126"/>
      <c r="D99" s="127" t="s">
        <v>90</v>
      </c>
      <c r="E99" s="128"/>
      <c r="F99" s="128"/>
      <c r="G99" s="128"/>
      <c r="H99" s="128"/>
      <c r="I99" s="129"/>
      <c r="J99" s="130">
        <f>J157</f>
        <v>0</v>
      </c>
      <c r="L99" s="126"/>
    </row>
    <row r="100" spans="1:31" s="10" customFormat="1" ht="19.899999999999999" customHeight="1">
      <c r="B100" s="126"/>
      <c r="D100" s="127" t="s">
        <v>91</v>
      </c>
      <c r="E100" s="128"/>
      <c r="F100" s="128"/>
      <c r="G100" s="128"/>
      <c r="H100" s="128"/>
      <c r="I100" s="129"/>
      <c r="J100" s="130">
        <f>J165</f>
        <v>0</v>
      </c>
      <c r="L100" s="126"/>
    </row>
    <row r="101" spans="1:31" s="9" customFormat="1" ht="24.95" customHeight="1">
      <c r="B101" s="121"/>
      <c r="D101" s="122" t="s">
        <v>92</v>
      </c>
      <c r="E101" s="123"/>
      <c r="F101" s="123"/>
      <c r="G101" s="123"/>
      <c r="H101" s="123"/>
      <c r="I101" s="124"/>
      <c r="J101" s="125">
        <f>J168</f>
        <v>0</v>
      </c>
      <c r="L101" s="121"/>
    </row>
    <row r="102" spans="1:31" s="10" customFormat="1" ht="19.899999999999999" customHeight="1">
      <c r="B102" s="126"/>
      <c r="D102" s="127" t="s">
        <v>93</v>
      </c>
      <c r="E102" s="128"/>
      <c r="F102" s="128"/>
      <c r="G102" s="128"/>
      <c r="H102" s="128"/>
      <c r="I102" s="129"/>
      <c r="J102" s="130">
        <f>J169</f>
        <v>0</v>
      </c>
      <c r="L102" s="12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91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>
      <c r="A104" s="32"/>
      <c r="B104" s="47"/>
      <c r="C104" s="48"/>
      <c r="D104" s="48"/>
      <c r="E104" s="48"/>
      <c r="F104" s="48"/>
      <c r="G104" s="48"/>
      <c r="H104" s="48"/>
      <c r="I104" s="115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>
      <c r="A108" s="32"/>
      <c r="B108" s="49"/>
      <c r="C108" s="50"/>
      <c r="D108" s="50"/>
      <c r="E108" s="50"/>
      <c r="F108" s="50"/>
      <c r="G108" s="50"/>
      <c r="H108" s="50"/>
      <c r="I108" s="116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>
      <c r="A109" s="32"/>
      <c r="B109" s="33"/>
      <c r="C109" s="21" t="s">
        <v>94</v>
      </c>
      <c r="D109" s="32"/>
      <c r="E109" s="32"/>
      <c r="F109" s="32"/>
      <c r="G109" s="32"/>
      <c r="H109" s="32"/>
      <c r="I109" s="91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1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15</v>
      </c>
      <c r="D111" s="32"/>
      <c r="E111" s="32"/>
      <c r="F111" s="32"/>
      <c r="G111" s="32"/>
      <c r="H111" s="32"/>
      <c r="I111" s="9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75" customHeight="1">
      <c r="A112" s="32"/>
      <c r="B112" s="33"/>
      <c r="C112" s="32"/>
      <c r="D112" s="32"/>
      <c r="E112" s="223" t="str">
        <f>E7</f>
        <v>Oprava sportovního povrchu na hřišti při ZŠ 28.října v Turnově</v>
      </c>
      <c r="F112" s="250"/>
      <c r="G112" s="250"/>
      <c r="H112" s="250"/>
      <c r="I112" s="9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18</v>
      </c>
      <c r="D114" s="32"/>
      <c r="E114" s="32"/>
      <c r="F114" s="25" t="str">
        <f>F10</f>
        <v>Turnov</v>
      </c>
      <c r="G114" s="32"/>
      <c r="H114" s="32"/>
      <c r="I114" s="92" t="s">
        <v>20</v>
      </c>
      <c r="J114" s="55">
        <f>IF(J10="","",J10)</f>
        <v>43882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21</v>
      </c>
      <c r="D116" s="32"/>
      <c r="E116" s="32"/>
      <c r="F116" s="25" t="str">
        <f>E13</f>
        <v>Město Turnov</v>
      </c>
      <c r="G116" s="32"/>
      <c r="H116" s="32"/>
      <c r="I116" s="92" t="s">
        <v>28</v>
      </c>
      <c r="J116" s="30" t="str">
        <f>E19</f>
        <v>Ing. Jiří Benhák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5.7" customHeight="1">
      <c r="A117" s="32"/>
      <c r="B117" s="33"/>
      <c r="C117" s="27" t="s">
        <v>26</v>
      </c>
      <c r="D117" s="32"/>
      <c r="E117" s="32"/>
      <c r="F117" s="25" t="str">
        <f>IF(E16="","",E16)</f>
        <v>Vyplň údaj</v>
      </c>
      <c r="G117" s="32"/>
      <c r="H117" s="32"/>
      <c r="I117" s="92" t="s">
        <v>30</v>
      </c>
      <c r="J117" s="30" t="str">
        <f>E22</f>
        <v>Ing. Jiří Benhák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1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1"/>
      <c r="B119" s="132"/>
      <c r="C119" s="133" t="s">
        <v>95</v>
      </c>
      <c r="D119" s="134" t="s">
        <v>57</v>
      </c>
      <c r="E119" s="134" t="s">
        <v>53</v>
      </c>
      <c r="F119" s="134" t="s">
        <v>54</v>
      </c>
      <c r="G119" s="134" t="s">
        <v>96</v>
      </c>
      <c r="H119" s="134" t="s">
        <v>97</v>
      </c>
      <c r="I119" s="135" t="s">
        <v>98</v>
      </c>
      <c r="J119" s="136" t="s">
        <v>83</v>
      </c>
      <c r="K119" s="137" t="s">
        <v>99</v>
      </c>
      <c r="L119" s="138"/>
      <c r="M119" s="62" t="s">
        <v>1</v>
      </c>
      <c r="N119" s="63" t="s">
        <v>36</v>
      </c>
      <c r="O119" s="63" t="s">
        <v>100</v>
      </c>
      <c r="P119" s="63" t="s">
        <v>101</v>
      </c>
      <c r="Q119" s="63" t="s">
        <v>102</v>
      </c>
      <c r="R119" s="63" t="s">
        <v>103</v>
      </c>
      <c r="S119" s="63" t="s">
        <v>104</v>
      </c>
      <c r="T119" s="64" t="s">
        <v>105</v>
      </c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</row>
    <row r="120" spans="1:65" s="2" customFormat="1" ht="22.9" customHeight="1">
      <c r="A120" s="32"/>
      <c r="B120" s="33"/>
      <c r="C120" s="69" t="s">
        <v>106</v>
      </c>
      <c r="D120" s="32"/>
      <c r="E120" s="32"/>
      <c r="F120" s="32"/>
      <c r="G120" s="32"/>
      <c r="H120" s="32"/>
      <c r="I120" s="91"/>
      <c r="J120" s="139">
        <f>BK120</f>
        <v>0</v>
      </c>
      <c r="K120" s="32"/>
      <c r="L120" s="33"/>
      <c r="M120" s="65"/>
      <c r="N120" s="56"/>
      <c r="O120" s="66"/>
      <c r="P120" s="140">
        <f>P121+P168</f>
        <v>0</v>
      </c>
      <c r="Q120" s="66"/>
      <c r="R120" s="140">
        <f>R121+R168</f>
        <v>3.2053800000000007E-2</v>
      </c>
      <c r="S120" s="66"/>
      <c r="T120" s="141">
        <f>T121+T168</f>
        <v>30.791375000000002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71</v>
      </c>
      <c r="AU120" s="17" t="s">
        <v>85</v>
      </c>
      <c r="BK120" s="142">
        <f>BK121+BK168</f>
        <v>0</v>
      </c>
    </row>
    <row r="121" spans="1:65" s="12" customFormat="1" ht="25.9" customHeight="1">
      <c r="B121" s="143"/>
      <c r="D121" s="144" t="s">
        <v>71</v>
      </c>
      <c r="E121" s="145" t="s">
        <v>107</v>
      </c>
      <c r="F121" s="145" t="s">
        <v>108</v>
      </c>
      <c r="I121" s="146"/>
      <c r="J121" s="147">
        <f>BK121</f>
        <v>0</v>
      </c>
      <c r="L121" s="143"/>
      <c r="M121" s="148"/>
      <c r="N121" s="149"/>
      <c r="O121" s="149"/>
      <c r="P121" s="150">
        <f>P122+P137+P142+P157+P165</f>
        <v>0</v>
      </c>
      <c r="Q121" s="149"/>
      <c r="R121" s="150">
        <f>R122+R137+R142+R157+R165</f>
        <v>0</v>
      </c>
      <c r="S121" s="149"/>
      <c r="T121" s="151">
        <f>T122+T137+T142+T157+T165</f>
        <v>30.791375000000002</v>
      </c>
      <c r="AR121" s="144" t="s">
        <v>77</v>
      </c>
      <c r="AT121" s="152" t="s">
        <v>71</v>
      </c>
      <c r="AU121" s="152" t="s">
        <v>72</v>
      </c>
      <c r="AY121" s="144" t="s">
        <v>109</v>
      </c>
      <c r="BK121" s="153">
        <f>BK122+BK137+BK142+BK157+BK165</f>
        <v>0</v>
      </c>
    </row>
    <row r="122" spans="1:65" s="12" customFormat="1" ht="22.9" customHeight="1">
      <c r="B122" s="143"/>
      <c r="D122" s="144" t="s">
        <v>71</v>
      </c>
      <c r="E122" s="154" t="s">
        <v>110</v>
      </c>
      <c r="F122" s="154" t="s">
        <v>111</v>
      </c>
      <c r="I122" s="146"/>
      <c r="J122" s="155">
        <f>BK122</f>
        <v>0</v>
      </c>
      <c r="L122" s="143"/>
      <c r="M122" s="148"/>
      <c r="N122" s="149"/>
      <c r="O122" s="149"/>
      <c r="P122" s="150">
        <f>SUM(P123:P136)</f>
        <v>0</v>
      </c>
      <c r="Q122" s="149"/>
      <c r="R122" s="150">
        <f>SUM(R123:R136)</f>
        <v>0</v>
      </c>
      <c r="S122" s="149"/>
      <c r="T122" s="151">
        <f>SUM(T123:T136)</f>
        <v>0</v>
      </c>
      <c r="AR122" s="144" t="s">
        <v>77</v>
      </c>
      <c r="AT122" s="152" t="s">
        <v>71</v>
      </c>
      <c r="AU122" s="152" t="s">
        <v>77</v>
      </c>
      <c r="AY122" s="144" t="s">
        <v>109</v>
      </c>
      <c r="BK122" s="153">
        <f>SUM(BK123:BK136)</f>
        <v>0</v>
      </c>
    </row>
    <row r="123" spans="1:65" s="2" customFormat="1" ht="21.75" customHeight="1">
      <c r="A123" s="32"/>
      <c r="B123" s="156"/>
      <c r="C123" s="157" t="s">
        <v>77</v>
      </c>
      <c r="D123" s="157" t="s">
        <v>112</v>
      </c>
      <c r="E123" s="158" t="s">
        <v>113</v>
      </c>
      <c r="F123" s="159" t="s">
        <v>217</v>
      </c>
      <c r="G123" s="160" t="s">
        <v>114</v>
      </c>
      <c r="H123" s="161">
        <v>1231.655</v>
      </c>
      <c r="I123" s="162"/>
      <c r="J123" s="163">
        <f>ROUND(I123*H123,2)</f>
        <v>0</v>
      </c>
      <c r="K123" s="164"/>
      <c r="L123" s="33"/>
      <c r="M123" s="165" t="s">
        <v>1</v>
      </c>
      <c r="N123" s="166" t="s">
        <v>37</v>
      </c>
      <c r="O123" s="58"/>
      <c r="P123" s="167">
        <f>O123*H123</f>
        <v>0</v>
      </c>
      <c r="Q123" s="167">
        <v>0</v>
      </c>
      <c r="R123" s="167">
        <f>Q123*H123</f>
        <v>0</v>
      </c>
      <c r="S123" s="167">
        <v>0</v>
      </c>
      <c r="T123" s="168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9" t="s">
        <v>115</v>
      </c>
      <c r="AT123" s="169" t="s">
        <v>112</v>
      </c>
      <c r="AU123" s="169" t="s">
        <v>79</v>
      </c>
      <c r="AY123" s="17" t="s">
        <v>109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7" t="s">
        <v>77</v>
      </c>
      <c r="BK123" s="170">
        <f>ROUND(I123*H123,2)</f>
        <v>0</v>
      </c>
      <c r="BL123" s="17" t="s">
        <v>115</v>
      </c>
      <c r="BM123" s="169" t="s">
        <v>116</v>
      </c>
    </row>
    <row r="124" spans="1:65" s="2" customFormat="1" ht="19.5">
      <c r="A124" s="32"/>
      <c r="B124" s="33"/>
      <c r="C124" s="32"/>
      <c r="D124" s="171" t="s">
        <v>117</v>
      </c>
      <c r="E124" s="32"/>
      <c r="F124" s="172" t="s">
        <v>218</v>
      </c>
      <c r="G124" s="32"/>
      <c r="H124" s="32"/>
      <c r="I124" s="91"/>
      <c r="J124" s="32"/>
      <c r="K124" s="32"/>
      <c r="L124" s="33"/>
      <c r="M124" s="173"/>
      <c r="N124" s="174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117</v>
      </c>
      <c r="AU124" s="17" t="s">
        <v>79</v>
      </c>
    </row>
    <row r="125" spans="1:65" s="13" customFormat="1">
      <c r="B125" s="175"/>
      <c r="D125" s="171" t="s">
        <v>118</v>
      </c>
      <c r="E125" s="176" t="s">
        <v>1</v>
      </c>
      <c r="F125" s="177" t="s">
        <v>119</v>
      </c>
      <c r="H125" s="178">
        <v>1215.165</v>
      </c>
      <c r="I125" s="179"/>
      <c r="L125" s="175"/>
      <c r="M125" s="180"/>
      <c r="N125" s="181"/>
      <c r="O125" s="181"/>
      <c r="P125" s="181"/>
      <c r="Q125" s="181"/>
      <c r="R125" s="181"/>
      <c r="S125" s="181"/>
      <c r="T125" s="182"/>
      <c r="AT125" s="176" t="s">
        <v>118</v>
      </c>
      <c r="AU125" s="176" t="s">
        <v>79</v>
      </c>
      <c r="AV125" s="13" t="s">
        <v>79</v>
      </c>
      <c r="AW125" s="13" t="s">
        <v>29</v>
      </c>
      <c r="AX125" s="13" t="s">
        <v>72</v>
      </c>
      <c r="AY125" s="176" t="s">
        <v>109</v>
      </c>
    </row>
    <row r="126" spans="1:65" s="13" customFormat="1">
      <c r="B126" s="175"/>
      <c r="D126" s="171" t="s">
        <v>118</v>
      </c>
      <c r="E126" s="176" t="s">
        <v>1</v>
      </c>
      <c r="F126" s="177" t="s">
        <v>120</v>
      </c>
      <c r="H126" s="178">
        <v>9.01</v>
      </c>
      <c r="I126" s="179"/>
      <c r="L126" s="175"/>
      <c r="M126" s="180"/>
      <c r="N126" s="181"/>
      <c r="O126" s="181"/>
      <c r="P126" s="181"/>
      <c r="Q126" s="181"/>
      <c r="R126" s="181"/>
      <c r="S126" s="181"/>
      <c r="T126" s="182"/>
      <c r="AT126" s="176" t="s">
        <v>118</v>
      </c>
      <c r="AU126" s="176" t="s">
        <v>79</v>
      </c>
      <c r="AV126" s="13" t="s">
        <v>79</v>
      </c>
      <c r="AW126" s="13" t="s">
        <v>29</v>
      </c>
      <c r="AX126" s="13" t="s">
        <v>72</v>
      </c>
      <c r="AY126" s="176" t="s">
        <v>109</v>
      </c>
    </row>
    <row r="127" spans="1:65" s="13" customFormat="1">
      <c r="B127" s="175"/>
      <c r="D127" s="171" t="s">
        <v>118</v>
      </c>
      <c r="E127" s="176" t="s">
        <v>1</v>
      </c>
      <c r="F127" s="177" t="s">
        <v>121</v>
      </c>
      <c r="H127" s="178">
        <v>25.48</v>
      </c>
      <c r="I127" s="179"/>
      <c r="L127" s="175"/>
      <c r="M127" s="180"/>
      <c r="N127" s="181"/>
      <c r="O127" s="181"/>
      <c r="P127" s="181"/>
      <c r="Q127" s="181"/>
      <c r="R127" s="181"/>
      <c r="S127" s="181"/>
      <c r="T127" s="182"/>
      <c r="AT127" s="176" t="s">
        <v>118</v>
      </c>
      <c r="AU127" s="176" t="s">
        <v>79</v>
      </c>
      <c r="AV127" s="13" t="s">
        <v>79</v>
      </c>
      <c r="AW127" s="13" t="s">
        <v>29</v>
      </c>
      <c r="AX127" s="13" t="s">
        <v>72</v>
      </c>
      <c r="AY127" s="176" t="s">
        <v>109</v>
      </c>
    </row>
    <row r="128" spans="1:65" s="14" customFormat="1">
      <c r="B128" s="183"/>
      <c r="D128" s="171" t="s">
        <v>118</v>
      </c>
      <c r="E128" s="184" t="s">
        <v>1</v>
      </c>
      <c r="F128" s="185" t="s">
        <v>122</v>
      </c>
      <c r="H128" s="186">
        <v>1249.655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118</v>
      </c>
      <c r="AU128" s="184" t="s">
        <v>79</v>
      </c>
      <c r="AV128" s="14" t="s">
        <v>123</v>
      </c>
      <c r="AW128" s="14" t="s">
        <v>29</v>
      </c>
      <c r="AX128" s="14" t="s">
        <v>72</v>
      </c>
      <c r="AY128" s="184" t="s">
        <v>109</v>
      </c>
    </row>
    <row r="129" spans="1:65" s="13" customFormat="1">
      <c r="B129" s="175"/>
      <c r="D129" s="171" t="s">
        <v>118</v>
      </c>
      <c r="E129" s="176" t="s">
        <v>1</v>
      </c>
      <c r="F129" s="177" t="s">
        <v>124</v>
      </c>
      <c r="H129" s="178">
        <v>-18</v>
      </c>
      <c r="I129" s="179"/>
      <c r="L129" s="175"/>
      <c r="M129" s="180"/>
      <c r="N129" s="181"/>
      <c r="O129" s="181"/>
      <c r="P129" s="181"/>
      <c r="Q129" s="181"/>
      <c r="R129" s="181"/>
      <c r="S129" s="181"/>
      <c r="T129" s="182"/>
      <c r="AT129" s="176" t="s">
        <v>118</v>
      </c>
      <c r="AU129" s="176" t="s">
        <v>79</v>
      </c>
      <c r="AV129" s="13" t="s">
        <v>79</v>
      </c>
      <c r="AW129" s="13" t="s">
        <v>29</v>
      </c>
      <c r="AX129" s="13" t="s">
        <v>72</v>
      </c>
      <c r="AY129" s="176" t="s">
        <v>109</v>
      </c>
    </row>
    <row r="130" spans="1:65" s="14" customFormat="1">
      <c r="B130" s="183"/>
      <c r="D130" s="171" t="s">
        <v>118</v>
      </c>
      <c r="E130" s="184" t="s">
        <v>1</v>
      </c>
      <c r="F130" s="185" t="s">
        <v>125</v>
      </c>
      <c r="H130" s="186">
        <v>-18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118</v>
      </c>
      <c r="AU130" s="184" t="s">
        <v>79</v>
      </c>
      <c r="AV130" s="14" t="s">
        <v>123</v>
      </c>
      <c r="AW130" s="14" t="s">
        <v>29</v>
      </c>
      <c r="AX130" s="14" t="s">
        <v>72</v>
      </c>
      <c r="AY130" s="184" t="s">
        <v>109</v>
      </c>
    </row>
    <row r="131" spans="1:65" s="15" customFormat="1">
      <c r="B131" s="191"/>
      <c r="D131" s="171" t="s">
        <v>118</v>
      </c>
      <c r="E131" s="192" t="s">
        <v>1</v>
      </c>
      <c r="F131" s="193" t="s">
        <v>126</v>
      </c>
      <c r="H131" s="194">
        <v>1231.655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118</v>
      </c>
      <c r="AU131" s="192" t="s">
        <v>79</v>
      </c>
      <c r="AV131" s="15" t="s">
        <v>115</v>
      </c>
      <c r="AW131" s="15" t="s">
        <v>29</v>
      </c>
      <c r="AX131" s="15" t="s">
        <v>77</v>
      </c>
      <c r="AY131" s="192" t="s">
        <v>109</v>
      </c>
    </row>
    <row r="132" spans="1:65" s="2" customFormat="1" ht="33" customHeight="1">
      <c r="A132" s="32"/>
      <c r="B132" s="156"/>
      <c r="C132" s="157" t="s">
        <v>79</v>
      </c>
      <c r="D132" s="157" t="s">
        <v>112</v>
      </c>
      <c r="E132" s="158" t="s">
        <v>222</v>
      </c>
      <c r="F132" s="159" t="s">
        <v>216</v>
      </c>
      <c r="G132" s="160" t="s">
        <v>114</v>
      </c>
      <c r="H132" s="161">
        <v>1231.655</v>
      </c>
      <c r="I132" s="162"/>
      <c r="J132" s="163">
        <f>ROUND(I132*H132,2)</f>
        <v>0</v>
      </c>
      <c r="K132" s="164"/>
      <c r="L132" s="33"/>
      <c r="M132" s="165" t="s">
        <v>1</v>
      </c>
      <c r="N132" s="166" t="s">
        <v>37</v>
      </c>
      <c r="O132" s="58"/>
      <c r="P132" s="167">
        <f>O132*H132</f>
        <v>0</v>
      </c>
      <c r="Q132" s="167">
        <v>0</v>
      </c>
      <c r="R132" s="167">
        <f>Q132*H132</f>
        <v>0</v>
      </c>
      <c r="S132" s="167">
        <v>0</v>
      </c>
      <c r="T132" s="16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9" t="s">
        <v>115</v>
      </c>
      <c r="AT132" s="169" t="s">
        <v>112</v>
      </c>
      <c r="AU132" s="169" t="s">
        <v>79</v>
      </c>
      <c r="AY132" s="17" t="s">
        <v>109</v>
      </c>
      <c r="BE132" s="170">
        <f>IF(N132="základní",J132,0)</f>
        <v>0</v>
      </c>
      <c r="BF132" s="170">
        <f>IF(N132="snížená",J132,0)</f>
        <v>0</v>
      </c>
      <c r="BG132" s="170">
        <f>IF(N132="zákl. přenesená",J132,0)</f>
        <v>0</v>
      </c>
      <c r="BH132" s="170">
        <f>IF(N132="sníž. přenesená",J132,0)</f>
        <v>0</v>
      </c>
      <c r="BI132" s="170">
        <f>IF(N132="nulová",J132,0)</f>
        <v>0</v>
      </c>
      <c r="BJ132" s="17" t="s">
        <v>77</v>
      </c>
      <c r="BK132" s="170">
        <f>ROUND(I132*H132,2)</f>
        <v>0</v>
      </c>
      <c r="BL132" s="17" t="s">
        <v>115</v>
      </c>
      <c r="BM132" s="169" t="s">
        <v>127</v>
      </c>
    </row>
    <row r="133" spans="1:65" s="2" customFormat="1" ht="16.5" customHeight="1">
      <c r="A133" s="32"/>
      <c r="B133" s="156"/>
      <c r="C133" s="157" t="s">
        <v>123</v>
      </c>
      <c r="D133" s="157" t="s">
        <v>112</v>
      </c>
      <c r="E133" s="158" t="s">
        <v>128</v>
      </c>
      <c r="F133" s="159" t="s">
        <v>219</v>
      </c>
      <c r="G133" s="160" t="s">
        <v>129</v>
      </c>
      <c r="H133" s="161">
        <v>979</v>
      </c>
      <c r="I133" s="162"/>
      <c r="J133" s="163">
        <f>ROUND(I133*H133,2)</f>
        <v>0</v>
      </c>
      <c r="K133" s="164"/>
      <c r="L133" s="33"/>
      <c r="M133" s="165" t="s">
        <v>1</v>
      </c>
      <c r="N133" s="166" t="s">
        <v>37</v>
      </c>
      <c r="O133" s="58"/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9" t="s">
        <v>115</v>
      </c>
      <c r="AT133" s="169" t="s">
        <v>112</v>
      </c>
      <c r="AU133" s="169" t="s">
        <v>79</v>
      </c>
      <c r="AY133" s="17" t="s">
        <v>109</v>
      </c>
      <c r="BE133" s="170">
        <f>IF(N133="základní",J133,0)</f>
        <v>0</v>
      </c>
      <c r="BF133" s="170">
        <f>IF(N133="snížená",J133,0)</f>
        <v>0</v>
      </c>
      <c r="BG133" s="170">
        <f>IF(N133="zákl. přenesená",J133,0)</f>
        <v>0</v>
      </c>
      <c r="BH133" s="170">
        <f>IF(N133="sníž. přenesená",J133,0)</f>
        <v>0</v>
      </c>
      <c r="BI133" s="170">
        <f>IF(N133="nulová",J133,0)</f>
        <v>0</v>
      </c>
      <c r="BJ133" s="17" t="s">
        <v>77</v>
      </c>
      <c r="BK133" s="170">
        <f>ROUND(I133*H133,2)</f>
        <v>0</v>
      </c>
      <c r="BL133" s="17" t="s">
        <v>115</v>
      </c>
      <c r="BM133" s="169" t="s">
        <v>130</v>
      </c>
    </row>
    <row r="134" spans="1:65" s="2" customFormat="1" ht="19.5">
      <c r="A134" s="32"/>
      <c r="B134" s="33"/>
      <c r="C134" s="32"/>
      <c r="D134" s="171" t="s">
        <v>117</v>
      </c>
      <c r="E134" s="32"/>
      <c r="F134" s="172" t="s">
        <v>220</v>
      </c>
      <c r="G134" s="32"/>
      <c r="H134" s="32"/>
      <c r="I134" s="91"/>
      <c r="J134" s="32"/>
      <c r="K134" s="32"/>
      <c r="L134" s="33"/>
      <c r="M134" s="173"/>
      <c r="N134" s="174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117</v>
      </c>
      <c r="AU134" s="17" t="s">
        <v>79</v>
      </c>
    </row>
    <row r="135" spans="1:65" s="2" customFormat="1" ht="21.75" customHeight="1">
      <c r="A135" s="32"/>
      <c r="B135" s="156"/>
      <c r="C135" s="157" t="s">
        <v>115</v>
      </c>
      <c r="D135" s="157" t="s">
        <v>112</v>
      </c>
      <c r="E135" s="158" t="s">
        <v>131</v>
      </c>
      <c r="F135" s="159" t="s">
        <v>132</v>
      </c>
      <c r="G135" s="160" t="s">
        <v>133</v>
      </c>
      <c r="H135" s="161">
        <v>10</v>
      </c>
      <c r="I135" s="162"/>
      <c r="J135" s="163">
        <f>ROUND(I135*H135,2)</f>
        <v>0</v>
      </c>
      <c r="K135" s="164"/>
      <c r="L135" s="33"/>
      <c r="M135" s="165" t="s">
        <v>1</v>
      </c>
      <c r="N135" s="166" t="s">
        <v>37</v>
      </c>
      <c r="O135" s="58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9" t="s">
        <v>115</v>
      </c>
      <c r="AT135" s="169" t="s">
        <v>112</v>
      </c>
      <c r="AU135" s="169" t="s">
        <v>79</v>
      </c>
      <c r="AY135" s="17" t="s">
        <v>109</v>
      </c>
      <c r="BE135" s="170">
        <f>IF(N135="základní",J135,0)</f>
        <v>0</v>
      </c>
      <c r="BF135" s="170">
        <f>IF(N135="snížená",J135,0)</f>
        <v>0</v>
      </c>
      <c r="BG135" s="170">
        <f>IF(N135="zákl. přenesená",J135,0)</f>
        <v>0</v>
      </c>
      <c r="BH135" s="170">
        <f>IF(N135="sníž. přenesená",J135,0)</f>
        <v>0</v>
      </c>
      <c r="BI135" s="170">
        <f>IF(N135="nulová",J135,0)</f>
        <v>0</v>
      </c>
      <c r="BJ135" s="17" t="s">
        <v>77</v>
      </c>
      <c r="BK135" s="170">
        <f>ROUND(I135*H135,2)</f>
        <v>0</v>
      </c>
      <c r="BL135" s="17" t="s">
        <v>115</v>
      </c>
      <c r="BM135" s="169" t="s">
        <v>134</v>
      </c>
    </row>
    <row r="136" spans="1:65" s="2" customFormat="1">
      <c r="A136" s="32"/>
      <c r="B136" s="33"/>
      <c r="C136" s="32"/>
      <c r="D136" s="171" t="s">
        <v>117</v>
      </c>
      <c r="E136" s="32"/>
      <c r="F136" s="172" t="s">
        <v>221</v>
      </c>
      <c r="G136" s="32"/>
      <c r="H136" s="32"/>
      <c r="I136" s="91"/>
      <c r="J136" s="32"/>
      <c r="K136" s="32"/>
      <c r="L136" s="33"/>
      <c r="M136" s="173"/>
      <c r="N136" s="174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117</v>
      </c>
      <c r="AU136" s="17" t="s">
        <v>79</v>
      </c>
    </row>
    <row r="137" spans="1:65" s="12" customFormat="1" ht="22.9" customHeight="1">
      <c r="B137" s="143"/>
      <c r="D137" s="144" t="s">
        <v>71</v>
      </c>
      <c r="E137" s="154" t="s">
        <v>135</v>
      </c>
      <c r="F137" s="154" t="s">
        <v>136</v>
      </c>
      <c r="I137" s="146"/>
      <c r="J137" s="155">
        <f>SUM(J140,J138)</f>
        <v>0</v>
      </c>
      <c r="L137" s="143"/>
      <c r="M137" s="148"/>
      <c r="N137" s="149"/>
      <c r="O137" s="149"/>
      <c r="P137" s="150">
        <f>SUM(P138:P139)</f>
        <v>0</v>
      </c>
      <c r="Q137" s="149"/>
      <c r="R137" s="150">
        <f>SUM(R138:R139)</f>
        <v>0</v>
      </c>
      <c r="S137" s="149"/>
      <c r="T137" s="151">
        <f>SUM(T138:T139)</f>
        <v>0</v>
      </c>
      <c r="AR137" s="144" t="s">
        <v>77</v>
      </c>
      <c r="AT137" s="152" t="s">
        <v>71</v>
      </c>
      <c r="AU137" s="152" t="s">
        <v>77</v>
      </c>
      <c r="AY137" s="144" t="s">
        <v>109</v>
      </c>
      <c r="BK137" s="153">
        <f>SUM(BK138:BK139)</f>
        <v>0</v>
      </c>
    </row>
    <row r="138" spans="1:65" s="2" customFormat="1" ht="16.5" customHeight="1">
      <c r="A138" s="32"/>
      <c r="B138" s="156"/>
      <c r="C138" s="157" t="s">
        <v>110</v>
      </c>
      <c r="D138" s="157" t="s">
        <v>112</v>
      </c>
      <c r="E138" s="158" t="s">
        <v>137</v>
      </c>
      <c r="F138" s="159" t="s">
        <v>138</v>
      </c>
      <c r="G138" s="160" t="s">
        <v>114</v>
      </c>
      <c r="H138" s="161">
        <v>1231.655</v>
      </c>
      <c r="I138" s="162"/>
      <c r="J138" s="163">
        <f>ROUND(I138*H138,2)</f>
        <v>0</v>
      </c>
      <c r="K138" s="164"/>
      <c r="L138" s="33"/>
      <c r="M138" s="165" t="s">
        <v>1</v>
      </c>
      <c r="N138" s="166" t="s">
        <v>37</v>
      </c>
      <c r="O138" s="58"/>
      <c r="P138" s="167">
        <f>O138*H138</f>
        <v>0</v>
      </c>
      <c r="Q138" s="167">
        <v>0</v>
      </c>
      <c r="R138" s="167">
        <f>Q138*H138</f>
        <v>0</v>
      </c>
      <c r="S138" s="167">
        <v>0</v>
      </c>
      <c r="T138" s="16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9" t="s">
        <v>115</v>
      </c>
      <c r="AT138" s="169" t="s">
        <v>112</v>
      </c>
      <c r="AU138" s="169" t="s">
        <v>79</v>
      </c>
      <c r="AY138" s="17" t="s">
        <v>109</v>
      </c>
      <c r="BE138" s="170">
        <f>IF(N138="základní",J138,0)</f>
        <v>0</v>
      </c>
      <c r="BF138" s="170">
        <f>IF(N138="snížená",J138,0)</f>
        <v>0</v>
      </c>
      <c r="BG138" s="170">
        <f>IF(N138="zákl. přenesená",J138,0)</f>
        <v>0</v>
      </c>
      <c r="BH138" s="170">
        <f>IF(N138="sníž. přenesená",J138,0)</f>
        <v>0</v>
      </c>
      <c r="BI138" s="170">
        <f>IF(N138="nulová",J138,0)</f>
        <v>0</v>
      </c>
      <c r="BJ138" s="17" t="s">
        <v>77</v>
      </c>
      <c r="BK138" s="170">
        <f>ROUND(I138*H138,2)</f>
        <v>0</v>
      </c>
      <c r="BL138" s="17" t="s">
        <v>115</v>
      </c>
      <c r="BM138" s="169" t="s">
        <v>139</v>
      </c>
    </row>
    <row r="139" spans="1:65" s="2" customFormat="1">
      <c r="A139" s="32"/>
      <c r="B139" s="33"/>
      <c r="C139" s="32"/>
      <c r="D139" s="171" t="s">
        <v>117</v>
      </c>
      <c r="E139" s="66"/>
      <c r="F139" s="172" t="s">
        <v>140</v>
      </c>
      <c r="G139" s="32"/>
      <c r="H139" s="32"/>
      <c r="I139" s="91"/>
      <c r="J139" s="32"/>
      <c r="K139" s="32"/>
      <c r="L139" s="33"/>
      <c r="M139" s="173"/>
      <c r="N139" s="174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117</v>
      </c>
      <c r="AU139" s="17" t="s">
        <v>79</v>
      </c>
    </row>
    <row r="140" spans="1:65" s="2" customFormat="1" ht="12">
      <c r="A140" s="32"/>
      <c r="B140" s="33"/>
      <c r="C140" s="157">
        <v>6</v>
      </c>
      <c r="D140" s="208" t="s">
        <v>112</v>
      </c>
      <c r="E140" s="210" t="s">
        <v>224</v>
      </c>
      <c r="F140" s="210" t="s">
        <v>225</v>
      </c>
      <c r="G140" s="209" t="s">
        <v>173</v>
      </c>
      <c r="H140" s="161">
        <v>7.2</v>
      </c>
      <c r="I140" s="162"/>
      <c r="J140" s="163">
        <f>ROUND(I140*H140,2)</f>
        <v>0</v>
      </c>
      <c r="K140" s="32"/>
      <c r="L140" s="33"/>
      <c r="M140" s="173"/>
      <c r="N140" s="174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/>
      <c r="AU140" s="17"/>
    </row>
    <row r="141" spans="1:65" s="2" customFormat="1" ht="19.5">
      <c r="A141" s="32"/>
      <c r="B141" s="33"/>
      <c r="C141" s="32"/>
      <c r="D141" s="171" t="s">
        <v>117</v>
      </c>
      <c r="E141" s="206"/>
      <c r="F141" s="207" t="s">
        <v>223</v>
      </c>
      <c r="G141" s="32"/>
      <c r="H141" s="32"/>
      <c r="I141" s="91"/>
      <c r="J141" s="32"/>
      <c r="K141" s="32"/>
      <c r="L141" s="33"/>
      <c r="M141" s="173"/>
      <c r="N141" s="174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/>
      <c r="AU141" s="17"/>
    </row>
    <row r="142" spans="1:65" s="12" customFormat="1" ht="22.9" customHeight="1">
      <c r="B142" s="143"/>
      <c r="D142" s="144" t="s">
        <v>71</v>
      </c>
      <c r="E142" s="154" t="s">
        <v>141</v>
      </c>
      <c r="F142" s="154" t="s">
        <v>142</v>
      </c>
      <c r="I142" s="146"/>
      <c r="J142" s="155">
        <f>BK142</f>
        <v>0</v>
      </c>
      <c r="L142" s="143"/>
      <c r="M142" s="148"/>
      <c r="N142" s="149"/>
      <c r="O142" s="149"/>
      <c r="P142" s="150">
        <f>SUM(P143:P156)</f>
        <v>0</v>
      </c>
      <c r="Q142" s="149"/>
      <c r="R142" s="150">
        <f>SUM(R143:R156)</f>
        <v>0</v>
      </c>
      <c r="S142" s="149"/>
      <c r="T142" s="151">
        <f>SUM(T143:T156)</f>
        <v>30.791375000000002</v>
      </c>
      <c r="AR142" s="144" t="s">
        <v>77</v>
      </c>
      <c r="AT142" s="152" t="s">
        <v>71</v>
      </c>
      <c r="AU142" s="152" t="s">
        <v>77</v>
      </c>
      <c r="AY142" s="144" t="s">
        <v>109</v>
      </c>
      <c r="BK142" s="153">
        <f>SUM(BK143:BK156)</f>
        <v>0</v>
      </c>
    </row>
    <row r="143" spans="1:65" s="2" customFormat="1" ht="21.75" customHeight="1">
      <c r="A143" s="32"/>
      <c r="B143" s="156"/>
      <c r="C143" s="157">
        <v>7</v>
      </c>
      <c r="D143" s="157" t="s">
        <v>112</v>
      </c>
      <c r="E143" s="158" t="s">
        <v>143</v>
      </c>
      <c r="F143" s="159" t="s">
        <v>144</v>
      </c>
      <c r="G143" s="160" t="s">
        <v>145</v>
      </c>
      <c r="H143" s="161">
        <v>1</v>
      </c>
      <c r="I143" s="162"/>
      <c r="J143" s="163">
        <f>ROUND(I143*H143,2)</f>
        <v>0</v>
      </c>
      <c r="K143" s="164"/>
      <c r="L143" s="33"/>
      <c r="M143" s="165" t="s">
        <v>1</v>
      </c>
      <c r="N143" s="166" t="s">
        <v>37</v>
      </c>
      <c r="O143" s="58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9" t="s">
        <v>115</v>
      </c>
      <c r="AT143" s="169" t="s">
        <v>112</v>
      </c>
      <c r="AU143" s="169" t="s">
        <v>79</v>
      </c>
      <c r="AY143" s="17" t="s">
        <v>109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7" t="s">
        <v>77</v>
      </c>
      <c r="BK143" s="170">
        <f>ROUND(I143*H143,2)</f>
        <v>0</v>
      </c>
      <c r="BL143" s="17" t="s">
        <v>115</v>
      </c>
      <c r="BM143" s="169" t="s">
        <v>146</v>
      </c>
    </row>
    <row r="144" spans="1:65" s="2" customFormat="1" ht="29.25">
      <c r="A144" s="32"/>
      <c r="B144" s="33"/>
      <c r="C144" s="32"/>
      <c r="D144" s="171" t="s">
        <v>117</v>
      </c>
      <c r="E144" s="32"/>
      <c r="F144" s="172" t="s">
        <v>147</v>
      </c>
      <c r="G144" s="32"/>
      <c r="H144" s="32"/>
      <c r="I144" s="91"/>
      <c r="J144" s="32"/>
      <c r="K144" s="32"/>
      <c r="L144" s="33"/>
      <c r="M144" s="173"/>
      <c r="N144" s="174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117</v>
      </c>
      <c r="AU144" s="17" t="s">
        <v>79</v>
      </c>
    </row>
    <row r="145" spans="1:65" s="2" customFormat="1" ht="33" customHeight="1">
      <c r="A145" s="32"/>
      <c r="B145" s="156"/>
      <c r="C145" s="157">
        <v>8</v>
      </c>
      <c r="D145" s="157" t="s">
        <v>112</v>
      </c>
      <c r="E145" s="158" t="s">
        <v>148</v>
      </c>
      <c r="F145" s="159" t="s">
        <v>149</v>
      </c>
      <c r="G145" s="160" t="s">
        <v>145</v>
      </c>
      <c r="H145" s="161">
        <v>5</v>
      </c>
      <c r="I145" s="162"/>
      <c r="J145" s="163">
        <f>ROUND(I145*H145,2)</f>
        <v>0</v>
      </c>
      <c r="K145" s="164"/>
      <c r="L145" s="33"/>
      <c r="M145" s="165" t="s">
        <v>1</v>
      </c>
      <c r="N145" s="166" t="s">
        <v>37</v>
      </c>
      <c r="O145" s="58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9" t="s">
        <v>115</v>
      </c>
      <c r="AT145" s="169" t="s">
        <v>112</v>
      </c>
      <c r="AU145" s="169" t="s">
        <v>79</v>
      </c>
      <c r="AY145" s="17" t="s">
        <v>109</v>
      </c>
      <c r="BE145" s="170">
        <f>IF(N145="základní",J145,0)</f>
        <v>0</v>
      </c>
      <c r="BF145" s="170">
        <f>IF(N145="snížená",J145,0)</f>
        <v>0</v>
      </c>
      <c r="BG145" s="170">
        <f>IF(N145="zákl. přenesená",J145,0)</f>
        <v>0</v>
      </c>
      <c r="BH145" s="170">
        <f>IF(N145="sníž. přenesená",J145,0)</f>
        <v>0</v>
      </c>
      <c r="BI145" s="170">
        <f>IF(N145="nulová",J145,0)</f>
        <v>0</v>
      </c>
      <c r="BJ145" s="17" t="s">
        <v>77</v>
      </c>
      <c r="BK145" s="170">
        <f>ROUND(I145*H145,2)</f>
        <v>0</v>
      </c>
      <c r="BL145" s="17" t="s">
        <v>115</v>
      </c>
      <c r="BM145" s="169" t="s">
        <v>150</v>
      </c>
    </row>
    <row r="146" spans="1:65" s="2" customFormat="1" ht="39">
      <c r="A146" s="32"/>
      <c r="B146" s="33"/>
      <c r="C146" s="32"/>
      <c r="D146" s="171" t="s">
        <v>117</v>
      </c>
      <c r="E146" s="32"/>
      <c r="F146" s="172" t="s">
        <v>151</v>
      </c>
      <c r="G146" s="32"/>
      <c r="H146" s="32"/>
      <c r="I146" s="91"/>
      <c r="J146" s="32"/>
      <c r="K146" s="32"/>
      <c r="L146" s="33"/>
      <c r="M146" s="173"/>
      <c r="N146" s="174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117</v>
      </c>
      <c r="AU146" s="17" t="s">
        <v>79</v>
      </c>
    </row>
    <row r="147" spans="1:65" s="2" customFormat="1" ht="21.75" customHeight="1">
      <c r="A147" s="32"/>
      <c r="B147" s="156"/>
      <c r="C147" s="157">
        <v>9</v>
      </c>
      <c r="D147" s="157" t="s">
        <v>112</v>
      </c>
      <c r="E147" s="158" t="s">
        <v>152</v>
      </c>
      <c r="F147" s="159" t="s">
        <v>153</v>
      </c>
      <c r="G147" s="160" t="s">
        <v>145</v>
      </c>
      <c r="H147" s="161">
        <v>5</v>
      </c>
      <c r="I147" s="162"/>
      <c r="J147" s="163">
        <f>ROUND(I147*H147,2)</f>
        <v>0</v>
      </c>
      <c r="K147" s="164"/>
      <c r="L147" s="33"/>
      <c r="M147" s="165" t="s">
        <v>1</v>
      </c>
      <c r="N147" s="166" t="s">
        <v>37</v>
      </c>
      <c r="O147" s="58"/>
      <c r="P147" s="167">
        <f>O147*H147</f>
        <v>0</v>
      </c>
      <c r="Q147" s="167">
        <v>0</v>
      </c>
      <c r="R147" s="167">
        <f>Q147*H147</f>
        <v>0</v>
      </c>
      <c r="S147" s="167">
        <v>0</v>
      </c>
      <c r="T147" s="16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9" t="s">
        <v>115</v>
      </c>
      <c r="AT147" s="169" t="s">
        <v>112</v>
      </c>
      <c r="AU147" s="169" t="s">
        <v>79</v>
      </c>
      <c r="AY147" s="17" t="s">
        <v>109</v>
      </c>
      <c r="BE147" s="170">
        <f>IF(N147="základní",J147,0)</f>
        <v>0</v>
      </c>
      <c r="BF147" s="170">
        <f>IF(N147="snížená",J147,0)</f>
        <v>0</v>
      </c>
      <c r="BG147" s="170">
        <f>IF(N147="zákl. přenesená",J147,0)</f>
        <v>0</v>
      </c>
      <c r="BH147" s="170">
        <f>IF(N147="sníž. přenesená",J147,0)</f>
        <v>0</v>
      </c>
      <c r="BI147" s="170">
        <f>IF(N147="nulová",J147,0)</f>
        <v>0</v>
      </c>
      <c r="BJ147" s="17" t="s">
        <v>77</v>
      </c>
      <c r="BK147" s="170">
        <f>ROUND(I147*H147,2)</f>
        <v>0</v>
      </c>
      <c r="BL147" s="17" t="s">
        <v>115</v>
      </c>
      <c r="BM147" s="169" t="s">
        <v>154</v>
      </c>
    </row>
    <row r="148" spans="1:65" s="2" customFormat="1" ht="29.25">
      <c r="A148" s="32"/>
      <c r="B148" s="33"/>
      <c r="C148" s="32"/>
      <c r="D148" s="171" t="s">
        <v>117</v>
      </c>
      <c r="E148" s="32"/>
      <c r="F148" s="172" t="s">
        <v>155</v>
      </c>
      <c r="G148" s="32"/>
      <c r="H148" s="32"/>
      <c r="I148" s="91"/>
      <c r="J148" s="32"/>
      <c r="K148" s="32"/>
      <c r="L148" s="33"/>
      <c r="M148" s="173"/>
      <c r="N148" s="174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117</v>
      </c>
      <c r="AU148" s="17" t="s">
        <v>79</v>
      </c>
    </row>
    <row r="149" spans="1:65" s="2" customFormat="1" ht="16.5" customHeight="1">
      <c r="A149" s="32"/>
      <c r="B149" s="156"/>
      <c r="C149" s="157">
        <v>10</v>
      </c>
      <c r="D149" s="157" t="s">
        <v>112</v>
      </c>
      <c r="E149" s="158" t="s">
        <v>156</v>
      </c>
      <c r="F149" s="159" t="s">
        <v>157</v>
      </c>
      <c r="G149" s="160" t="s">
        <v>114</v>
      </c>
      <c r="H149" s="161">
        <v>1231.655</v>
      </c>
      <c r="I149" s="162"/>
      <c r="J149" s="163">
        <f>ROUND(I149*H149,2)</f>
        <v>0</v>
      </c>
      <c r="K149" s="164"/>
      <c r="L149" s="33"/>
      <c r="M149" s="165" t="s">
        <v>1</v>
      </c>
      <c r="N149" s="166" t="s">
        <v>37</v>
      </c>
      <c r="O149" s="58"/>
      <c r="P149" s="167">
        <f>O149*H149</f>
        <v>0</v>
      </c>
      <c r="Q149" s="167">
        <v>0</v>
      </c>
      <c r="R149" s="167">
        <f>Q149*H149</f>
        <v>0</v>
      </c>
      <c r="S149" s="167">
        <v>2.5000000000000001E-2</v>
      </c>
      <c r="T149" s="168">
        <f>S149*H149</f>
        <v>30.791375000000002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9" t="s">
        <v>115</v>
      </c>
      <c r="AT149" s="169" t="s">
        <v>112</v>
      </c>
      <c r="AU149" s="169" t="s">
        <v>79</v>
      </c>
      <c r="AY149" s="17" t="s">
        <v>109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7" t="s">
        <v>77</v>
      </c>
      <c r="BK149" s="170">
        <f>ROUND(I149*H149,2)</f>
        <v>0</v>
      </c>
      <c r="BL149" s="17" t="s">
        <v>115</v>
      </c>
      <c r="BM149" s="169" t="s">
        <v>158</v>
      </c>
    </row>
    <row r="150" spans="1:65" s="2" customFormat="1">
      <c r="A150" s="32"/>
      <c r="B150" s="33"/>
      <c r="C150" s="32"/>
      <c r="D150" s="171" t="s">
        <v>117</v>
      </c>
      <c r="E150" s="32"/>
      <c r="F150" s="172" t="s">
        <v>157</v>
      </c>
      <c r="G150" s="32"/>
      <c r="H150" s="32"/>
      <c r="I150" s="91"/>
      <c r="J150" s="32"/>
      <c r="K150" s="32"/>
      <c r="L150" s="33"/>
      <c r="M150" s="173"/>
      <c r="N150" s="174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117</v>
      </c>
      <c r="AU150" s="17" t="s">
        <v>79</v>
      </c>
    </row>
    <row r="151" spans="1:65" s="2" customFormat="1" ht="21.75" customHeight="1">
      <c r="A151" s="32"/>
      <c r="B151" s="156"/>
      <c r="C151" s="157">
        <v>11</v>
      </c>
      <c r="D151" s="157" t="s">
        <v>112</v>
      </c>
      <c r="E151" s="158" t="s">
        <v>159</v>
      </c>
      <c r="F151" s="159" t="s">
        <v>160</v>
      </c>
      <c r="G151" s="160" t="s">
        <v>129</v>
      </c>
      <c r="H151" s="161">
        <v>148.5</v>
      </c>
      <c r="I151" s="162"/>
      <c r="J151" s="163">
        <f>ROUND(I151*H151,2)</f>
        <v>0</v>
      </c>
      <c r="K151" s="164"/>
      <c r="L151" s="33"/>
      <c r="M151" s="165" t="s">
        <v>1</v>
      </c>
      <c r="N151" s="166" t="s">
        <v>37</v>
      </c>
      <c r="O151" s="58"/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9" t="s">
        <v>115</v>
      </c>
      <c r="AT151" s="169" t="s">
        <v>112</v>
      </c>
      <c r="AU151" s="169" t="s">
        <v>79</v>
      </c>
      <c r="AY151" s="17" t="s">
        <v>109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7" t="s">
        <v>77</v>
      </c>
      <c r="BK151" s="170">
        <f>ROUND(I151*H151,2)</f>
        <v>0</v>
      </c>
      <c r="BL151" s="17" t="s">
        <v>115</v>
      </c>
      <c r="BM151" s="169" t="s">
        <v>161</v>
      </c>
    </row>
    <row r="152" spans="1:65" s="2" customFormat="1">
      <c r="A152" s="32"/>
      <c r="B152" s="33"/>
      <c r="C152" s="32"/>
      <c r="D152" s="171" t="s">
        <v>117</v>
      </c>
      <c r="E152" s="32"/>
      <c r="F152" s="172" t="s">
        <v>162</v>
      </c>
      <c r="G152" s="32"/>
      <c r="H152" s="32"/>
      <c r="I152" s="91"/>
      <c r="J152" s="32"/>
      <c r="K152" s="32"/>
      <c r="L152" s="33"/>
      <c r="M152" s="173"/>
      <c r="N152" s="174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117</v>
      </c>
      <c r="AU152" s="17" t="s">
        <v>79</v>
      </c>
    </row>
    <row r="153" spans="1:65" s="2" customFormat="1" ht="16.5" customHeight="1">
      <c r="A153" s="32"/>
      <c r="B153" s="156"/>
      <c r="C153" s="157">
        <v>12</v>
      </c>
      <c r="D153" s="157" t="s">
        <v>112</v>
      </c>
      <c r="E153" s="158" t="s">
        <v>163</v>
      </c>
      <c r="F153" s="159" t="s">
        <v>164</v>
      </c>
      <c r="G153" s="160" t="s">
        <v>114</v>
      </c>
      <c r="H153" s="161">
        <v>336</v>
      </c>
      <c r="I153" s="162"/>
      <c r="J153" s="163">
        <f>ROUND(I153*H153,2)</f>
        <v>0</v>
      </c>
      <c r="K153" s="164"/>
      <c r="L153" s="33"/>
      <c r="M153" s="165" t="s">
        <v>1</v>
      </c>
      <c r="N153" s="166" t="s">
        <v>37</v>
      </c>
      <c r="O153" s="58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9" t="s">
        <v>115</v>
      </c>
      <c r="AT153" s="169" t="s">
        <v>112</v>
      </c>
      <c r="AU153" s="169" t="s">
        <v>79</v>
      </c>
      <c r="AY153" s="17" t="s">
        <v>109</v>
      </c>
      <c r="BE153" s="170">
        <f>IF(N153="základní",J153,0)</f>
        <v>0</v>
      </c>
      <c r="BF153" s="170">
        <f>IF(N153="snížená",J153,0)</f>
        <v>0</v>
      </c>
      <c r="BG153" s="170">
        <f>IF(N153="zákl. přenesená",J153,0)</f>
        <v>0</v>
      </c>
      <c r="BH153" s="170">
        <f>IF(N153="sníž. přenesená",J153,0)</f>
        <v>0</v>
      </c>
      <c r="BI153" s="170">
        <f>IF(N153="nulová",J153,0)</f>
        <v>0</v>
      </c>
      <c r="BJ153" s="17" t="s">
        <v>77</v>
      </c>
      <c r="BK153" s="170">
        <f>ROUND(I153*H153,2)</f>
        <v>0</v>
      </c>
      <c r="BL153" s="17" t="s">
        <v>115</v>
      </c>
      <c r="BM153" s="169" t="s">
        <v>165</v>
      </c>
    </row>
    <row r="154" spans="1:65" s="2" customFormat="1">
      <c r="A154" s="32"/>
      <c r="B154" s="33"/>
      <c r="C154" s="32"/>
      <c r="D154" s="171" t="s">
        <v>117</v>
      </c>
      <c r="E154" s="32"/>
      <c r="F154" s="172" t="s">
        <v>164</v>
      </c>
      <c r="G154" s="32"/>
      <c r="H154" s="32"/>
      <c r="I154" s="91"/>
      <c r="J154" s="32"/>
      <c r="K154" s="32"/>
      <c r="L154" s="33"/>
      <c r="M154" s="173"/>
      <c r="N154" s="174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117</v>
      </c>
      <c r="AU154" s="17" t="s">
        <v>79</v>
      </c>
    </row>
    <row r="155" spans="1:65" s="2" customFormat="1" ht="21.75" customHeight="1">
      <c r="A155" s="32"/>
      <c r="B155" s="156"/>
      <c r="C155" s="157">
        <v>13</v>
      </c>
      <c r="D155" s="157" t="s">
        <v>112</v>
      </c>
      <c r="E155" s="158" t="s">
        <v>166</v>
      </c>
      <c r="F155" s="159" t="s">
        <v>167</v>
      </c>
      <c r="G155" s="160" t="s">
        <v>114</v>
      </c>
      <c r="H155" s="161">
        <v>372</v>
      </c>
      <c r="I155" s="162"/>
      <c r="J155" s="163">
        <f>ROUND(I155*H155,2)</f>
        <v>0</v>
      </c>
      <c r="K155" s="164"/>
      <c r="L155" s="33"/>
      <c r="M155" s="165" t="s">
        <v>1</v>
      </c>
      <c r="N155" s="166" t="s">
        <v>37</v>
      </c>
      <c r="O155" s="58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9" t="s">
        <v>115</v>
      </c>
      <c r="AT155" s="169" t="s">
        <v>112</v>
      </c>
      <c r="AU155" s="169" t="s">
        <v>79</v>
      </c>
      <c r="AY155" s="17" t="s">
        <v>109</v>
      </c>
      <c r="BE155" s="170">
        <f>IF(N155="základní",J155,0)</f>
        <v>0</v>
      </c>
      <c r="BF155" s="170">
        <f>IF(N155="snížená",J155,0)</f>
        <v>0</v>
      </c>
      <c r="BG155" s="170">
        <f>IF(N155="zákl. přenesená",J155,0)</f>
        <v>0</v>
      </c>
      <c r="BH155" s="170">
        <f>IF(N155="sníž. přenesená",J155,0)</f>
        <v>0</v>
      </c>
      <c r="BI155" s="170">
        <f>IF(N155="nulová",J155,0)</f>
        <v>0</v>
      </c>
      <c r="BJ155" s="17" t="s">
        <v>77</v>
      </c>
      <c r="BK155" s="170">
        <f>ROUND(I155*H155,2)</f>
        <v>0</v>
      </c>
      <c r="BL155" s="17" t="s">
        <v>115</v>
      </c>
      <c r="BM155" s="169" t="s">
        <v>168</v>
      </c>
    </row>
    <row r="156" spans="1:65" s="2" customFormat="1" ht="19.5">
      <c r="A156" s="32"/>
      <c r="B156" s="33"/>
      <c r="C156" s="32"/>
      <c r="D156" s="171" t="s">
        <v>117</v>
      </c>
      <c r="E156" s="32"/>
      <c r="F156" s="172" t="s">
        <v>167</v>
      </c>
      <c r="G156" s="32"/>
      <c r="H156" s="32"/>
      <c r="I156" s="91"/>
      <c r="J156" s="32"/>
      <c r="K156" s="32"/>
      <c r="L156" s="33"/>
      <c r="M156" s="173"/>
      <c r="N156" s="174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117</v>
      </c>
      <c r="AU156" s="17" t="s">
        <v>79</v>
      </c>
    </row>
    <row r="157" spans="1:65" s="12" customFormat="1" ht="22.9" customHeight="1">
      <c r="B157" s="143"/>
      <c r="D157" s="144" t="s">
        <v>71</v>
      </c>
      <c r="E157" s="154" t="s">
        <v>169</v>
      </c>
      <c r="F157" s="154" t="s">
        <v>170</v>
      </c>
      <c r="I157" s="146"/>
      <c r="J157" s="155">
        <f>BK157</f>
        <v>0</v>
      </c>
      <c r="L157" s="143"/>
      <c r="M157" s="148"/>
      <c r="N157" s="149"/>
      <c r="O157" s="149"/>
      <c r="P157" s="150">
        <f>SUM(P158:P164)</f>
        <v>0</v>
      </c>
      <c r="Q157" s="149"/>
      <c r="R157" s="150">
        <f>SUM(R158:R164)</f>
        <v>0</v>
      </c>
      <c r="S157" s="149"/>
      <c r="T157" s="151">
        <f>SUM(T158:T164)</f>
        <v>0</v>
      </c>
      <c r="AR157" s="144" t="s">
        <v>77</v>
      </c>
      <c r="AT157" s="152" t="s">
        <v>71</v>
      </c>
      <c r="AU157" s="152" t="s">
        <v>77</v>
      </c>
      <c r="AY157" s="144" t="s">
        <v>109</v>
      </c>
      <c r="BK157" s="153">
        <f>SUM(BK158:BK164)</f>
        <v>0</v>
      </c>
    </row>
    <row r="158" spans="1:65" s="2" customFormat="1" ht="21.75" customHeight="1">
      <c r="A158" s="32"/>
      <c r="B158" s="156"/>
      <c r="C158" s="157">
        <v>14</v>
      </c>
      <c r="D158" s="157" t="s">
        <v>112</v>
      </c>
      <c r="E158" s="158" t="s">
        <v>171</v>
      </c>
      <c r="F158" s="159" t="s">
        <v>172</v>
      </c>
      <c r="G158" s="160" t="s">
        <v>173</v>
      </c>
      <c r="H158" s="161">
        <v>30.791</v>
      </c>
      <c r="I158" s="162"/>
      <c r="J158" s="163">
        <f>ROUND(I158*H158,2)</f>
        <v>0</v>
      </c>
      <c r="K158" s="164"/>
      <c r="L158" s="33"/>
      <c r="M158" s="165" t="s">
        <v>1</v>
      </c>
      <c r="N158" s="166" t="s">
        <v>37</v>
      </c>
      <c r="O158" s="58"/>
      <c r="P158" s="167">
        <f>O158*H158</f>
        <v>0</v>
      </c>
      <c r="Q158" s="167">
        <v>0</v>
      </c>
      <c r="R158" s="167">
        <f>Q158*H158</f>
        <v>0</v>
      </c>
      <c r="S158" s="167">
        <v>0</v>
      </c>
      <c r="T158" s="16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9" t="s">
        <v>115</v>
      </c>
      <c r="AT158" s="169" t="s">
        <v>112</v>
      </c>
      <c r="AU158" s="169" t="s">
        <v>79</v>
      </c>
      <c r="AY158" s="17" t="s">
        <v>109</v>
      </c>
      <c r="BE158" s="170">
        <f>IF(N158="základní",J158,0)</f>
        <v>0</v>
      </c>
      <c r="BF158" s="170">
        <f>IF(N158="snížená",J158,0)</f>
        <v>0</v>
      </c>
      <c r="BG158" s="170">
        <f>IF(N158="zákl. přenesená",J158,0)</f>
        <v>0</v>
      </c>
      <c r="BH158" s="170">
        <f>IF(N158="sníž. přenesená",J158,0)</f>
        <v>0</v>
      </c>
      <c r="BI158" s="170">
        <f>IF(N158="nulová",J158,0)</f>
        <v>0</v>
      </c>
      <c r="BJ158" s="17" t="s">
        <v>77</v>
      </c>
      <c r="BK158" s="170">
        <f>ROUND(I158*H158,2)</f>
        <v>0</v>
      </c>
      <c r="BL158" s="17" t="s">
        <v>115</v>
      </c>
      <c r="BM158" s="169" t="s">
        <v>174</v>
      </c>
    </row>
    <row r="159" spans="1:65" s="2" customFormat="1" ht="29.25">
      <c r="A159" s="32"/>
      <c r="B159" s="33"/>
      <c r="C159" s="32"/>
      <c r="D159" s="171" t="s">
        <v>117</v>
      </c>
      <c r="E159" s="32"/>
      <c r="F159" s="172" t="s">
        <v>175</v>
      </c>
      <c r="G159" s="32"/>
      <c r="H159" s="32"/>
      <c r="I159" s="91"/>
      <c r="J159" s="32"/>
      <c r="K159" s="32"/>
      <c r="L159" s="33"/>
      <c r="M159" s="173"/>
      <c r="N159" s="174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117</v>
      </c>
      <c r="AU159" s="17" t="s">
        <v>79</v>
      </c>
    </row>
    <row r="160" spans="1:65" s="2" customFormat="1" ht="16.5" customHeight="1">
      <c r="A160" s="32"/>
      <c r="B160" s="156"/>
      <c r="C160" s="157">
        <v>15</v>
      </c>
      <c r="D160" s="157" t="s">
        <v>112</v>
      </c>
      <c r="E160" s="158" t="s">
        <v>176</v>
      </c>
      <c r="F160" s="159" t="s">
        <v>177</v>
      </c>
      <c r="G160" s="160" t="s">
        <v>173</v>
      </c>
      <c r="H160" s="161">
        <v>30.791</v>
      </c>
      <c r="I160" s="162"/>
      <c r="J160" s="163">
        <f>ROUND(I160*H160,2)</f>
        <v>0</v>
      </c>
      <c r="K160" s="164"/>
      <c r="L160" s="33"/>
      <c r="M160" s="165" t="s">
        <v>1</v>
      </c>
      <c r="N160" s="166" t="s">
        <v>37</v>
      </c>
      <c r="O160" s="58"/>
      <c r="P160" s="167">
        <f>O160*H160</f>
        <v>0</v>
      </c>
      <c r="Q160" s="167">
        <v>0</v>
      </c>
      <c r="R160" s="167">
        <f>Q160*H160</f>
        <v>0</v>
      </c>
      <c r="S160" s="167">
        <v>0</v>
      </c>
      <c r="T160" s="16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9" t="s">
        <v>115</v>
      </c>
      <c r="AT160" s="169" t="s">
        <v>112</v>
      </c>
      <c r="AU160" s="169" t="s">
        <v>79</v>
      </c>
      <c r="AY160" s="17" t="s">
        <v>109</v>
      </c>
      <c r="BE160" s="170">
        <f>IF(N160="základní",J160,0)</f>
        <v>0</v>
      </c>
      <c r="BF160" s="170">
        <f>IF(N160="snížená",J160,0)</f>
        <v>0</v>
      </c>
      <c r="BG160" s="170">
        <f>IF(N160="zákl. přenesená",J160,0)</f>
        <v>0</v>
      </c>
      <c r="BH160" s="170">
        <f>IF(N160="sníž. přenesená",J160,0)</f>
        <v>0</v>
      </c>
      <c r="BI160" s="170">
        <f>IF(N160="nulová",J160,0)</f>
        <v>0</v>
      </c>
      <c r="BJ160" s="17" t="s">
        <v>77</v>
      </c>
      <c r="BK160" s="170">
        <f>ROUND(I160*H160,2)</f>
        <v>0</v>
      </c>
      <c r="BL160" s="17" t="s">
        <v>115</v>
      </c>
      <c r="BM160" s="169" t="s">
        <v>178</v>
      </c>
    </row>
    <row r="161" spans="1:65" s="2" customFormat="1" ht="19.5">
      <c r="A161" s="32"/>
      <c r="B161" s="33"/>
      <c r="C161" s="32"/>
      <c r="D161" s="171" t="s">
        <v>117</v>
      </c>
      <c r="E161" s="32"/>
      <c r="F161" s="172" t="s">
        <v>179</v>
      </c>
      <c r="G161" s="32"/>
      <c r="H161" s="32"/>
      <c r="I161" s="91"/>
      <c r="J161" s="32"/>
      <c r="K161" s="32"/>
      <c r="L161" s="33"/>
      <c r="M161" s="173"/>
      <c r="N161" s="174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117</v>
      </c>
      <c r="AU161" s="17" t="s">
        <v>79</v>
      </c>
    </row>
    <row r="162" spans="1:65" s="2" customFormat="1" ht="21.75" customHeight="1">
      <c r="A162" s="32"/>
      <c r="B162" s="156"/>
      <c r="C162" s="157">
        <v>16</v>
      </c>
      <c r="D162" s="157" t="s">
        <v>112</v>
      </c>
      <c r="E162" s="158" t="s">
        <v>180</v>
      </c>
      <c r="F162" s="159" t="s">
        <v>181</v>
      </c>
      <c r="G162" s="160" t="s">
        <v>173</v>
      </c>
      <c r="H162" s="161">
        <v>615.82000000000005</v>
      </c>
      <c r="I162" s="162"/>
      <c r="J162" s="163">
        <f>ROUND(I162*H162,2)</f>
        <v>0</v>
      </c>
      <c r="K162" s="164"/>
      <c r="L162" s="33"/>
      <c r="M162" s="165" t="s">
        <v>1</v>
      </c>
      <c r="N162" s="166" t="s">
        <v>37</v>
      </c>
      <c r="O162" s="58"/>
      <c r="P162" s="167">
        <f>O162*H162</f>
        <v>0</v>
      </c>
      <c r="Q162" s="167">
        <v>0</v>
      </c>
      <c r="R162" s="167">
        <f>Q162*H162</f>
        <v>0</v>
      </c>
      <c r="S162" s="167">
        <v>0</v>
      </c>
      <c r="T162" s="16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9" t="s">
        <v>115</v>
      </c>
      <c r="AT162" s="169" t="s">
        <v>112</v>
      </c>
      <c r="AU162" s="169" t="s">
        <v>79</v>
      </c>
      <c r="AY162" s="17" t="s">
        <v>109</v>
      </c>
      <c r="BE162" s="170">
        <f>IF(N162="základní",J162,0)</f>
        <v>0</v>
      </c>
      <c r="BF162" s="170">
        <f>IF(N162="snížená",J162,0)</f>
        <v>0</v>
      </c>
      <c r="BG162" s="170">
        <f>IF(N162="zákl. přenesená",J162,0)</f>
        <v>0</v>
      </c>
      <c r="BH162" s="170">
        <f>IF(N162="sníž. přenesená",J162,0)</f>
        <v>0</v>
      </c>
      <c r="BI162" s="170">
        <f>IF(N162="nulová",J162,0)</f>
        <v>0</v>
      </c>
      <c r="BJ162" s="17" t="s">
        <v>77</v>
      </c>
      <c r="BK162" s="170">
        <f>ROUND(I162*H162,2)</f>
        <v>0</v>
      </c>
      <c r="BL162" s="17" t="s">
        <v>115</v>
      </c>
      <c r="BM162" s="169" t="s">
        <v>182</v>
      </c>
    </row>
    <row r="163" spans="1:65" s="2" customFormat="1" ht="29.25">
      <c r="A163" s="32"/>
      <c r="B163" s="33"/>
      <c r="C163" s="32"/>
      <c r="D163" s="171" t="s">
        <v>117</v>
      </c>
      <c r="E163" s="32"/>
      <c r="F163" s="172" t="s">
        <v>183</v>
      </c>
      <c r="G163" s="32"/>
      <c r="H163" s="32"/>
      <c r="I163" s="91"/>
      <c r="J163" s="32"/>
      <c r="K163" s="32"/>
      <c r="L163" s="33"/>
      <c r="M163" s="173"/>
      <c r="N163" s="174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117</v>
      </c>
      <c r="AU163" s="17" t="s">
        <v>79</v>
      </c>
    </row>
    <row r="164" spans="1:65" s="13" customFormat="1">
      <c r="B164" s="175"/>
      <c r="D164" s="171" t="s">
        <v>118</v>
      </c>
      <c r="E164" s="176" t="s">
        <v>1</v>
      </c>
      <c r="F164" s="177" t="s">
        <v>184</v>
      </c>
      <c r="H164" s="178">
        <v>615.82000000000005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6" t="s">
        <v>118</v>
      </c>
      <c r="AU164" s="176" t="s">
        <v>79</v>
      </c>
      <c r="AV164" s="13" t="s">
        <v>79</v>
      </c>
      <c r="AW164" s="13" t="s">
        <v>29</v>
      </c>
      <c r="AX164" s="13" t="s">
        <v>77</v>
      </c>
      <c r="AY164" s="176" t="s">
        <v>109</v>
      </c>
    </row>
    <row r="165" spans="1:65" s="12" customFormat="1" ht="22.9" customHeight="1">
      <c r="B165" s="143"/>
      <c r="D165" s="144" t="s">
        <v>71</v>
      </c>
      <c r="E165" s="154" t="s">
        <v>185</v>
      </c>
      <c r="F165" s="154" t="s">
        <v>186</v>
      </c>
      <c r="I165" s="146"/>
      <c r="J165" s="155">
        <f>BK165</f>
        <v>0</v>
      </c>
      <c r="L165" s="143"/>
      <c r="M165" s="148"/>
      <c r="N165" s="149"/>
      <c r="O165" s="149"/>
      <c r="P165" s="150">
        <f>SUM(P166:P167)</f>
        <v>0</v>
      </c>
      <c r="Q165" s="149"/>
      <c r="R165" s="150">
        <f>SUM(R166:R167)</f>
        <v>0</v>
      </c>
      <c r="S165" s="149"/>
      <c r="T165" s="151">
        <f>SUM(T166:T167)</f>
        <v>0</v>
      </c>
      <c r="AR165" s="144" t="s">
        <v>77</v>
      </c>
      <c r="AT165" s="152" t="s">
        <v>71</v>
      </c>
      <c r="AU165" s="152" t="s">
        <v>77</v>
      </c>
      <c r="AY165" s="144" t="s">
        <v>109</v>
      </c>
      <c r="BK165" s="153">
        <f>SUM(BK166:BK167)</f>
        <v>0</v>
      </c>
    </row>
    <row r="166" spans="1:65" s="2" customFormat="1" ht="16.5" customHeight="1">
      <c r="A166" s="32"/>
      <c r="B166" s="156"/>
      <c r="C166" s="157">
        <v>17</v>
      </c>
      <c r="D166" s="157" t="s">
        <v>112</v>
      </c>
      <c r="E166" s="158" t="s">
        <v>188</v>
      </c>
      <c r="F166" s="159" t="s">
        <v>189</v>
      </c>
      <c r="G166" s="160" t="s">
        <v>173</v>
      </c>
      <c r="H166" s="161">
        <v>21.8</v>
      </c>
      <c r="I166" s="162"/>
      <c r="J166" s="163">
        <f>ROUND(I166*H166,2)</f>
        <v>0</v>
      </c>
      <c r="K166" s="164"/>
      <c r="L166" s="33"/>
      <c r="M166" s="165" t="s">
        <v>1</v>
      </c>
      <c r="N166" s="166" t="s">
        <v>37</v>
      </c>
      <c r="O166" s="58"/>
      <c r="P166" s="167">
        <f>O166*H166</f>
        <v>0</v>
      </c>
      <c r="Q166" s="167">
        <v>0</v>
      </c>
      <c r="R166" s="167">
        <f>Q166*H166</f>
        <v>0</v>
      </c>
      <c r="S166" s="167">
        <v>0</v>
      </c>
      <c r="T166" s="16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9" t="s">
        <v>115</v>
      </c>
      <c r="AT166" s="169" t="s">
        <v>112</v>
      </c>
      <c r="AU166" s="169" t="s">
        <v>79</v>
      </c>
      <c r="AY166" s="17" t="s">
        <v>109</v>
      </c>
      <c r="BE166" s="170">
        <f>IF(N166="základní",J166,0)</f>
        <v>0</v>
      </c>
      <c r="BF166" s="170">
        <f>IF(N166="snížená",J166,0)</f>
        <v>0</v>
      </c>
      <c r="BG166" s="170">
        <f>IF(N166="zákl. přenesená",J166,0)</f>
        <v>0</v>
      </c>
      <c r="BH166" s="170">
        <f>IF(N166="sníž. přenesená",J166,0)</f>
        <v>0</v>
      </c>
      <c r="BI166" s="170">
        <f>IF(N166="nulová",J166,0)</f>
        <v>0</v>
      </c>
      <c r="BJ166" s="17" t="s">
        <v>77</v>
      </c>
      <c r="BK166" s="170">
        <f>ROUND(I166*H166,2)</f>
        <v>0</v>
      </c>
      <c r="BL166" s="17" t="s">
        <v>115</v>
      </c>
      <c r="BM166" s="169" t="s">
        <v>190</v>
      </c>
    </row>
    <row r="167" spans="1:65" s="2" customFormat="1" ht="19.5">
      <c r="A167" s="32"/>
      <c r="B167" s="33"/>
      <c r="C167" s="32"/>
      <c r="D167" s="171" t="s">
        <v>117</v>
      </c>
      <c r="E167" s="32"/>
      <c r="F167" s="172" t="s">
        <v>191</v>
      </c>
      <c r="G167" s="32"/>
      <c r="H167" s="32"/>
      <c r="I167" s="91"/>
      <c r="J167" s="32"/>
      <c r="K167" s="32"/>
      <c r="L167" s="33"/>
      <c r="M167" s="173"/>
      <c r="N167" s="174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117</v>
      </c>
      <c r="AU167" s="17" t="s">
        <v>79</v>
      </c>
    </row>
    <row r="168" spans="1:65" s="12" customFormat="1" ht="25.9" customHeight="1">
      <c r="B168" s="143"/>
      <c r="D168" s="144" t="s">
        <v>71</v>
      </c>
      <c r="E168" s="145" t="s">
        <v>192</v>
      </c>
      <c r="F168" s="145" t="s">
        <v>193</v>
      </c>
      <c r="I168" s="146"/>
      <c r="J168" s="147">
        <f>BK168</f>
        <v>0</v>
      </c>
      <c r="L168" s="143"/>
      <c r="M168" s="148"/>
      <c r="N168" s="149"/>
      <c r="O168" s="149"/>
      <c r="P168" s="150">
        <f>P169</f>
        <v>0</v>
      </c>
      <c r="Q168" s="149"/>
      <c r="R168" s="150">
        <f>R169</f>
        <v>3.2053800000000007E-2</v>
      </c>
      <c r="S168" s="149"/>
      <c r="T168" s="151">
        <f>T169</f>
        <v>0</v>
      </c>
      <c r="AR168" s="144" t="s">
        <v>79</v>
      </c>
      <c r="AT168" s="152" t="s">
        <v>71</v>
      </c>
      <c r="AU168" s="152" t="s">
        <v>72</v>
      </c>
      <c r="AY168" s="144" t="s">
        <v>109</v>
      </c>
      <c r="BK168" s="153">
        <f>BK169</f>
        <v>0</v>
      </c>
    </row>
    <row r="169" spans="1:65" s="12" customFormat="1" ht="22.9" customHeight="1">
      <c r="B169" s="143"/>
      <c r="D169" s="144" t="s">
        <v>71</v>
      </c>
      <c r="E169" s="154" t="s">
        <v>194</v>
      </c>
      <c r="F169" s="154" t="s">
        <v>195</v>
      </c>
      <c r="I169" s="146"/>
      <c r="J169" s="155">
        <f>BK169</f>
        <v>0</v>
      </c>
      <c r="L169" s="143"/>
      <c r="M169" s="148"/>
      <c r="N169" s="149"/>
      <c r="O169" s="149"/>
      <c r="P169" s="150">
        <f>SUM(P170:P182)</f>
        <v>0</v>
      </c>
      <c r="Q169" s="149"/>
      <c r="R169" s="150">
        <f>SUM(R170:R182)</f>
        <v>3.2053800000000007E-2</v>
      </c>
      <c r="S169" s="149"/>
      <c r="T169" s="151">
        <f>SUM(T170:T182)</f>
        <v>0</v>
      </c>
      <c r="AR169" s="144" t="s">
        <v>79</v>
      </c>
      <c r="AT169" s="152" t="s">
        <v>71</v>
      </c>
      <c r="AU169" s="152" t="s">
        <v>77</v>
      </c>
      <c r="AY169" s="144" t="s">
        <v>109</v>
      </c>
      <c r="BK169" s="153">
        <f>SUM(BK170:BK182)</f>
        <v>0</v>
      </c>
    </row>
    <row r="170" spans="1:65" s="2" customFormat="1" ht="16.5" customHeight="1">
      <c r="A170" s="32"/>
      <c r="B170" s="156"/>
      <c r="C170" s="157">
        <v>18</v>
      </c>
      <c r="D170" s="157" t="s">
        <v>112</v>
      </c>
      <c r="E170" s="158" t="s">
        <v>196</v>
      </c>
      <c r="F170" s="159" t="s">
        <v>197</v>
      </c>
      <c r="G170" s="160" t="s">
        <v>114</v>
      </c>
      <c r="H170" s="161">
        <v>78.180000000000007</v>
      </c>
      <c r="I170" s="162"/>
      <c r="J170" s="163">
        <f>ROUND(I170*H170,2)</f>
        <v>0</v>
      </c>
      <c r="K170" s="164"/>
      <c r="L170" s="33"/>
      <c r="M170" s="165" t="s">
        <v>1</v>
      </c>
      <c r="N170" s="166" t="s">
        <v>37</v>
      </c>
      <c r="O170" s="58"/>
      <c r="P170" s="167">
        <f>O170*H170</f>
        <v>0</v>
      </c>
      <c r="Q170" s="167">
        <v>0</v>
      </c>
      <c r="R170" s="167">
        <f>Q170*H170</f>
        <v>0</v>
      </c>
      <c r="S170" s="167">
        <v>0</v>
      </c>
      <c r="T170" s="16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9" t="s">
        <v>187</v>
      </c>
      <c r="AT170" s="169" t="s">
        <v>112</v>
      </c>
      <c r="AU170" s="169" t="s">
        <v>79</v>
      </c>
      <c r="AY170" s="17" t="s">
        <v>109</v>
      </c>
      <c r="BE170" s="170">
        <f>IF(N170="základní",J170,0)</f>
        <v>0</v>
      </c>
      <c r="BF170" s="170">
        <f>IF(N170="snížená",J170,0)</f>
        <v>0</v>
      </c>
      <c r="BG170" s="170">
        <f>IF(N170="zákl. přenesená",J170,0)</f>
        <v>0</v>
      </c>
      <c r="BH170" s="170">
        <f>IF(N170="sníž. přenesená",J170,0)</f>
        <v>0</v>
      </c>
      <c r="BI170" s="170">
        <f>IF(N170="nulová",J170,0)</f>
        <v>0</v>
      </c>
      <c r="BJ170" s="17" t="s">
        <v>77</v>
      </c>
      <c r="BK170" s="170">
        <f>ROUND(I170*H170,2)</f>
        <v>0</v>
      </c>
      <c r="BL170" s="17" t="s">
        <v>187</v>
      </c>
      <c r="BM170" s="169" t="s">
        <v>198</v>
      </c>
    </row>
    <row r="171" spans="1:65" s="2" customFormat="1" ht="19.5">
      <c r="A171" s="32"/>
      <c r="B171" s="33"/>
      <c r="C171" s="32"/>
      <c r="D171" s="171" t="s">
        <v>117</v>
      </c>
      <c r="E171" s="32"/>
      <c r="F171" s="172" t="s">
        <v>199</v>
      </c>
      <c r="G171" s="32"/>
      <c r="H171" s="32"/>
      <c r="I171" s="91"/>
      <c r="J171" s="32"/>
      <c r="K171" s="32"/>
      <c r="L171" s="33"/>
      <c r="M171" s="173"/>
      <c r="N171" s="174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117</v>
      </c>
      <c r="AU171" s="17" t="s">
        <v>79</v>
      </c>
    </row>
    <row r="172" spans="1:65" s="2" customFormat="1" ht="21.75" customHeight="1">
      <c r="A172" s="32"/>
      <c r="B172" s="156"/>
      <c r="C172" s="157">
        <v>19</v>
      </c>
      <c r="D172" s="157" t="s">
        <v>112</v>
      </c>
      <c r="E172" s="158" t="s">
        <v>200</v>
      </c>
      <c r="F172" s="159" t="s">
        <v>201</v>
      </c>
      <c r="G172" s="160" t="s">
        <v>114</v>
      </c>
      <c r="H172" s="161">
        <v>78.180000000000007</v>
      </c>
      <c r="I172" s="162"/>
      <c r="J172" s="163">
        <f>ROUND(I172*H172,2)</f>
        <v>0</v>
      </c>
      <c r="K172" s="164"/>
      <c r="L172" s="33"/>
      <c r="M172" s="165" t="s">
        <v>1</v>
      </c>
      <c r="N172" s="166" t="s">
        <v>37</v>
      </c>
      <c r="O172" s="58"/>
      <c r="P172" s="167">
        <f>O172*H172</f>
        <v>0</v>
      </c>
      <c r="Q172" s="167">
        <v>1.7000000000000001E-4</v>
      </c>
      <c r="R172" s="167">
        <f>Q172*H172</f>
        <v>1.3290600000000001E-2</v>
      </c>
      <c r="S172" s="167">
        <v>0</v>
      </c>
      <c r="T172" s="16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9" t="s">
        <v>187</v>
      </c>
      <c r="AT172" s="169" t="s">
        <v>112</v>
      </c>
      <c r="AU172" s="169" t="s">
        <v>79</v>
      </c>
      <c r="AY172" s="17" t="s">
        <v>109</v>
      </c>
      <c r="BE172" s="170">
        <f>IF(N172="základní",J172,0)</f>
        <v>0</v>
      </c>
      <c r="BF172" s="170">
        <f>IF(N172="snížená",J172,0)</f>
        <v>0</v>
      </c>
      <c r="BG172" s="170">
        <f>IF(N172="zákl. přenesená",J172,0)</f>
        <v>0</v>
      </c>
      <c r="BH172" s="170">
        <f>IF(N172="sníž. přenesená",J172,0)</f>
        <v>0</v>
      </c>
      <c r="BI172" s="170">
        <f>IF(N172="nulová",J172,0)</f>
        <v>0</v>
      </c>
      <c r="BJ172" s="17" t="s">
        <v>77</v>
      </c>
      <c r="BK172" s="170">
        <f>ROUND(I172*H172,2)</f>
        <v>0</v>
      </c>
      <c r="BL172" s="17" t="s">
        <v>187</v>
      </c>
      <c r="BM172" s="169" t="s">
        <v>202</v>
      </c>
    </row>
    <row r="173" spans="1:65" s="2" customFormat="1" ht="19.5">
      <c r="A173" s="32"/>
      <c r="B173" s="33"/>
      <c r="C173" s="32"/>
      <c r="D173" s="171" t="s">
        <v>117</v>
      </c>
      <c r="E173" s="32"/>
      <c r="F173" s="172" t="s">
        <v>203</v>
      </c>
      <c r="G173" s="32"/>
      <c r="H173" s="32"/>
      <c r="I173" s="91"/>
      <c r="J173" s="32"/>
      <c r="K173" s="32"/>
      <c r="L173" s="33"/>
      <c r="M173" s="173"/>
      <c r="N173" s="174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117</v>
      </c>
      <c r="AU173" s="17" t="s">
        <v>79</v>
      </c>
    </row>
    <row r="174" spans="1:65" s="13" customFormat="1">
      <c r="B174" s="175"/>
      <c r="D174" s="171" t="s">
        <v>118</v>
      </c>
      <c r="E174" s="176" t="s">
        <v>1</v>
      </c>
      <c r="F174" s="177" t="s">
        <v>204</v>
      </c>
      <c r="H174" s="178">
        <v>40.5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6" t="s">
        <v>118</v>
      </c>
      <c r="AU174" s="176" t="s">
        <v>79</v>
      </c>
      <c r="AV174" s="13" t="s">
        <v>79</v>
      </c>
      <c r="AW174" s="13" t="s">
        <v>29</v>
      </c>
      <c r="AX174" s="13" t="s">
        <v>72</v>
      </c>
      <c r="AY174" s="176" t="s">
        <v>109</v>
      </c>
    </row>
    <row r="175" spans="1:65" s="14" customFormat="1">
      <c r="B175" s="183"/>
      <c r="D175" s="171" t="s">
        <v>118</v>
      </c>
      <c r="E175" s="184" t="s">
        <v>1</v>
      </c>
      <c r="F175" s="185" t="s">
        <v>122</v>
      </c>
      <c r="H175" s="186">
        <v>40.5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118</v>
      </c>
      <c r="AU175" s="184" t="s">
        <v>79</v>
      </c>
      <c r="AV175" s="14" t="s">
        <v>123</v>
      </c>
      <c r="AW175" s="14" t="s">
        <v>29</v>
      </c>
      <c r="AX175" s="14" t="s">
        <v>72</v>
      </c>
      <c r="AY175" s="184" t="s">
        <v>109</v>
      </c>
    </row>
    <row r="176" spans="1:65" s="13" customFormat="1">
      <c r="B176" s="175"/>
      <c r="D176" s="171" t="s">
        <v>118</v>
      </c>
      <c r="E176" s="176" t="s">
        <v>1</v>
      </c>
      <c r="F176" s="177" t="s">
        <v>205</v>
      </c>
      <c r="H176" s="178">
        <v>37.68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6" t="s">
        <v>118</v>
      </c>
      <c r="AU176" s="176" t="s">
        <v>79</v>
      </c>
      <c r="AV176" s="13" t="s">
        <v>79</v>
      </c>
      <c r="AW176" s="13" t="s">
        <v>29</v>
      </c>
      <c r="AX176" s="13" t="s">
        <v>72</v>
      </c>
      <c r="AY176" s="176" t="s">
        <v>109</v>
      </c>
    </row>
    <row r="177" spans="1:65" s="14" customFormat="1">
      <c r="B177" s="183"/>
      <c r="D177" s="171" t="s">
        <v>118</v>
      </c>
      <c r="E177" s="184" t="s">
        <v>1</v>
      </c>
      <c r="F177" s="185" t="s">
        <v>122</v>
      </c>
      <c r="H177" s="186">
        <v>37.68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118</v>
      </c>
      <c r="AU177" s="184" t="s">
        <v>79</v>
      </c>
      <c r="AV177" s="14" t="s">
        <v>123</v>
      </c>
      <c r="AW177" s="14" t="s">
        <v>29</v>
      </c>
      <c r="AX177" s="14" t="s">
        <v>72</v>
      </c>
      <c r="AY177" s="184" t="s">
        <v>109</v>
      </c>
    </row>
    <row r="178" spans="1:65" s="15" customFormat="1">
      <c r="B178" s="191"/>
      <c r="D178" s="171" t="s">
        <v>118</v>
      </c>
      <c r="E178" s="192" t="s">
        <v>1</v>
      </c>
      <c r="F178" s="193" t="s">
        <v>126</v>
      </c>
      <c r="H178" s="194">
        <v>78.180000000000007</v>
      </c>
      <c r="I178" s="195"/>
      <c r="L178" s="191"/>
      <c r="M178" s="196"/>
      <c r="N178" s="197"/>
      <c r="O178" s="197"/>
      <c r="P178" s="197"/>
      <c r="Q178" s="197"/>
      <c r="R178" s="197"/>
      <c r="S178" s="197"/>
      <c r="T178" s="198"/>
      <c r="AT178" s="192" t="s">
        <v>118</v>
      </c>
      <c r="AU178" s="192" t="s">
        <v>79</v>
      </c>
      <c r="AV178" s="15" t="s">
        <v>115</v>
      </c>
      <c r="AW178" s="15" t="s">
        <v>29</v>
      </c>
      <c r="AX178" s="15" t="s">
        <v>77</v>
      </c>
      <c r="AY178" s="192" t="s">
        <v>109</v>
      </c>
    </row>
    <row r="179" spans="1:65" s="2" customFormat="1" ht="21.75" customHeight="1">
      <c r="A179" s="32"/>
      <c r="B179" s="156"/>
      <c r="C179" s="157">
        <v>20</v>
      </c>
      <c r="D179" s="157" t="s">
        <v>112</v>
      </c>
      <c r="E179" s="158" t="s">
        <v>206</v>
      </c>
      <c r="F179" s="159" t="s">
        <v>207</v>
      </c>
      <c r="G179" s="160" t="s">
        <v>114</v>
      </c>
      <c r="H179" s="161">
        <v>78.180000000000007</v>
      </c>
      <c r="I179" s="162"/>
      <c r="J179" s="163">
        <f>ROUND(I179*H179,2)</f>
        <v>0</v>
      </c>
      <c r="K179" s="164"/>
      <c r="L179" s="33"/>
      <c r="M179" s="165" t="s">
        <v>1</v>
      </c>
      <c r="N179" s="166" t="s">
        <v>37</v>
      </c>
      <c r="O179" s="58"/>
      <c r="P179" s="167">
        <f>O179*H179</f>
        <v>0</v>
      </c>
      <c r="Q179" s="167">
        <v>1.2E-4</v>
      </c>
      <c r="R179" s="167">
        <f>Q179*H179</f>
        <v>9.3816000000000004E-3</v>
      </c>
      <c r="S179" s="167">
        <v>0</v>
      </c>
      <c r="T179" s="16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9" t="s">
        <v>187</v>
      </c>
      <c r="AT179" s="169" t="s">
        <v>112</v>
      </c>
      <c r="AU179" s="169" t="s">
        <v>79</v>
      </c>
      <c r="AY179" s="17" t="s">
        <v>109</v>
      </c>
      <c r="BE179" s="170">
        <f>IF(N179="základní",J179,0)</f>
        <v>0</v>
      </c>
      <c r="BF179" s="170">
        <f>IF(N179="snížená",J179,0)</f>
        <v>0</v>
      </c>
      <c r="BG179" s="170">
        <f>IF(N179="zákl. přenesená",J179,0)</f>
        <v>0</v>
      </c>
      <c r="BH179" s="170">
        <f>IF(N179="sníž. přenesená",J179,0)</f>
        <v>0</v>
      </c>
      <c r="BI179" s="170">
        <f>IF(N179="nulová",J179,0)</f>
        <v>0</v>
      </c>
      <c r="BJ179" s="17" t="s">
        <v>77</v>
      </c>
      <c r="BK179" s="170">
        <f>ROUND(I179*H179,2)</f>
        <v>0</v>
      </c>
      <c r="BL179" s="17" t="s">
        <v>187</v>
      </c>
      <c r="BM179" s="169" t="s">
        <v>208</v>
      </c>
    </row>
    <row r="180" spans="1:65" s="2" customFormat="1" ht="19.5">
      <c r="A180" s="32"/>
      <c r="B180" s="33"/>
      <c r="C180" s="32"/>
      <c r="D180" s="171" t="s">
        <v>117</v>
      </c>
      <c r="E180" s="32"/>
      <c r="F180" s="172" t="s">
        <v>209</v>
      </c>
      <c r="G180" s="32"/>
      <c r="H180" s="32"/>
      <c r="I180" s="91"/>
      <c r="J180" s="32"/>
      <c r="K180" s="32"/>
      <c r="L180" s="33"/>
      <c r="M180" s="173"/>
      <c r="N180" s="174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117</v>
      </c>
      <c r="AU180" s="17" t="s">
        <v>79</v>
      </c>
    </row>
    <row r="181" spans="1:65" s="2" customFormat="1" ht="21.75" customHeight="1">
      <c r="A181" s="32"/>
      <c r="B181" s="156"/>
      <c r="C181" s="157">
        <v>21</v>
      </c>
      <c r="D181" s="157" t="s">
        <v>112</v>
      </c>
      <c r="E181" s="158" t="s">
        <v>210</v>
      </c>
      <c r="F181" s="159" t="s">
        <v>211</v>
      </c>
      <c r="G181" s="160" t="s">
        <v>114</v>
      </c>
      <c r="H181" s="161">
        <v>78.180000000000007</v>
      </c>
      <c r="I181" s="162"/>
      <c r="J181" s="163">
        <f>ROUND(I181*H181,2)</f>
        <v>0</v>
      </c>
      <c r="K181" s="164"/>
      <c r="L181" s="33"/>
      <c r="M181" s="165" t="s">
        <v>1</v>
      </c>
      <c r="N181" s="166" t="s">
        <v>37</v>
      </c>
      <c r="O181" s="58"/>
      <c r="P181" s="167">
        <f>O181*H181</f>
        <v>0</v>
      </c>
      <c r="Q181" s="167">
        <v>1.2E-4</v>
      </c>
      <c r="R181" s="167">
        <f>Q181*H181</f>
        <v>9.3816000000000004E-3</v>
      </c>
      <c r="S181" s="167">
        <v>0</v>
      </c>
      <c r="T181" s="16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9" t="s">
        <v>187</v>
      </c>
      <c r="AT181" s="169" t="s">
        <v>112</v>
      </c>
      <c r="AU181" s="169" t="s">
        <v>79</v>
      </c>
      <c r="AY181" s="17" t="s">
        <v>109</v>
      </c>
      <c r="BE181" s="170">
        <f>IF(N181="základní",J181,0)</f>
        <v>0</v>
      </c>
      <c r="BF181" s="170">
        <f>IF(N181="snížená",J181,0)</f>
        <v>0</v>
      </c>
      <c r="BG181" s="170">
        <f>IF(N181="zákl. přenesená",J181,0)</f>
        <v>0</v>
      </c>
      <c r="BH181" s="170">
        <f>IF(N181="sníž. přenesená",J181,0)</f>
        <v>0</v>
      </c>
      <c r="BI181" s="170">
        <f>IF(N181="nulová",J181,0)</f>
        <v>0</v>
      </c>
      <c r="BJ181" s="17" t="s">
        <v>77</v>
      </c>
      <c r="BK181" s="170">
        <f>ROUND(I181*H181,2)</f>
        <v>0</v>
      </c>
      <c r="BL181" s="17" t="s">
        <v>187</v>
      </c>
      <c r="BM181" s="169" t="s">
        <v>212</v>
      </c>
    </row>
    <row r="182" spans="1:65" s="2" customFormat="1" ht="19.5">
      <c r="A182" s="32"/>
      <c r="B182" s="33"/>
      <c r="C182" s="32"/>
      <c r="D182" s="171" t="s">
        <v>117</v>
      </c>
      <c r="E182" s="32"/>
      <c r="F182" s="172" t="s">
        <v>213</v>
      </c>
      <c r="G182" s="32"/>
      <c r="H182" s="32"/>
      <c r="I182" s="91"/>
      <c r="J182" s="32"/>
      <c r="K182" s="32"/>
      <c r="L182" s="33"/>
      <c r="M182" s="199"/>
      <c r="N182" s="200"/>
      <c r="O182" s="201"/>
      <c r="P182" s="201"/>
      <c r="Q182" s="201"/>
      <c r="R182" s="201"/>
      <c r="S182" s="201"/>
      <c r="T182" s="20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117</v>
      </c>
      <c r="AU182" s="17" t="s">
        <v>79</v>
      </c>
    </row>
    <row r="183" spans="1:65" s="2" customFormat="1" ht="6.95" customHeight="1">
      <c r="A183" s="32"/>
      <c r="B183" s="47"/>
      <c r="C183" s="48"/>
      <c r="D183" s="48"/>
      <c r="E183" s="48"/>
      <c r="F183" s="48"/>
      <c r="G183" s="48"/>
      <c r="H183" s="48"/>
      <c r="I183" s="115"/>
      <c r="J183" s="48"/>
      <c r="K183" s="48"/>
      <c r="L183" s="33"/>
      <c r="M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</sheetData>
  <autoFilter ref="C119:K182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2019-09-19 - 2019-09-19 -...</vt:lpstr>
      <vt:lpstr>'2019-09-19 - 2019-09-19 -...'!Názvy_tisku</vt:lpstr>
      <vt:lpstr>'Rekapitulace stavby'!Názvy_tisku</vt:lpstr>
      <vt:lpstr>'2019-09-19 - 2019-09-19 -...'!Oblast_tisku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PC30-RUDA\PC30</dc:creator>
  <cp:lastModifiedBy>Ladislav Osička</cp:lastModifiedBy>
  <dcterms:created xsi:type="dcterms:W3CDTF">2020-03-02T07:34:39Z</dcterms:created>
  <dcterms:modified xsi:type="dcterms:W3CDTF">2020-03-03T06:46:31Z</dcterms:modified>
</cp:coreProperties>
</file>