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kapitulace stavby" sheetId="1" r:id="rId1"/>
    <sheet name="2019-09-19 - 2019-09-19 -..." sheetId="2" r:id="rId2"/>
  </sheets>
  <definedNames>
    <definedName name="_xlnm._FilterDatabase" localSheetId="1" hidden="1">'2019-09-19 - 2019-09-19 -...'!$C$119:$K$181</definedName>
    <definedName name="_xlnm.Print_Area" localSheetId="1">'2019-09-19 - 2019-09-19 -...'!$C$4:$J$76,'2019-09-19 - 2019-09-19 -...'!$C$82:$J$103,'2019-09-19 - 2019-09-19 -...'!$C$109:$K$181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'2019-09-19 - 2019-09-19 -...'!$119:$119</definedName>
  </definedNames>
  <calcPr calcId="152511"/>
</workbook>
</file>

<file path=xl/sharedStrings.xml><?xml version="1.0" encoding="utf-8"?>
<sst xmlns="http://schemas.openxmlformats.org/spreadsheetml/2006/main" count="803" uniqueCount="237">
  <si>
    <t>Export Komplet</t>
  </si>
  <si>
    <t/>
  </si>
  <si>
    <t>2.0</t>
  </si>
  <si>
    <t>ZAMOK</t>
  </si>
  <si>
    <t>False</t>
  </si>
  <si>
    <t>{91d6c699-a7e1-416e-a6d3-dc065bc5bc2c}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</si>
  <si>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</si>
  <si>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</si>
  <si>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</si>
  <si>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</si>
  <si>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</si>
  <si>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</si>
  <si>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</si>
  <si>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</si>
  <si>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2019-09/19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</si>
  <si>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</si>
  <si>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</si>
  <si>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2019-09/19 - Oprava sportovního povrchu na hřišti při ZŠ 28.října v Turnově</t>
  </si>
  <si>
    <t>KSO:</t>
  </si>
  <si>
    <t>CC-CZ:</t>
  </si>
  <si>
    <t>Místo:</t>
  </si>
  <si>
    <t>Turnov</t>
  </si>
  <si>
    <t>Datum:</t>
  </si>
  <si>
    <t>19. 9. 2019</t>
  </si>
  <si>
    <t>Zadavatel:</t>
  </si>
  <si>
    <t>IČ:</t>
  </si>
  <si>
    <t>00276227</t>
  </si>
  <si>
    <t>Město Turnov</t>
  </si>
  <si>
    <t>DIČ:</t>
  </si>
  <si>
    <t>Uchazeč:</t>
  </si>
  <si>
    <t>Vyplň údaj</t>
  </si>
  <si>
    <t>Projektant:</t>
  </si>
  <si>
    <t>Beniksport, s.r.o.</t>
  </si>
  <si>
    <t>True</t>
  </si>
  <si>
    <t>Zpracovatel:</t>
  </si>
  <si>
    <t>46506942</t>
  </si>
  <si>
    <t>Profes projekt, spol. s r.o.</t>
  </si>
  <si>
    <t>CZ46506942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</si>
  <si>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</si>
  <si>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</si>
  <si>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</si>
  <si>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</si>
  <si>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</si>
  <si>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</si>
  <si>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</si>
  <si>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</si>
  <si>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</si>
  <si>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</si>
  <si>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</si>
  <si>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</si>
  <si>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</si>
  <si>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</si>
  <si>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</si>
  <si>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</si>
  <si>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</si>
  <si>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</si>
  <si>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</si>
  <si>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</si>
  <si>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</si>
  <si>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</si>
  <si>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</si>
  <si>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</si>
  <si>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</si>
  <si>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</si>
  <si>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</si>
  <si>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</si>
  <si>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</si>
  <si>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</si>
  <si>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</si>
  <si>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</si>
  <si>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</si>
  <si>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</si>
  <si>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</si>
  <si>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</si>
  <si>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</si>
  <si>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</si>
  <si>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</si>
  <si>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</si>
  <si>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</si>
  <si>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</si>
  <si>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</si>
  <si>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</si>
  <si>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</si>
  <si>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</si>
  <si>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</si>
  <si>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</si>
  <si>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</si>
  <si>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</si>
  <si>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</si>
  <si>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</si>
  <si>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</si>
  <si>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</si>
  <si>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</si>
  <si>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</si>
  <si>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</si>
  <si>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</si>
  <si>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</si>
  <si>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</si>
  <si>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</si>
  <si>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</si>
  <si>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</si>
  <si>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</si>
  <si>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</si>
  <si>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</si>
  <si>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</si>
  <si>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</si>
  <si>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</si>
  <si>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</si>
  <si>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</si>
  <si>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</si>
  <si>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</si>
  <si>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</si>
  <si>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</si>
  <si>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</si>
  <si>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</si>
  <si>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</si>
  <si>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</si>
  <si>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</si>
  <si>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>Komunikace pozemní</t>
  </si>
  <si>
    <t>K</t>
  </si>
  <si>
    <t>R-5-A.00-1001</t>
  </si>
  <si>
    <t>D+M spodní vrstva umělého povrchu SBR (černý) tl.8mm  vč. penetrace podkladu</t>
  </si>
  <si>
    <t>m2</t>
  </si>
  <si>
    <t>4</t>
  </si>
  <si>
    <t>1146468095</t>
  </si>
  <si>
    <t>PP</t>
  </si>
  <si>
    <t>VV</t>
  </si>
  <si>
    <t>24,45*49,7</t>
  </si>
  <si>
    <t>2,65*3,4</t>
  </si>
  <si>
    <t>2,45*10,40</t>
  </si>
  <si>
    <t>Mezisoučet</t>
  </si>
  <si>
    <t>3</t>
  </si>
  <si>
    <t>-4,5*4</t>
  </si>
  <si>
    <t>Mezisoučet výtah</t>
  </si>
  <si>
    <t>Součet</t>
  </si>
  <si>
    <t>R-5-A.00-1002</t>
  </si>
  <si>
    <t>D+M Vrchní vrstva umělého povrchu EPDM granulát červený(zelený)+PU pojivo  tl.8mm pokládaná finišerem</t>
  </si>
  <si>
    <t>-1623282008</t>
  </si>
  <si>
    <t>R-5-A.00-1003</t>
  </si>
  <si>
    <t>D+M Lajnování jednotlivých sportů PU barvou</t>
  </si>
  <si>
    <t>m</t>
  </si>
  <si>
    <t>-757535466</t>
  </si>
  <si>
    <t>R-5-A.00-1004</t>
  </si>
  <si>
    <t>D+M Víčka s umělýám povrchem na pouzdra sportovního vybavení</t>
  </si>
  <si>
    <t>ks</t>
  </si>
  <si>
    <t>601494678</t>
  </si>
  <si>
    <t>6</t>
  </si>
  <si>
    <t>Úpravy povrchů, podlahy a osazování výplní</t>
  </si>
  <si>
    <t>629995101</t>
  </si>
  <si>
    <t>Očištění vnějších ploch tlakovou vodou</t>
  </si>
  <si>
    <t>CS ÚRS 2019 01</t>
  </si>
  <si>
    <t>-971906218</t>
  </si>
  <si>
    <t>Očištění vnějších ploch tlakovou vodou omytím</t>
  </si>
  <si>
    <t>9</t>
  </si>
  <si>
    <t>Ostatní konstrukce a práce, bourání</t>
  </si>
  <si>
    <t>946111112</t>
  </si>
  <si>
    <t>Montáž pojízdných věží trubkových/dílcových š do 0,9 m dl do 3,2 m v do 2,5 m</t>
  </si>
  <si>
    <t>kus</t>
  </si>
  <si>
    <t>-1935622482</t>
  </si>
  <si>
    <t>Montáž pojízdných věží trubkových nebo dílcových  s maximálním zatížením podlahy do 200 kg/m2 šířky od 0,6 do 0,9 m, délky do 3,2 m, výšky přes 1,5 m do 2,5 m</t>
  </si>
  <si>
    <t>7</t>
  </si>
  <si>
    <t>946111212</t>
  </si>
  <si>
    <t>Příplatek k pojízdným věžím š do 0,9 m dl do 3,2 m v do 2,5 m za první a ZKD den použití - resp. dle požadavku zhotovitele</t>
  </si>
  <si>
    <t>1547175595</t>
  </si>
  <si>
    <t>Montáž pojízdných věží trubkových nebo dílcových  s maximálním zatížením podlahy do 200 kg/m2 Příplatek za první a každý další den použití pojízdného lešení k ceně -1112  resp. dle požadavku zhotovitele</t>
  </si>
  <si>
    <t>8</t>
  </si>
  <si>
    <t>946111812</t>
  </si>
  <si>
    <t>Demontáž pojízdných věží trubkových/dílcových š do 0,9 m dl do 3,2 m v do 2,5 m</t>
  </si>
  <si>
    <t>1057559669</t>
  </si>
  <si>
    <t>Demontáž pojízdných věží trubkových nebo dílcových  s maximálním zatížením podlahy do 200 kg/m2 šířky od 0,6 do 0,9 m, délky do 3,2 m, výšky přes 1,5 m do 2,5 m</t>
  </si>
  <si>
    <t>R-9-A.00-1001</t>
  </si>
  <si>
    <t>Odstranění stávajícího umělého povrchu ve 100%</t>
  </si>
  <si>
    <t>-958082454</t>
  </si>
  <si>
    <t>10</t>
  </si>
  <si>
    <t>R-9-A.00-2001</t>
  </si>
  <si>
    <t>Vyčištění odvodňovacích žlábků, kontrola, oprava osazení roštů</t>
  </si>
  <si>
    <t>-1056407029</t>
  </si>
  <si>
    <t>Vyčištění odvodňovacích žlábků, kontrola,oprava osazení roštů</t>
  </si>
  <si>
    <t>11</t>
  </si>
  <si>
    <t>R-9-A.00-3001</t>
  </si>
  <si>
    <t xml:space="preserve">Odstranění ochranné sítě  vč. likvidace </t>
  </si>
  <si>
    <t>-1802224647</t>
  </si>
  <si>
    <t>12</t>
  </si>
  <si>
    <t>R-9-A.00-3002</t>
  </si>
  <si>
    <t>D+M dodávka a montáž sítě nové oka 45x45 síla  vlákna 3mm + lanka napínání,</t>
  </si>
  <si>
    <t>-924296264</t>
  </si>
  <si>
    <t>997</t>
  </si>
  <si>
    <t>Přesun sutě</t>
  </si>
  <si>
    <t>13</t>
  </si>
  <si>
    <t>997013831</t>
  </si>
  <si>
    <t>Poplatek za uložení na skládce (skládkovné) stavebního odpadu směsného kód odpadu 170 904</t>
  </si>
  <si>
    <t>t</t>
  </si>
  <si>
    <t>205954361</t>
  </si>
  <si>
    <t>Poplatek za uložení stavebního odpadu na skládce (skládkovné) směsného stavebního a demoličního zatříděného do Katalogu odpadů pod kódem 170 904</t>
  </si>
  <si>
    <t>14</t>
  </si>
  <si>
    <t>997221561</t>
  </si>
  <si>
    <t>Vodorovná doprava suti z kusových materiálů do 1 km</t>
  </si>
  <si>
    <t>2056677393</t>
  </si>
  <si>
    <t>Vodorovná doprava suti  bez naložení, ale se složením a s hrubým urovnáním z kusových materiálů, na vzdálenost do 1 km</t>
  </si>
  <si>
    <t>997221569</t>
  </si>
  <si>
    <t>Příplatek ZKD 1 km u vodorovné dopravy suti z kusových materiálů</t>
  </si>
  <si>
    <t>1106420089</t>
  </si>
  <si>
    <t>Vodorovná doprava suti  bez naložení, ale se složením a s hrubým urovnáním Příplatek k ceně za každý další i započatý 1 km přes 1 km</t>
  </si>
  <si>
    <t>30,791*20</t>
  </si>
  <si>
    <t>998</t>
  </si>
  <si>
    <t>Přesun hmot</t>
  </si>
  <si>
    <t>16</t>
  </si>
  <si>
    <t>998222012</t>
  </si>
  <si>
    <t>Přesun hmot pro tělovýchovné plochy</t>
  </si>
  <si>
    <t>-1250784591</t>
  </si>
  <si>
    <t>Přesun hmot pro tělovýchovné plochy  dopravní vzdálenost do 200 m</t>
  </si>
  <si>
    <t>PSV</t>
  </si>
  <si>
    <t>Práce a dodávky PSV</t>
  </si>
  <si>
    <t>783</t>
  </si>
  <si>
    <t>Dokončovací práce - nátěry</t>
  </si>
  <si>
    <t>17</t>
  </si>
  <si>
    <t>783301401</t>
  </si>
  <si>
    <t>Očištění zámečnických konstrukcí</t>
  </si>
  <si>
    <t>598388201</t>
  </si>
  <si>
    <t>Příprava podkladu zámečnických konstrukcí před provedením nátěru očištění</t>
  </si>
  <si>
    <t>18</t>
  </si>
  <si>
    <t>783314201</t>
  </si>
  <si>
    <t>Základní antikorozní jednonásobný syntetický standardní nátěr zámečnických konstrukcí</t>
  </si>
  <si>
    <t>-936873654</t>
  </si>
  <si>
    <t>Základní antikorozní nátěr zámečnických konstrukcí jednonásobný syntetický standardní</t>
  </si>
  <si>
    <t>90*3*0,15</t>
  </si>
  <si>
    <t>30*4*0,314</t>
  </si>
  <si>
    <t>19</t>
  </si>
  <si>
    <t>783315101</t>
  </si>
  <si>
    <t>Mezinátěr jednonásobný syntetický standardní zámečnických konstrukcí</t>
  </si>
  <si>
    <t>-1131272518</t>
  </si>
  <si>
    <t>Mezinátěr zámečnických konstrukcí jednonásobný syntetický standardní</t>
  </si>
  <si>
    <t>20</t>
  </si>
  <si>
    <t>783317101</t>
  </si>
  <si>
    <t>Krycí jednonásobný syntetický standardní nátěr zámečnických konstrukcí</t>
  </si>
  <si>
    <t>-1250548506</t>
  </si>
  <si>
    <t>Krycí nátěr (email) zámečnických konstrukcí jednonásobný syntetický standardní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</si>
</sst>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1" t="s">
        <v>14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1"/>
      <c r="AQ5" s="21"/>
      <c r="AR5" s="19"/>
      <c r="BE5" s="240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3" t="s">
        <v>17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1"/>
      <c r="AQ6" s="21"/>
      <c r="AR6" s="19"/>
      <c r="BE6" s="241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41"/>
      <c r="BS7" s="16" t="s">
        <v>6</v>
      </c>
    </row>
    <row r="8" spans="2:7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41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41"/>
      <c r="BS9" s="16" t="s">
        <v>6</v>
      </c>
    </row>
    <row r="10" spans="2:7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241"/>
      <c r="BS10" s="16" t="s">
        <v>6</v>
      </c>
    </row>
    <row r="11" spans="2:71" ht="18.4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241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41"/>
      <c r="BS12" s="16" t="s">
        <v>6</v>
      </c>
    </row>
    <row r="13" spans="2:7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30</v>
      </c>
      <c r="AO13" s="21"/>
      <c r="AP13" s="21"/>
      <c r="AQ13" s="21"/>
      <c r="AR13" s="19"/>
      <c r="BE13" s="241"/>
      <c r="BS13" s="16" t="s">
        <v>6</v>
      </c>
    </row>
    <row r="14" spans="2:71" ht="12.75">
      <c r="B14" s="20"/>
      <c r="C14" s="21"/>
      <c r="D14" s="21"/>
      <c r="E14" s="274" t="s">
        <v>30</v>
      </c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241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41"/>
      <c r="BS15" s="16" t="s">
        <v>4</v>
      </c>
    </row>
    <row r="16" spans="2:7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41"/>
      <c r="BS16" s="16" t="s">
        <v>4</v>
      </c>
    </row>
    <row r="17" spans="2:71" ht="18.4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241"/>
      <c r="BS17" s="16" t="s">
        <v>33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41"/>
      <c r="BS18" s="16" t="s">
        <v>6</v>
      </c>
    </row>
    <row r="19" spans="2:7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35</v>
      </c>
      <c r="AO19" s="21"/>
      <c r="AP19" s="21"/>
      <c r="AQ19" s="21"/>
      <c r="AR19" s="19"/>
      <c r="BE19" s="241"/>
      <c r="BS19" s="16" t="s">
        <v>6</v>
      </c>
    </row>
    <row r="20" spans="2:71" ht="18.4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37</v>
      </c>
      <c r="AO20" s="21"/>
      <c r="AP20" s="21"/>
      <c r="AQ20" s="21"/>
      <c r="AR20" s="19"/>
      <c r="BE20" s="241"/>
      <c r="BS20" s="16" t="s">
        <v>33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41"/>
    </row>
    <row r="22" spans="2:57" ht="12" customHeight="1">
      <c r="B22" s="20"/>
      <c r="C22" s="21"/>
      <c r="D22" s="28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41"/>
    </row>
    <row r="23" spans="2:57" ht="16.5" customHeight="1">
      <c r="B23" s="20"/>
      <c r="C23" s="21"/>
      <c r="D23" s="21"/>
      <c r="E23" s="276" t="s">
        <v>1</v>
      </c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1"/>
      <c r="AP23" s="21"/>
      <c r="AQ23" s="21"/>
      <c r="AR23" s="19"/>
      <c r="BE23" s="241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41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41"/>
    </row>
    <row r="26" spans="2:57" s="1" customFormat="1" ht="25.9" customHeight="1">
      <c r="B26" s="33"/>
      <c r="C26" s="34"/>
      <c r="D26" s="35" t="s">
        <v>39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3">
        <f>ROUND(AG94,2)</f>
        <v>0</v>
      </c>
      <c r="AL26" s="244"/>
      <c r="AM26" s="244"/>
      <c r="AN26" s="244"/>
      <c r="AO26" s="244"/>
      <c r="AP26" s="34"/>
      <c r="AQ26" s="34"/>
      <c r="AR26" s="37"/>
      <c r="BE26" s="241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41"/>
    </row>
    <row r="28" spans="2:57" s="1" customFormat="1" ht="12.7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77" t="s">
        <v>40</v>
      </c>
      <c r="M28" s="277"/>
      <c r="N28" s="277"/>
      <c r="O28" s="277"/>
      <c r="P28" s="277"/>
      <c r="Q28" s="34"/>
      <c r="R28" s="34"/>
      <c r="S28" s="34"/>
      <c r="T28" s="34"/>
      <c r="U28" s="34"/>
      <c r="V28" s="34"/>
      <c r="W28" s="277" t="s">
        <v>41</v>
      </c>
      <c r="X28" s="277"/>
      <c r="Y28" s="277"/>
      <c r="Z28" s="277"/>
      <c r="AA28" s="277"/>
      <c r="AB28" s="277"/>
      <c r="AC28" s="277"/>
      <c r="AD28" s="277"/>
      <c r="AE28" s="277"/>
      <c r="AF28" s="34"/>
      <c r="AG28" s="34"/>
      <c r="AH28" s="34"/>
      <c r="AI28" s="34"/>
      <c r="AJ28" s="34"/>
      <c r="AK28" s="277" t="s">
        <v>42</v>
      </c>
      <c r="AL28" s="277"/>
      <c r="AM28" s="277"/>
      <c r="AN28" s="277"/>
      <c r="AO28" s="277"/>
      <c r="AP28" s="34"/>
      <c r="AQ28" s="34"/>
      <c r="AR28" s="37"/>
      <c r="BE28" s="241"/>
    </row>
    <row r="29" spans="2:57" s="2" customFormat="1" ht="14.45" customHeight="1">
      <c r="B29" s="38"/>
      <c r="C29" s="39"/>
      <c r="D29" s="28" t="s">
        <v>43</v>
      </c>
      <c r="E29" s="39"/>
      <c r="F29" s="28" t="s">
        <v>44</v>
      </c>
      <c r="G29" s="39"/>
      <c r="H29" s="39"/>
      <c r="I29" s="39"/>
      <c r="J29" s="39"/>
      <c r="K29" s="39"/>
      <c r="L29" s="278">
        <v>0.21</v>
      </c>
      <c r="M29" s="239"/>
      <c r="N29" s="239"/>
      <c r="O29" s="239"/>
      <c r="P29" s="239"/>
      <c r="Q29" s="39"/>
      <c r="R29" s="39"/>
      <c r="S29" s="39"/>
      <c r="T29" s="39"/>
      <c r="U29" s="39"/>
      <c r="V29" s="39"/>
      <c r="W29" s="238">
        <f>ROUND(AZ94,2)</f>
        <v>0</v>
      </c>
      <c r="X29" s="239"/>
      <c r="Y29" s="239"/>
      <c r="Z29" s="239"/>
      <c r="AA29" s="239"/>
      <c r="AB29" s="239"/>
      <c r="AC29" s="239"/>
      <c r="AD29" s="239"/>
      <c r="AE29" s="239"/>
      <c r="AF29" s="39"/>
      <c r="AG29" s="39"/>
      <c r="AH29" s="39"/>
      <c r="AI29" s="39"/>
      <c r="AJ29" s="39"/>
      <c r="AK29" s="238">
        <f>ROUND(AV94,2)</f>
        <v>0</v>
      </c>
      <c r="AL29" s="239"/>
      <c r="AM29" s="239"/>
      <c r="AN29" s="239"/>
      <c r="AO29" s="239"/>
      <c r="AP29" s="39"/>
      <c r="AQ29" s="39"/>
      <c r="AR29" s="40"/>
      <c r="BE29" s="242"/>
    </row>
    <row r="30" spans="2:57" s="2" customFormat="1" ht="14.45" customHeight="1">
      <c r="B30" s="38"/>
      <c r="C30" s="39"/>
      <c r="D30" s="39"/>
      <c r="E30" s="39"/>
      <c r="F30" s="28" t="s">
        <v>45</v>
      </c>
      <c r="G30" s="39"/>
      <c r="H30" s="39"/>
      <c r="I30" s="39"/>
      <c r="J30" s="39"/>
      <c r="K30" s="39"/>
      <c r="L30" s="278">
        <v>0.15</v>
      </c>
      <c r="M30" s="239"/>
      <c r="N30" s="239"/>
      <c r="O30" s="239"/>
      <c r="P30" s="239"/>
      <c r="Q30" s="39"/>
      <c r="R30" s="39"/>
      <c r="S30" s="39"/>
      <c r="T30" s="39"/>
      <c r="U30" s="39"/>
      <c r="V30" s="39"/>
      <c r="W30" s="238">
        <f>ROUND(BA94,2)</f>
        <v>0</v>
      </c>
      <c r="X30" s="239"/>
      <c r="Y30" s="239"/>
      <c r="Z30" s="239"/>
      <c r="AA30" s="239"/>
      <c r="AB30" s="239"/>
      <c r="AC30" s="239"/>
      <c r="AD30" s="239"/>
      <c r="AE30" s="239"/>
      <c r="AF30" s="39"/>
      <c r="AG30" s="39"/>
      <c r="AH30" s="39"/>
      <c r="AI30" s="39"/>
      <c r="AJ30" s="39"/>
      <c r="AK30" s="238">
        <f>ROUND(AW94,2)</f>
        <v>0</v>
      </c>
      <c r="AL30" s="239"/>
      <c r="AM30" s="239"/>
      <c r="AN30" s="239"/>
      <c r="AO30" s="239"/>
      <c r="AP30" s="39"/>
      <c r="AQ30" s="39"/>
      <c r="AR30" s="40"/>
      <c r="BE30" s="242"/>
    </row>
    <row r="31" spans="2:57" s="2" customFormat="1" ht="14.45" customHeight="1" hidden="1">
      <c r="B31" s="38"/>
      <c r="C31" s="39"/>
      <c r="D31" s="39"/>
      <c r="E31" s="39"/>
      <c r="F31" s="28" t="s">
        <v>46</v>
      </c>
      <c r="G31" s="39"/>
      <c r="H31" s="39"/>
      <c r="I31" s="39"/>
      <c r="J31" s="39"/>
      <c r="K31" s="39"/>
      <c r="L31" s="278">
        <v>0.21</v>
      </c>
      <c r="M31" s="239"/>
      <c r="N31" s="239"/>
      <c r="O31" s="239"/>
      <c r="P31" s="239"/>
      <c r="Q31" s="39"/>
      <c r="R31" s="39"/>
      <c r="S31" s="39"/>
      <c r="T31" s="39"/>
      <c r="U31" s="39"/>
      <c r="V31" s="39"/>
      <c r="W31" s="238">
        <f>ROUND(BB94,2)</f>
        <v>0</v>
      </c>
      <c r="X31" s="239"/>
      <c r="Y31" s="239"/>
      <c r="Z31" s="239"/>
      <c r="AA31" s="239"/>
      <c r="AB31" s="239"/>
      <c r="AC31" s="239"/>
      <c r="AD31" s="239"/>
      <c r="AE31" s="239"/>
      <c r="AF31" s="39"/>
      <c r="AG31" s="39"/>
      <c r="AH31" s="39"/>
      <c r="AI31" s="39"/>
      <c r="AJ31" s="39"/>
      <c r="AK31" s="238">
        <v>0</v>
      </c>
      <c r="AL31" s="239"/>
      <c r="AM31" s="239"/>
      <c r="AN31" s="239"/>
      <c r="AO31" s="239"/>
      <c r="AP31" s="39"/>
      <c r="AQ31" s="39"/>
      <c r="AR31" s="40"/>
      <c r="BE31" s="242"/>
    </row>
    <row r="32" spans="2:57" s="2" customFormat="1" ht="14.45" customHeight="1" hidden="1">
      <c r="B32" s="38"/>
      <c r="C32" s="39"/>
      <c r="D32" s="39"/>
      <c r="E32" s="39"/>
      <c r="F32" s="28" t="s">
        <v>47</v>
      </c>
      <c r="G32" s="39"/>
      <c r="H32" s="39"/>
      <c r="I32" s="39"/>
      <c r="J32" s="39"/>
      <c r="K32" s="39"/>
      <c r="L32" s="278">
        <v>0.15</v>
      </c>
      <c r="M32" s="239"/>
      <c r="N32" s="239"/>
      <c r="O32" s="239"/>
      <c r="P32" s="239"/>
      <c r="Q32" s="39"/>
      <c r="R32" s="39"/>
      <c r="S32" s="39"/>
      <c r="T32" s="39"/>
      <c r="U32" s="39"/>
      <c r="V32" s="39"/>
      <c r="W32" s="238">
        <f>ROUND(BC94,2)</f>
        <v>0</v>
      </c>
      <c r="X32" s="239"/>
      <c r="Y32" s="239"/>
      <c r="Z32" s="239"/>
      <c r="AA32" s="239"/>
      <c r="AB32" s="239"/>
      <c r="AC32" s="239"/>
      <c r="AD32" s="239"/>
      <c r="AE32" s="239"/>
      <c r="AF32" s="39"/>
      <c r="AG32" s="39"/>
      <c r="AH32" s="39"/>
      <c r="AI32" s="39"/>
      <c r="AJ32" s="39"/>
      <c r="AK32" s="238">
        <v>0</v>
      </c>
      <c r="AL32" s="239"/>
      <c r="AM32" s="239"/>
      <c r="AN32" s="239"/>
      <c r="AO32" s="239"/>
      <c r="AP32" s="39"/>
      <c r="AQ32" s="39"/>
      <c r="AR32" s="40"/>
      <c r="BE32" s="242"/>
    </row>
    <row r="33" spans="2:57" s="2" customFormat="1" ht="14.45" customHeight="1" hidden="1">
      <c r="B33" s="38"/>
      <c r="C33" s="39"/>
      <c r="D33" s="39"/>
      <c r="E33" s="39"/>
      <c r="F33" s="28" t="s">
        <v>48</v>
      </c>
      <c r="G33" s="39"/>
      <c r="H33" s="39"/>
      <c r="I33" s="39"/>
      <c r="J33" s="39"/>
      <c r="K33" s="39"/>
      <c r="L33" s="278">
        <v>0</v>
      </c>
      <c r="M33" s="239"/>
      <c r="N33" s="239"/>
      <c r="O33" s="239"/>
      <c r="P33" s="239"/>
      <c r="Q33" s="39"/>
      <c r="R33" s="39"/>
      <c r="S33" s="39"/>
      <c r="T33" s="39"/>
      <c r="U33" s="39"/>
      <c r="V33" s="39"/>
      <c r="W33" s="238">
        <f>ROUND(BD94,2)</f>
        <v>0</v>
      </c>
      <c r="X33" s="239"/>
      <c r="Y33" s="239"/>
      <c r="Z33" s="239"/>
      <c r="AA33" s="239"/>
      <c r="AB33" s="239"/>
      <c r="AC33" s="239"/>
      <c r="AD33" s="239"/>
      <c r="AE33" s="239"/>
      <c r="AF33" s="39"/>
      <c r="AG33" s="39"/>
      <c r="AH33" s="39"/>
      <c r="AI33" s="39"/>
      <c r="AJ33" s="39"/>
      <c r="AK33" s="238">
        <v>0</v>
      </c>
      <c r="AL33" s="239"/>
      <c r="AM33" s="239"/>
      <c r="AN33" s="239"/>
      <c r="AO33" s="239"/>
      <c r="AP33" s="39"/>
      <c r="AQ33" s="39"/>
      <c r="AR33" s="40"/>
      <c r="BE33" s="242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41"/>
    </row>
    <row r="35" spans="2:44" s="1" customFormat="1" ht="25.9" customHeight="1">
      <c r="B35" s="33"/>
      <c r="C35" s="41"/>
      <c r="D35" s="42" t="s">
        <v>49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50</v>
      </c>
      <c r="U35" s="43"/>
      <c r="V35" s="43"/>
      <c r="W35" s="43"/>
      <c r="X35" s="245" t="s">
        <v>51</v>
      </c>
      <c r="Y35" s="246"/>
      <c r="Z35" s="246"/>
      <c r="AA35" s="246"/>
      <c r="AB35" s="246"/>
      <c r="AC35" s="43"/>
      <c r="AD35" s="43"/>
      <c r="AE35" s="43"/>
      <c r="AF35" s="43"/>
      <c r="AG35" s="43"/>
      <c r="AH35" s="43"/>
      <c r="AI35" s="43"/>
      <c r="AJ35" s="43"/>
      <c r="AK35" s="247">
        <f>SUM(AK26:AK33)</f>
        <v>0</v>
      </c>
      <c r="AL35" s="246"/>
      <c r="AM35" s="246"/>
      <c r="AN35" s="246"/>
      <c r="AO35" s="248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14.4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</row>
    <row r="38" spans="2:44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5" customHeight="1">
      <c r="B49" s="33"/>
      <c r="C49" s="34"/>
      <c r="D49" s="45" t="s">
        <v>52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53</v>
      </c>
      <c r="AI49" s="46"/>
      <c r="AJ49" s="46"/>
      <c r="AK49" s="46"/>
      <c r="AL49" s="46"/>
      <c r="AM49" s="46"/>
      <c r="AN49" s="46"/>
      <c r="AO49" s="46"/>
      <c r="AP49" s="34"/>
      <c r="AQ49" s="34"/>
      <c r="AR49" s="37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.75">
      <c r="B60" s="33"/>
      <c r="C60" s="34"/>
      <c r="D60" s="47" t="s">
        <v>54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55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54</v>
      </c>
      <c r="AI60" s="36"/>
      <c r="AJ60" s="36"/>
      <c r="AK60" s="36"/>
      <c r="AL60" s="36"/>
      <c r="AM60" s="47" t="s">
        <v>55</v>
      </c>
      <c r="AN60" s="36"/>
      <c r="AO60" s="36"/>
      <c r="AP60" s="34"/>
      <c r="AQ60" s="34"/>
      <c r="AR60" s="37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.75">
      <c r="B64" s="33"/>
      <c r="C64" s="34"/>
      <c r="D64" s="45" t="s">
        <v>56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57</v>
      </c>
      <c r="AI64" s="46"/>
      <c r="AJ64" s="46"/>
      <c r="AK64" s="46"/>
      <c r="AL64" s="46"/>
      <c r="AM64" s="46"/>
      <c r="AN64" s="46"/>
      <c r="AO64" s="46"/>
      <c r="AP64" s="34"/>
      <c r="AQ64" s="34"/>
      <c r="AR64" s="37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.75">
      <c r="B75" s="33"/>
      <c r="C75" s="34"/>
      <c r="D75" s="47" t="s">
        <v>54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55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54</v>
      </c>
      <c r="AI75" s="36"/>
      <c r="AJ75" s="36"/>
      <c r="AK75" s="36"/>
      <c r="AL75" s="36"/>
      <c r="AM75" s="47" t="s">
        <v>55</v>
      </c>
      <c r="AN75" s="36"/>
      <c r="AO75" s="36"/>
      <c r="AP75" s="34"/>
      <c r="AQ75" s="34"/>
      <c r="AR75" s="37"/>
    </row>
    <row r="76" spans="2:44" s="1" customFormat="1" ht="11.25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</row>
    <row r="77" spans="2:44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7"/>
    </row>
    <row r="81" spans="2:44" s="1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7"/>
    </row>
    <row r="82" spans="2:44" s="1" customFormat="1" ht="24.95" customHeight="1">
      <c r="B82" s="33"/>
      <c r="C82" s="22" t="s">
        <v>58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</row>
    <row r="83" spans="2:44" s="1" customFormat="1" ht="6.95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</row>
    <row r="84" spans="2:44" s="3" customFormat="1" ht="12" customHeight="1">
      <c r="B84" s="52"/>
      <c r="C84" s="28" t="s">
        <v>13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2019-09/19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2:44" s="4" customFormat="1" ht="36.95" customHeight="1">
      <c r="B85" s="55"/>
      <c r="C85" s="56" t="s">
        <v>16</v>
      </c>
      <c r="D85" s="57"/>
      <c r="E85" s="57"/>
      <c r="F85" s="57"/>
      <c r="G85" s="57"/>
      <c r="H85" s="57"/>
      <c r="I85" s="57"/>
      <c r="J85" s="57"/>
      <c r="K85" s="57"/>
      <c r="L85" s="252" t="str">
        <f>K6</f>
        <v>2019-09/19 - Oprava sportovního povrchu na hřišti při ZŠ 28.října v Turnově</v>
      </c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57"/>
      <c r="AQ85" s="57"/>
      <c r="AR85" s="58"/>
    </row>
    <row r="86" spans="2:44" s="1" customFormat="1" ht="6.9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</row>
    <row r="87" spans="2:44" s="1" customFormat="1" ht="12" customHeight="1">
      <c r="B87" s="33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>Turnov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254" t="str">
        <f>IF(AN8="","",AN8)</f>
        <v>19. 9. 2019</v>
      </c>
      <c r="AN87" s="254"/>
      <c r="AO87" s="34"/>
      <c r="AP87" s="34"/>
      <c r="AQ87" s="34"/>
      <c r="AR87" s="37"/>
    </row>
    <row r="88" spans="2:44" s="1" customFormat="1" ht="6.9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</row>
    <row r="89" spans="2:56" s="1" customFormat="1" ht="15.2" customHeight="1">
      <c r="B89" s="33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53" t="str">
        <f>IF(E11="","",E11)</f>
        <v>Město Turnov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31</v>
      </c>
      <c r="AJ89" s="34"/>
      <c r="AK89" s="34"/>
      <c r="AL89" s="34"/>
      <c r="AM89" s="250" t="str">
        <f>IF(E17="","",E17)</f>
        <v>Beniksport, s.r.o.</v>
      </c>
      <c r="AN89" s="251"/>
      <c r="AO89" s="251"/>
      <c r="AP89" s="251"/>
      <c r="AQ89" s="34"/>
      <c r="AR89" s="37"/>
      <c r="AS89" s="255" t="s">
        <v>59</v>
      </c>
      <c r="AT89" s="256"/>
      <c r="AU89" s="61"/>
      <c r="AV89" s="61"/>
      <c r="AW89" s="61"/>
      <c r="AX89" s="61"/>
      <c r="AY89" s="61"/>
      <c r="AZ89" s="61"/>
      <c r="BA89" s="61"/>
      <c r="BB89" s="61"/>
      <c r="BC89" s="61"/>
      <c r="BD89" s="62"/>
    </row>
    <row r="90" spans="2:56" s="1" customFormat="1" ht="15.2" customHeight="1">
      <c r="B90" s="33"/>
      <c r="C90" s="28" t="s">
        <v>29</v>
      </c>
      <c r="D90" s="34"/>
      <c r="E90" s="34"/>
      <c r="F90" s="34"/>
      <c r="G90" s="34"/>
      <c r="H90" s="34"/>
      <c r="I90" s="34"/>
      <c r="J90" s="34"/>
      <c r="K90" s="34"/>
      <c r="L90" s="53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34</v>
      </c>
      <c r="AJ90" s="34"/>
      <c r="AK90" s="34"/>
      <c r="AL90" s="34"/>
      <c r="AM90" s="250" t="str">
        <f>IF(E20="","",E20)</f>
        <v>Profes projekt, spol. s r.o.</v>
      </c>
      <c r="AN90" s="251"/>
      <c r="AO90" s="251"/>
      <c r="AP90" s="251"/>
      <c r="AQ90" s="34"/>
      <c r="AR90" s="37"/>
      <c r="AS90" s="257"/>
      <c r="AT90" s="258"/>
      <c r="AU90" s="63"/>
      <c r="AV90" s="63"/>
      <c r="AW90" s="63"/>
      <c r="AX90" s="63"/>
      <c r="AY90" s="63"/>
      <c r="AZ90" s="63"/>
      <c r="BA90" s="63"/>
      <c r="BB90" s="63"/>
      <c r="BC90" s="63"/>
      <c r="BD90" s="64"/>
    </row>
    <row r="91" spans="2:56" s="1" customFormat="1" ht="10.9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59"/>
      <c r="AT91" s="260"/>
      <c r="AU91" s="65"/>
      <c r="AV91" s="65"/>
      <c r="AW91" s="65"/>
      <c r="AX91" s="65"/>
      <c r="AY91" s="65"/>
      <c r="AZ91" s="65"/>
      <c r="BA91" s="65"/>
      <c r="BB91" s="65"/>
      <c r="BC91" s="65"/>
      <c r="BD91" s="66"/>
    </row>
    <row r="92" spans="2:56" s="1" customFormat="1" ht="29.25" customHeight="1">
      <c r="B92" s="33"/>
      <c r="C92" s="261" t="s">
        <v>60</v>
      </c>
      <c r="D92" s="262"/>
      <c r="E92" s="262"/>
      <c r="F92" s="262"/>
      <c r="G92" s="262"/>
      <c r="H92" s="67"/>
      <c r="I92" s="263" t="s">
        <v>61</v>
      </c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4" t="s">
        <v>62</v>
      </c>
      <c r="AH92" s="262"/>
      <c r="AI92" s="262"/>
      <c r="AJ92" s="262"/>
      <c r="AK92" s="262"/>
      <c r="AL92" s="262"/>
      <c r="AM92" s="262"/>
      <c r="AN92" s="263" t="s">
        <v>63</v>
      </c>
      <c r="AO92" s="262"/>
      <c r="AP92" s="265"/>
      <c r="AQ92" s="68" t="s">
        <v>64</v>
      </c>
      <c r="AR92" s="37"/>
      <c r="AS92" s="69" t="s">
        <v>65</v>
      </c>
      <c r="AT92" s="70" t="s">
        <v>66</v>
      </c>
      <c r="AU92" s="70" t="s">
        <v>67</v>
      </c>
      <c r="AV92" s="70" t="s">
        <v>68</v>
      </c>
      <c r="AW92" s="70" t="s">
        <v>69</v>
      </c>
      <c r="AX92" s="70" t="s">
        <v>70</v>
      </c>
      <c r="AY92" s="70" t="s">
        <v>71</v>
      </c>
      <c r="AZ92" s="70" t="s">
        <v>72</v>
      </c>
      <c r="BA92" s="70" t="s">
        <v>73</v>
      </c>
      <c r="BB92" s="70" t="s">
        <v>74</v>
      </c>
      <c r="BC92" s="70" t="s">
        <v>75</v>
      </c>
      <c r="BD92" s="71" t="s">
        <v>76</v>
      </c>
    </row>
    <row r="93" spans="2:56" s="1" customFormat="1" ht="10.9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</row>
    <row r="94" spans="2:90" s="5" customFormat="1" ht="32.45" customHeight="1">
      <c r="B94" s="75"/>
      <c r="C94" s="76" t="s">
        <v>77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269">
        <f>ROUND(AG95,2)</f>
        <v>0</v>
      </c>
      <c r="AH94" s="269"/>
      <c r="AI94" s="269"/>
      <c r="AJ94" s="269"/>
      <c r="AK94" s="269"/>
      <c r="AL94" s="269"/>
      <c r="AM94" s="269"/>
      <c r="AN94" s="270">
        <f>SUM(AG94,AT94)</f>
        <v>0</v>
      </c>
      <c r="AO94" s="270"/>
      <c r="AP94" s="270"/>
      <c r="AQ94" s="79" t="s">
        <v>1</v>
      </c>
      <c r="AR94" s="80"/>
      <c r="AS94" s="81">
        <f>ROUND(AS95,2)</f>
        <v>0</v>
      </c>
      <c r="AT94" s="82">
        <f>ROUND(SUM(AV94:AW94),2)</f>
        <v>0</v>
      </c>
      <c r="AU94" s="83">
        <f>ROUND(AU95,5)</f>
        <v>0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ROUND(AZ95,2)</f>
        <v>0</v>
      </c>
      <c r="BA94" s="82">
        <f>ROUND(BA95,2)</f>
        <v>0</v>
      </c>
      <c r="BB94" s="82">
        <f>ROUND(BB95,2)</f>
        <v>0</v>
      </c>
      <c r="BC94" s="82">
        <f>ROUND(BC95,2)</f>
        <v>0</v>
      </c>
      <c r="BD94" s="84">
        <f>ROUND(BD95,2)</f>
        <v>0</v>
      </c>
      <c r="BS94" s="85" t="s">
        <v>78</v>
      </c>
      <c r="BT94" s="85" t="s">
        <v>79</v>
      </c>
      <c r="BV94" s="85" t="s">
        <v>80</v>
      </c>
      <c r="BW94" s="85" t="s">
        <v>5</v>
      </c>
      <c r="BX94" s="85" t="s">
        <v>81</v>
      </c>
      <c r="CL94" s="85" t="s">
        <v>1</v>
      </c>
    </row>
    <row r="95" spans="1:90" s="6" customFormat="1" ht="40.5" customHeight="1">
      <c r="A95" s="86" t="s">
        <v>82</v>
      </c>
      <c r="B95" s="87"/>
      <c r="C95" s="88"/>
      <c r="D95" s="268" t="s">
        <v>14</v>
      </c>
      <c r="E95" s="268"/>
      <c r="F95" s="268"/>
      <c r="G95" s="268"/>
      <c r="H95" s="268"/>
      <c r="I95" s="89"/>
      <c r="J95" s="268" t="s">
        <v>17</v>
      </c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6">
        <f>'2019-09-19 - 2019-09-19 -...'!J28</f>
        <v>0</v>
      </c>
      <c r="AH95" s="267"/>
      <c r="AI95" s="267"/>
      <c r="AJ95" s="267"/>
      <c r="AK95" s="267"/>
      <c r="AL95" s="267"/>
      <c r="AM95" s="267"/>
      <c r="AN95" s="266">
        <f>SUM(AG95,AT95)</f>
        <v>0</v>
      </c>
      <c r="AO95" s="267"/>
      <c r="AP95" s="267"/>
      <c r="AQ95" s="90" t="s">
        <v>83</v>
      </c>
      <c r="AR95" s="91"/>
      <c r="AS95" s="92">
        <v>0</v>
      </c>
      <c r="AT95" s="93">
        <f>ROUND(SUM(AV95:AW95),2)</f>
        <v>0</v>
      </c>
      <c r="AU95" s="94">
        <f>'2019-09-19 - 2019-09-19 -...'!P120</f>
        <v>0</v>
      </c>
      <c r="AV95" s="93">
        <f>'2019-09-19 - 2019-09-19 -...'!J31</f>
        <v>0</v>
      </c>
      <c r="AW95" s="93">
        <f>'2019-09-19 - 2019-09-19 -...'!J32</f>
        <v>0</v>
      </c>
      <c r="AX95" s="93">
        <f>'2019-09-19 - 2019-09-19 -...'!J33</f>
        <v>0</v>
      </c>
      <c r="AY95" s="93">
        <f>'2019-09-19 - 2019-09-19 -...'!J34</f>
        <v>0</v>
      </c>
      <c r="AZ95" s="93">
        <f>'2019-09-19 - 2019-09-19 -...'!F31</f>
        <v>0</v>
      </c>
      <c r="BA95" s="93">
        <f>'2019-09-19 - 2019-09-19 -...'!F32</f>
        <v>0</v>
      </c>
      <c r="BB95" s="93">
        <f>'2019-09-19 - 2019-09-19 -...'!F33</f>
        <v>0</v>
      </c>
      <c r="BC95" s="93">
        <f>'2019-09-19 - 2019-09-19 -...'!F34</f>
        <v>0</v>
      </c>
      <c r="BD95" s="95">
        <f>'2019-09-19 - 2019-09-19 -...'!F35</f>
        <v>0</v>
      </c>
      <c r="BT95" s="96" t="s">
        <v>84</v>
      </c>
      <c r="BU95" s="96" t="s">
        <v>85</v>
      </c>
      <c r="BV95" s="96" t="s">
        <v>80</v>
      </c>
      <c r="BW95" s="96" t="s">
        <v>5</v>
      </c>
      <c r="BX95" s="96" t="s">
        <v>81</v>
      </c>
      <c r="CL95" s="96" t="s">
        <v>1</v>
      </c>
    </row>
    <row r="96" spans="2:44" s="1" customFormat="1" ht="30" customHeight="1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</row>
    <row r="97" spans="2:44" s="1" customFormat="1" ht="6.95" customHeight="1"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37"/>
    </row>
  </sheetData>
  <sheetProtection algorithmName="SHA-512" hashValue="wsIqFb6ytW/UBO9V63mw6YvB4LeHqFsvl1PuTupQuAbYd7ZKg2OSBnxBQnarao4hizR9TR53CdLAdIy/Mf655A==" saltValue="V2tBuEzUsfgxuJk0091m6FLlH7fjQoziYDEfleHmvKXNLrYBYQi1Yro3uWhK9yBLhvBW9geFbKpMe6XU4cMGKQ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2019-09-19 - 2019-09-19 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7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6" t="s">
        <v>5</v>
      </c>
    </row>
    <row r="3" spans="2:46" ht="6.95" customHeight="1">
      <c r="B3" s="98"/>
      <c r="C3" s="99"/>
      <c r="D3" s="99"/>
      <c r="E3" s="99"/>
      <c r="F3" s="99"/>
      <c r="G3" s="99"/>
      <c r="H3" s="99"/>
      <c r="I3" s="100"/>
      <c r="J3" s="99"/>
      <c r="K3" s="99"/>
      <c r="L3" s="19"/>
      <c r="AT3" s="16" t="s">
        <v>86</v>
      </c>
    </row>
    <row r="4" spans="2:46" ht="24.95" customHeight="1">
      <c r="B4" s="19"/>
      <c r="D4" s="101" t="s">
        <v>87</v>
      </c>
      <c r="L4" s="19"/>
      <c r="M4" s="102" t="s">
        <v>10</v>
      </c>
      <c r="AT4" s="16" t="s">
        <v>4</v>
      </c>
    </row>
    <row r="5" spans="2:12" ht="6.95" customHeight="1">
      <c r="B5" s="19"/>
      <c r="L5" s="19"/>
    </row>
    <row r="6" spans="2:12" s="1" customFormat="1" ht="12" customHeight="1">
      <c r="B6" s="37"/>
      <c r="D6" s="103" t="s">
        <v>16</v>
      </c>
      <c r="I6" s="104"/>
      <c r="L6" s="37"/>
    </row>
    <row r="7" spans="2:12" s="1" customFormat="1" ht="36.95" customHeight="1">
      <c r="B7" s="37"/>
      <c r="E7" s="279" t="s">
        <v>17</v>
      </c>
      <c r="F7" s="280"/>
      <c r="G7" s="280"/>
      <c r="H7" s="280"/>
      <c r="I7" s="104"/>
      <c r="L7" s="37"/>
    </row>
    <row r="8" spans="2:12" s="1" customFormat="1" ht="11.25">
      <c r="B8" s="37"/>
      <c r="I8" s="104"/>
      <c r="L8" s="37"/>
    </row>
    <row r="9" spans="2:12" s="1" customFormat="1" ht="12" customHeight="1">
      <c r="B9" s="37"/>
      <c r="D9" s="103" t="s">
        <v>18</v>
      </c>
      <c r="F9" s="105" t="s">
        <v>1</v>
      </c>
      <c r="I9" s="106" t="s">
        <v>19</v>
      </c>
      <c r="J9" s="105" t="s">
        <v>1</v>
      </c>
      <c r="L9" s="37"/>
    </row>
    <row r="10" spans="2:12" s="1" customFormat="1" ht="12" customHeight="1">
      <c r="B10" s="37"/>
      <c r="D10" s="103" t="s">
        <v>20</v>
      </c>
      <c r="F10" s="105" t="s">
        <v>21</v>
      </c>
      <c r="I10" s="106" t="s">
        <v>22</v>
      </c>
      <c r="J10" s="107" t="str">
        <f>'Rekapitulace stavby'!AN8</f>
        <v>19. 9. 2019</v>
      </c>
      <c r="L10" s="37"/>
    </row>
    <row r="11" spans="2:12" s="1" customFormat="1" ht="10.9" customHeight="1">
      <c r="B11" s="37"/>
      <c r="I11" s="104"/>
      <c r="L11" s="37"/>
    </row>
    <row r="12" spans="2:12" s="1" customFormat="1" ht="12" customHeight="1">
      <c r="B12" s="37"/>
      <c r="D12" s="103" t="s">
        <v>24</v>
      </c>
      <c r="I12" s="106" t="s">
        <v>25</v>
      </c>
      <c r="J12" s="105" t="s">
        <v>26</v>
      </c>
      <c r="L12" s="37"/>
    </row>
    <row r="13" spans="2:12" s="1" customFormat="1" ht="18" customHeight="1">
      <c r="B13" s="37"/>
      <c r="E13" s="105" t="s">
        <v>27</v>
      </c>
      <c r="I13" s="106" t="s">
        <v>28</v>
      </c>
      <c r="J13" s="105" t="s">
        <v>1</v>
      </c>
      <c r="L13" s="37"/>
    </row>
    <row r="14" spans="2:12" s="1" customFormat="1" ht="6.95" customHeight="1">
      <c r="B14" s="37"/>
      <c r="I14" s="104"/>
      <c r="L14" s="37"/>
    </row>
    <row r="15" spans="2:12" s="1" customFormat="1" ht="12" customHeight="1">
      <c r="B15" s="37"/>
      <c r="D15" s="103" t="s">
        <v>29</v>
      </c>
      <c r="I15" s="106" t="s">
        <v>25</v>
      </c>
      <c r="J15" s="29" t="str">
        <f>'Rekapitulace stavby'!AN13</f>
        <v>Vyplň údaj</v>
      </c>
      <c r="L15" s="37"/>
    </row>
    <row r="16" spans="2:12" s="1" customFormat="1" ht="18" customHeight="1">
      <c r="B16" s="37"/>
      <c r="E16" s="281" t="str">
        <f>'Rekapitulace stavby'!E14</f>
        <v>Vyplň údaj</v>
      </c>
      <c r="F16" s="282"/>
      <c r="G16" s="282"/>
      <c r="H16" s="282"/>
      <c r="I16" s="106" t="s">
        <v>28</v>
      </c>
      <c r="J16" s="29" t="str">
        <f>'Rekapitulace stavby'!AN14</f>
        <v>Vyplň údaj</v>
      </c>
      <c r="L16" s="37"/>
    </row>
    <row r="17" spans="2:12" s="1" customFormat="1" ht="6.95" customHeight="1">
      <c r="B17" s="37"/>
      <c r="I17" s="104"/>
      <c r="L17" s="37"/>
    </row>
    <row r="18" spans="2:12" s="1" customFormat="1" ht="12" customHeight="1">
      <c r="B18" s="37"/>
      <c r="D18" s="103" t="s">
        <v>31</v>
      </c>
      <c r="I18" s="106" t="s">
        <v>25</v>
      </c>
      <c r="J18" s="105" t="s">
        <v>1</v>
      </c>
      <c r="L18" s="37"/>
    </row>
    <row r="19" spans="2:12" s="1" customFormat="1" ht="18" customHeight="1">
      <c r="B19" s="37"/>
      <c r="E19" s="105" t="s">
        <v>32</v>
      </c>
      <c r="I19" s="106" t="s">
        <v>28</v>
      </c>
      <c r="J19" s="105" t="s">
        <v>1</v>
      </c>
      <c r="L19" s="37"/>
    </row>
    <row r="20" spans="2:12" s="1" customFormat="1" ht="6.95" customHeight="1">
      <c r="B20" s="37"/>
      <c r="I20" s="104"/>
      <c r="L20" s="37"/>
    </row>
    <row r="21" spans="2:12" s="1" customFormat="1" ht="12" customHeight="1">
      <c r="B21" s="37"/>
      <c r="D21" s="103" t="s">
        <v>34</v>
      </c>
      <c r="I21" s="106" t="s">
        <v>25</v>
      </c>
      <c r="J21" s="105" t="s">
        <v>35</v>
      </c>
      <c r="L21" s="37"/>
    </row>
    <row r="22" spans="2:12" s="1" customFormat="1" ht="18" customHeight="1">
      <c r="B22" s="37"/>
      <c r="E22" s="105" t="s">
        <v>36</v>
      </c>
      <c r="I22" s="106" t="s">
        <v>28</v>
      </c>
      <c r="J22" s="105" t="s">
        <v>37</v>
      </c>
      <c r="L22" s="37"/>
    </row>
    <row r="23" spans="2:12" s="1" customFormat="1" ht="6.95" customHeight="1">
      <c r="B23" s="37"/>
      <c r="I23" s="104"/>
      <c r="L23" s="37"/>
    </row>
    <row r="24" spans="2:12" s="1" customFormat="1" ht="12" customHeight="1">
      <c r="B24" s="37"/>
      <c r="D24" s="103" t="s">
        <v>38</v>
      </c>
      <c r="I24" s="104"/>
      <c r="L24" s="37"/>
    </row>
    <row r="25" spans="2:12" s="7" customFormat="1" ht="16.5" customHeight="1">
      <c r="B25" s="108"/>
      <c r="E25" s="283" t="s">
        <v>1</v>
      </c>
      <c r="F25" s="283"/>
      <c r="G25" s="283"/>
      <c r="H25" s="283"/>
      <c r="I25" s="109"/>
      <c r="L25" s="108"/>
    </row>
    <row r="26" spans="2:12" s="1" customFormat="1" ht="6.95" customHeight="1">
      <c r="B26" s="37"/>
      <c r="I26" s="104"/>
      <c r="L26" s="37"/>
    </row>
    <row r="27" spans="2:12" s="1" customFormat="1" ht="6.95" customHeight="1">
      <c r="B27" s="37"/>
      <c r="D27" s="61"/>
      <c r="E27" s="61"/>
      <c r="F27" s="61"/>
      <c r="G27" s="61"/>
      <c r="H27" s="61"/>
      <c r="I27" s="110"/>
      <c r="J27" s="61"/>
      <c r="K27" s="61"/>
      <c r="L27" s="37"/>
    </row>
    <row r="28" spans="2:12" s="1" customFormat="1" ht="25.35" customHeight="1">
      <c r="B28" s="37"/>
      <c r="D28" s="111" t="s">
        <v>39</v>
      </c>
      <c r="I28" s="104"/>
      <c r="J28" s="112">
        <f>ROUND(J120,2)</f>
        <v>0</v>
      </c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0"/>
      <c r="J29" s="61"/>
      <c r="K29" s="61"/>
      <c r="L29" s="37"/>
    </row>
    <row r="30" spans="2:12" s="1" customFormat="1" ht="14.45" customHeight="1">
      <c r="B30" s="37"/>
      <c r="F30" s="113" t="s">
        <v>41</v>
      </c>
      <c r="I30" s="114" t="s">
        <v>40</v>
      </c>
      <c r="J30" s="113" t="s">
        <v>42</v>
      </c>
      <c r="L30" s="37"/>
    </row>
    <row r="31" spans="2:12" s="1" customFormat="1" ht="14.45" customHeight="1">
      <c r="B31" s="37"/>
      <c r="D31" s="115" t="s">
        <v>43</v>
      </c>
      <c r="E31" s="103" t="s">
        <v>44</v>
      </c>
      <c r="F31" s="116">
        <f>ROUND((SUM(BE120:BE181)),2)</f>
        <v>0</v>
      </c>
      <c r="I31" s="117">
        <v>0.21</v>
      </c>
      <c r="J31" s="116">
        <f>ROUND(((SUM(BE120:BE181))*I31),2)</f>
        <v>0</v>
      </c>
      <c r="L31" s="37"/>
    </row>
    <row r="32" spans="2:12" s="1" customFormat="1" ht="14.45" customHeight="1">
      <c r="B32" s="37"/>
      <c r="E32" s="103" t="s">
        <v>45</v>
      </c>
      <c r="F32" s="116">
        <f>ROUND((SUM(BF120:BF181)),2)</f>
        <v>0</v>
      </c>
      <c r="I32" s="117">
        <v>0.15</v>
      </c>
      <c r="J32" s="116">
        <f>ROUND(((SUM(BF120:BF181))*I32),2)</f>
        <v>0</v>
      </c>
      <c r="L32" s="37"/>
    </row>
    <row r="33" spans="2:12" s="1" customFormat="1" ht="14.45" customHeight="1" hidden="1">
      <c r="B33" s="37"/>
      <c r="E33" s="103" t="s">
        <v>46</v>
      </c>
      <c r="F33" s="116">
        <f>ROUND((SUM(BG120:BG181)),2)</f>
        <v>0</v>
      </c>
      <c r="I33" s="117">
        <v>0.21</v>
      </c>
      <c r="J33" s="116">
        <f>0</f>
        <v>0</v>
      </c>
      <c r="L33" s="37"/>
    </row>
    <row r="34" spans="2:12" s="1" customFormat="1" ht="14.45" customHeight="1" hidden="1">
      <c r="B34" s="37"/>
      <c r="E34" s="103" t="s">
        <v>47</v>
      </c>
      <c r="F34" s="116">
        <f>ROUND((SUM(BH120:BH181)),2)</f>
        <v>0</v>
      </c>
      <c r="I34" s="117">
        <v>0.15</v>
      </c>
      <c r="J34" s="116">
        <f>0</f>
        <v>0</v>
      </c>
      <c r="L34" s="37"/>
    </row>
    <row r="35" spans="2:12" s="1" customFormat="1" ht="14.45" customHeight="1" hidden="1">
      <c r="B35" s="37"/>
      <c r="E35" s="103" t="s">
        <v>48</v>
      </c>
      <c r="F35" s="116">
        <f>ROUND((SUM(BI120:BI181)),2)</f>
        <v>0</v>
      </c>
      <c r="I35" s="117">
        <v>0</v>
      </c>
      <c r="J35" s="116">
        <f>0</f>
        <v>0</v>
      </c>
      <c r="L35" s="37"/>
    </row>
    <row r="36" spans="2:12" s="1" customFormat="1" ht="6.95" customHeight="1">
      <c r="B36" s="37"/>
      <c r="I36" s="104"/>
      <c r="L36" s="37"/>
    </row>
    <row r="37" spans="2:12" s="1" customFormat="1" ht="25.35" customHeight="1">
      <c r="B37" s="37"/>
      <c r="C37" s="118"/>
      <c r="D37" s="119" t="s">
        <v>49</v>
      </c>
      <c r="E37" s="120"/>
      <c r="F37" s="120"/>
      <c r="G37" s="121" t="s">
        <v>50</v>
      </c>
      <c r="H37" s="122" t="s">
        <v>51</v>
      </c>
      <c r="I37" s="123"/>
      <c r="J37" s="124">
        <f>SUM(J28:J35)</f>
        <v>0</v>
      </c>
      <c r="K37" s="125"/>
      <c r="L37" s="37"/>
    </row>
    <row r="38" spans="2:12" s="1" customFormat="1" ht="14.45" customHeight="1">
      <c r="B38" s="37"/>
      <c r="I38" s="104"/>
      <c r="L38" s="37"/>
    </row>
    <row r="39" spans="2:12" ht="14.45" customHeight="1">
      <c r="B39" s="19"/>
      <c r="L39" s="19"/>
    </row>
    <row r="40" spans="2:12" ht="14.45" customHeight="1">
      <c r="B40" s="19"/>
      <c r="L40" s="19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26" t="s">
        <v>52</v>
      </c>
      <c r="E50" s="127"/>
      <c r="F50" s="127"/>
      <c r="G50" s="126" t="s">
        <v>53</v>
      </c>
      <c r="H50" s="127"/>
      <c r="I50" s="128"/>
      <c r="J50" s="127"/>
      <c r="K50" s="127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29" t="s">
        <v>54</v>
      </c>
      <c r="E61" s="130"/>
      <c r="F61" s="131" t="s">
        <v>55</v>
      </c>
      <c r="G61" s="129" t="s">
        <v>54</v>
      </c>
      <c r="H61" s="130"/>
      <c r="I61" s="132"/>
      <c r="J61" s="133" t="s">
        <v>55</v>
      </c>
      <c r="K61" s="130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26" t="s">
        <v>56</v>
      </c>
      <c r="E65" s="127"/>
      <c r="F65" s="127"/>
      <c r="G65" s="126" t="s">
        <v>57</v>
      </c>
      <c r="H65" s="127"/>
      <c r="I65" s="128"/>
      <c r="J65" s="127"/>
      <c r="K65" s="127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29" t="s">
        <v>54</v>
      </c>
      <c r="E76" s="130"/>
      <c r="F76" s="131" t="s">
        <v>55</v>
      </c>
      <c r="G76" s="129" t="s">
        <v>54</v>
      </c>
      <c r="H76" s="130"/>
      <c r="I76" s="132"/>
      <c r="J76" s="133" t="s">
        <v>55</v>
      </c>
      <c r="K76" s="130"/>
      <c r="L76" s="37"/>
    </row>
    <row r="77" spans="2:12" s="1" customFormat="1" ht="14.45" customHeight="1">
      <c r="B77" s="134"/>
      <c r="C77" s="135"/>
      <c r="D77" s="135"/>
      <c r="E77" s="135"/>
      <c r="F77" s="135"/>
      <c r="G77" s="135"/>
      <c r="H77" s="135"/>
      <c r="I77" s="136"/>
      <c r="J77" s="135"/>
      <c r="K77" s="135"/>
      <c r="L77" s="37"/>
    </row>
    <row r="81" spans="2:12" s="1" customFormat="1" ht="6.95" customHeight="1">
      <c r="B81" s="137"/>
      <c r="C81" s="138"/>
      <c r="D81" s="138"/>
      <c r="E81" s="138"/>
      <c r="F81" s="138"/>
      <c r="G81" s="138"/>
      <c r="H81" s="138"/>
      <c r="I81" s="139"/>
      <c r="J81" s="138"/>
      <c r="K81" s="138"/>
      <c r="L81" s="37"/>
    </row>
    <row r="82" spans="2:12" s="1" customFormat="1" ht="24.95" customHeight="1">
      <c r="B82" s="33"/>
      <c r="C82" s="22" t="s">
        <v>88</v>
      </c>
      <c r="D82" s="34"/>
      <c r="E82" s="34"/>
      <c r="F82" s="34"/>
      <c r="G82" s="34"/>
      <c r="H82" s="34"/>
      <c r="I82" s="104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4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4"/>
      <c r="J84" s="34"/>
      <c r="K84" s="34"/>
      <c r="L84" s="37"/>
    </row>
    <row r="85" spans="2:12" s="1" customFormat="1" ht="16.5" customHeight="1">
      <c r="B85" s="33"/>
      <c r="C85" s="34"/>
      <c r="D85" s="34"/>
      <c r="E85" s="252" t="str">
        <f>E7</f>
        <v>2019-09/19 - Oprava sportovního povrchu na hřišti při ZŠ 28.října v Turnově</v>
      </c>
      <c r="F85" s="284"/>
      <c r="G85" s="284"/>
      <c r="H85" s="284"/>
      <c r="I85" s="104"/>
      <c r="J85" s="34"/>
      <c r="K85" s="34"/>
      <c r="L85" s="37"/>
    </row>
    <row r="86" spans="2:12" s="1" customFormat="1" ht="6.95" customHeight="1">
      <c r="B86" s="33"/>
      <c r="C86" s="34"/>
      <c r="D86" s="34"/>
      <c r="E86" s="34"/>
      <c r="F86" s="34"/>
      <c r="G86" s="34"/>
      <c r="H86" s="34"/>
      <c r="I86" s="104"/>
      <c r="J86" s="34"/>
      <c r="K86" s="34"/>
      <c r="L86" s="37"/>
    </row>
    <row r="87" spans="2:12" s="1" customFormat="1" ht="12" customHeight="1">
      <c r="B87" s="33"/>
      <c r="C87" s="28" t="s">
        <v>20</v>
      </c>
      <c r="D87" s="34"/>
      <c r="E87" s="34"/>
      <c r="F87" s="26" t="str">
        <f>F10</f>
        <v>Turnov</v>
      </c>
      <c r="G87" s="34"/>
      <c r="H87" s="34"/>
      <c r="I87" s="106" t="s">
        <v>22</v>
      </c>
      <c r="J87" s="60" t="str">
        <f>IF(J10="","",J10)</f>
        <v>19. 9. 2019</v>
      </c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4"/>
      <c r="J88" s="34"/>
      <c r="K88" s="34"/>
      <c r="L88" s="37"/>
    </row>
    <row r="89" spans="2:12" s="1" customFormat="1" ht="15.2" customHeight="1">
      <c r="B89" s="33"/>
      <c r="C89" s="28" t="s">
        <v>24</v>
      </c>
      <c r="D89" s="34"/>
      <c r="E89" s="34"/>
      <c r="F89" s="26" t="str">
        <f>E13</f>
        <v>Město Turnov</v>
      </c>
      <c r="G89" s="34"/>
      <c r="H89" s="34"/>
      <c r="I89" s="106" t="s">
        <v>31</v>
      </c>
      <c r="J89" s="31" t="str">
        <f>E19</f>
        <v>Beniksport, s.r.o.</v>
      </c>
      <c r="K89" s="34"/>
      <c r="L89" s="37"/>
    </row>
    <row r="90" spans="2:12" s="1" customFormat="1" ht="27.95" customHeight="1">
      <c r="B90" s="33"/>
      <c r="C90" s="28" t="s">
        <v>29</v>
      </c>
      <c r="D90" s="34"/>
      <c r="E90" s="34"/>
      <c r="F90" s="26" t="str">
        <f>IF(E16="","",E16)</f>
        <v>Vyplň údaj</v>
      </c>
      <c r="G90" s="34"/>
      <c r="H90" s="34"/>
      <c r="I90" s="106" t="s">
        <v>34</v>
      </c>
      <c r="J90" s="31" t="str">
        <f>E22</f>
        <v>Profes projekt, spol. s r.o.</v>
      </c>
      <c r="K90" s="34"/>
      <c r="L90" s="37"/>
    </row>
    <row r="91" spans="2:12" s="1" customFormat="1" ht="10.35" customHeight="1">
      <c r="B91" s="33"/>
      <c r="C91" s="34"/>
      <c r="D91" s="34"/>
      <c r="E91" s="34"/>
      <c r="F91" s="34"/>
      <c r="G91" s="34"/>
      <c r="H91" s="34"/>
      <c r="I91" s="104"/>
      <c r="J91" s="34"/>
      <c r="K91" s="34"/>
      <c r="L91" s="37"/>
    </row>
    <row r="92" spans="2:12" s="1" customFormat="1" ht="29.25" customHeight="1">
      <c r="B92" s="33"/>
      <c r="C92" s="140" t="s">
        <v>89</v>
      </c>
      <c r="D92" s="141"/>
      <c r="E92" s="141"/>
      <c r="F92" s="141"/>
      <c r="G92" s="141"/>
      <c r="H92" s="141"/>
      <c r="I92" s="142"/>
      <c r="J92" s="143" t="s">
        <v>90</v>
      </c>
      <c r="K92" s="141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4"/>
      <c r="J93" s="34"/>
      <c r="K93" s="34"/>
      <c r="L93" s="37"/>
    </row>
    <row r="94" spans="2:47" s="1" customFormat="1" ht="22.9" customHeight="1">
      <c r="B94" s="33"/>
      <c r="C94" s="144" t="s">
        <v>91</v>
      </c>
      <c r="D94" s="34"/>
      <c r="E94" s="34"/>
      <c r="F94" s="34"/>
      <c r="G94" s="34"/>
      <c r="H94" s="34"/>
      <c r="I94" s="104"/>
      <c r="J94" s="78">
        <f>J120</f>
        <v>0</v>
      </c>
      <c r="K94" s="34"/>
      <c r="L94" s="37"/>
      <c r="AU94" s="16" t="s">
        <v>92</v>
      </c>
    </row>
    <row r="95" spans="2:12" s="8" customFormat="1" ht="24.95" customHeight="1">
      <c r="B95" s="145"/>
      <c r="C95" s="146"/>
      <c r="D95" s="147" t="s">
        <v>93</v>
      </c>
      <c r="E95" s="148"/>
      <c r="F95" s="148"/>
      <c r="G95" s="148"/>
      <c r="H95" s="148"/>
      <c r="I95" s="149"/>
      <c r="J95" s="150">
        <f>J121</f>
        <v>0</v>
      </c>
      <c r="K95" s="146"/>
      <c r="L95" s="151"/>
    </row>
    <row r="96" spans="2:12" s="9" customFormat="1" ht="19.9" customHeight="1">
      <c r="B96" s="152"/>
      <c r="C96" s="153"/>
      <c r="D96" s="154" t="s">
        <v>94</v>
      </c>
      <c r="E96" s="155"/>
      <c r="F96" s="155"/>
      <c r="G96" s="155"/>
      <c r="H96" s="155"/>
      <c r="I96" s="156"/>
      <c r="J96" s="157">
        <f>J122</f>
        <v>0</v>
      </c>
      <c r="K96" s="153"/>
      <c r="L96" s="158"/>
    </row>
    <row r="97" spans="2:12" s="9" customFormat="1" ht="19.9" customHeight="1">
      <c r="B97" s="152"/>
      <c r="C97" s="153"/>
      <c r="D97" s="154" t="s">
        <v>95</v>
      </c>
      <c r="E97" s="155"/>
      <c r="F97" s="155"/>
      <c r="G97" s="155"/>
      <c r="H97" s="155"/>
      <c r="I97" s="156"/>
      <c r="J97" s="157">
        <f>J138</f>
        <v>0</v>
      </c>
      <c r="K97" s="153"/>
      <c r="L97" s="158"/>
    </row>
    <row r="98" spans="2:12" s="9" customFormat="1" ht="19.9" customHeight="1">
      <c r="B98" s="152"/>
      <c r="C98" s="153"/>
      <c r="D98" s="154" t="s">
        <v>96</v>
      </c>
      <c r="E98" s="155"/>
      <c r="F98" s="155"/>
      <c r="G98" s="155"/>
      <c r="H98" s="155"/>
      <c r="I98" s="156"/>
      <c r="J98" s="157">
        <f>J141</f>
        <v>0</v>
      </c>
      <c r="K98" s="153"/>
      <c r="L98" s="158"/>
    </row>
    <row r="99" spans="2:12" s="9" customFormat="1" ht="19.9" customHeight="1">
      <c r="B99" s="152"/>
      <c r="C99" s="153"/>
      <c r="D99" s="154" t="s">
        <v>97</v>
      </c>
      <c r="E99" s="155"/>
      <c r="F99" s="155"/>
      <c r="G99" s="155"/>
      <c r="H99" s="155"/>
      <c r="I99" s="156"/>
      <c r="J99" s="157">
        <f>J156</f>
        <v>0</v>
      </c>
      <c r="K99" s="153"/>
      <c r="L99" s="158"/>
    </row>
    <row r="100" spans="2:12" s="9" customFormat="1" ht="19.9" customHeight="1">
      <c r="B100" s="152"/>
      <c r="C100" s="153"/>
      <c r="D100" s="154" t="s">
        <v>98</v>
      </c>
      <c r="E100" s="155"/>
      <c r="F100" s="155"/>
      <c r="G100" s="155"/>
      <c r="H100" s="155"/>
      <c r="I100" s="156"/>
      <c r="J100" s="157">
        <f>J164</f>
        <v>0</v>
      </c>
      <c r="K100" s="153"/>
      <c r="L100" s="158"/>
    </row>
    <row r="101" spans="2:12" s="8" customFormat="1" ht="24.95" customHeight="1">
      <c r="B101" s="145"/>
      <c r="C101" s="146"/>
      <c r="D101" s="147" t="s">
        <v>99</v>
      </c>
      <c r="E101" s="148"/>
      <c r="F101" s="148"/>
      <c r="G101" s="148"/>
      <c r="H101" s="148"/>
      <c r="I101" s="149"/>
      <c r="J101" s="150">
        <f>J167</f>
        <v>0</v>
      </c>
      <c r="K101" s="146"/>
      <c r="L101" s="151"/>
    </row>
    <row r="102" spans="2:12" s="9" customFormat="1" ht="19.9" customHeight="1">
      <c r="B102" s="152"/>
      <c r="C102" s="153"/>
      <c r="D102" s="154" t="s">
        <v>100</v>
      </c>
      <c r="E102" s="155"/>
      <c r="F102" s="155"/>
      <c r="G102" s="155"/>
      <c r="H102" s="155"/>
      <c r="I102" s="156"/>
      <c r="J102" s="157">
        <f>J168</f>
        <v>0</v>
      </c>
      <c r="K102" s="153"/>
      <c r="L102" s="158"/>
    </row>
    <row r="103" spans="2:12" s="1" customFormat="1" ht="21.75" customHeight="1">
      <c r="B103" s="33"/>
      <c r="C103" s="34"/>
      <c r="D103" s="34"/>
      <c r="E103" s="34"/>
      <c r="F103" s="34"/>
      <c r="G103" s="34"/>
      <c r="H103" s="34"/>
      <c r="I103" s="104"/>
      <c r="J103" s="34"/>
      <c r="K103" s="34"/>
      <c r="L103" s="37"/>
    </row>
    <row r="104" spans="2:12" s="1" customFormat="1" ht="6.95" customHeight="1">
      <c r="B104" s="48"/>
      <c r="C104" s="49"/>
      <c r="D104" s="49"/>
      <c r="E104" s="49"/>
      <c r="F104" s="49"/>
      <c r="G104" s="49"/>
      <c r="H104" s="49"/>
      <c r="I104" s="136"/>
      <c r="J104" s="49"/>
      <c r="K104" s="49"/>
      <c r="L104" s="37"/>
    </row>
    <row r="108" spans="2:12" s="1" customFormat="1" ht="6.95" customHeight="1">
      <c r="B108" s="50"/>
      <c r="C108" s="51"/>
      <c r="D108" s="51"/>
      <c r="E108" s="51"/>
      <c r="F108" s="51"/>
      <c r="G108" s="51"/>
      <c r="H108" s="51"/>
      <c r="I108" s="139"/>
      <c r="J108" s="51"/>
      <c r="K108" s="51"/>
      <c r="L108" s="37"/>
    </row>
    <row r="109" spans="2:12" s="1" customFormat="1" ht="24.95" customHeight="1">
      <c r="B109" s="33"/>
      <c r="C109" s="22" t="s">
        <v>101</v>
      </c>
      <c r="D109" s="34"/>
      <c r="E109" s="34"/>
      <c r="F109" s="34"/>
      <c r="G109" s="34"/>
      <c r="H109" s="34"/>
      <c r="I109" s="104"/>
      <c r="J109" s="34"/>
      <c r="K109" s="34"/>
      <c r="L109" s="37"/>
    </row>
    <row r="110" spans="2:12" s="1" customFormat="1" ht="6.95" customHeight="1">
      <c r="B110" s="33"/>
      <c r="C110" s="34"/>
      <c r="D110" s="34"/>
      <c r="E110" s="34"/>
      <c r="F110" s="34"/>
      <c r="G110" s="34"/>
      <c r="H110" s="34"/>
      <c r="I110" s="104"/>
      <c r="J110" s="34"/>
      <c r="K110" s="34"/>
      <c r="L110" s="37"/>
    </row>
    <row r="111" spans="2:12" s="1" customFormat="1" ht="12" customHeight="1">
      <c r="B111" s="33"/>
      <c r="C111" s="28" t="s">
        <v>16</v>
      </c>
      <c r="D111" s="34"/>
      <c r="E111" s="34"/>
      <c r="F111" s="34"/>
      <c r="G111" s="34"/>
      <c r="H111" s="34"/>
      <c r="I111" s="104"/>
      <c r="J111" s="34"/>
      <c r="K111" s="34"/>
      <c r="L111" s="37"/>
    </row>
    <row r="112" spans="2:12" s="1" customFormat="1" ht="16.5" customHeight="1">
      <c r="B112" s="33"/>
      <c r="C112" s="34"/>
      <c r="D112" s="34"/>
      <c r="E112" s="252" t="str">
        <f>E7</f>
        <v>2019-09/19 - Oprava sportovního povrchu na hřišti při ZŠ 28.října v Turnově</v>
      </c>
      <c r="F112" s="284"/>
      <c r="G112" s="284"/>
      <c r="H112" s="284"/>
      <c r="I112" s="104"/>
      <c r="J112" s="34"/>
      <c r="K112" s="34"/>
      <c r="L112" s="37"/>
    </row>
    <row r="113" spans="2:12" s="1" customFormat="1" ht="6.95" customHeight="1">
      <c r="B113" s="33"/>
      <c r="C113" s="34"/>
      <c r="D113" s="34"/>
      <c r="E113" s="34"/>
      <c r="F113" s="34"/>
      <c r="G113" s="34"/>
      <c r="H113" s="34"/>
      <c r="I113" s="104"/>
      <c r="J113" s="34"/>
      <c r="K113" s="34"/>
      <c r="L113" s="37"/>
    </row>
    <row r="114" spans="2:12" s="1" customFormat="1" ht="12" customHeight="1">
      <c r="B114" s="33"/>
      <c r="C114" s="28" t="s">
        <v>20</v>
      </c>
      <c r="D114" s="34"/>
      <c r="E114" s="34"/>
      <c r="F114" s="26" t="str">
        <f>F10</f>
        <v>Turnov</v>
      </c>
      <c r="G114" s="34"/>
      <c r="H114" s="34"/>
      <c r="I114" s="106" t="s">
        <v>22</v>
      </c>
      <c r="J114" s="60" t="str">
        <f>IF(J10="","",J10)</f>
        <v>19. 9. 2019</v>
      </c>
      <c r="K114" s="34"/>
      <c r="L114" s="37"/>
    </row>
    <row r="115" spans="2:12" s="1" customFormat="1" ht="6.95" customHeight="1">
      <c r="B115" s="33"/>
      <c r="C115" s="34"/>
      <c r="D115" s="34"/>
      <c r="E115" s="34"/>
      <c r="F115" s="34"/>
      <c r="G115" s="34"/>
      <c r="H115" s="34"/>
      <c r="I115" s="104"/>
      <c r="J115" s="34"/>
      <c r="K115" s="34"/>
      <c r="L115" s="37"/>
    </row>
    <row r="116" spans="2:12" s="1" customFormat="1" ht="15.2" customHeight="1">
      <c r="B116" s="33"/>
      <c r="C116" s="28" t="s">
        <v>24</v>
      </c>
      <c r="D116" s="34"/>
      <c r="E116" s="34"/>
      <c r="F116" s="26" t="str">
        <f>E13</f>
        <v>Město Turnov</v>
      </c>
      <c r="G116" s="34"/>
      <c r="H116" s="34"/>
      <c r="I116" s="106" t="s">
        <v>31</v>
      </c>
      <c r="J116" s="31" t="str">
        <f>E19</f>
        <v>Beniksport, s.r.o.</v>
      </c>
      <c r="K116" s="34"/>
      <c r="L116" s="37"/>
    </row>
    <row r="117" spans="2:12" s="1" customFormat="1" ht="27.95" customHeight="1">
      <c r="B117" s="33"/>
      <c r="C117" s="28" t="s">
        <v>29</v>
      </c>
      <c r="D117" s="34"/>
      <c r="E117" s="34"/>
      <c r="F117" s="26" t="str">
        <f>IF(E16="","",E16)</f>
        <v>Vyplň údaj</v>
      </c>
      <c r="G117" s="34"/>
      <c r="H117" s="34"/>
      <c r="I117" s="106" t="s">
        <v>34</v>
      </c>
      <c r="J117" s="31" t="str">
        <f>E22</f>
        <v>Profes projekt, spol. s r.o.</v>
      </c>
      <c r="K117" s="34"/>
      <c r="L117" s="37"/>
    </row>
    <row r="118" spans="2:12" s="1" customFormat="1" ht="10.35" customHeight="1">
      <c r="B118" s="33"/>
      <c r="C118" s="34"/>
      <c r="D118" s="34"/>
      <c r="E118" s="34"/>
      <c r="F118" s="34"/>
      <c r="G118" s="34"/>
      <c r="H118" s="34"/>
      <c r="I118" s="104"/>
      <c r="J118" s="34"/>
      <c r="K118" s="34"/>
      <c r="L118" s="37"/>
    </row>
    <row r="119" spans="2:20" s="10" customFormat="1" ht="29.25" customHeight="1">
      <c r="B119" s="159"/>
      <c r="C119" s="160" t="s">
        <v>102</v>
      </c>
      <c r="D119" s="161" t="s">
        <v>64</v>
      </c>
      <c r="E119" s="161" t="s">
        <v>60</v>
      </c>
      <c r="F119" s="161" t="s">
        <v>61</v>
      </c>
      <c r="G119" s="161" t="s">
        <v>103</v>
      </c>
      <c r="H119" s="161" t="s">
        <v>104</v>
      </c>
      <c r="I119" s="162" t="s">
        <v>105</v>
      </c>
      <c r="J119" s="163" t="s">
        <v>90</v>
      </c>
      <c r="K119" s="164" t="s">
        <v>106</v>
      </c>
      <c r="L119" s="165"/>
      <c r="M119" s="69" t="s">
        <v>1</v>
      </c>
      <c r="N119" s="70" t="s">
        <v>43</v>
      </c>
      <c r="O119" s="70" t="s">
        <v>107</v>
      </c>
      <c r="P119" s="70" t="s">
        <v>108</v>
      </c>
      <c r="Q119" s="70" t="s">
        <v>109</v>
      </c>
      <c r="R119" s="70" t="s">
        <v>110</v>
      </c>
      <c r="S119" s="70" t="s">
        <v>111</v>
      </c>
      <c r="T119" s="71" t="s">
        <v>112</v>
      </c>
    </row>
    <row r="120" spans="2:63" s="1" customFormat="1" ht="22.9" customHeight="1">
      <c r="B120" s="33"/>
      <c r="C120" s="76" t="s">
        <v>113</v>
      </c>
      <c r="D120" s="34"/>
      <c r="E120" s="34"/>
      <c r="F120" s="34"/>
      <c r="G120" s="34"/>
      <c r="H120" s="34"/>
      <c r="I120" s="104"/>
      <c r="J120" s="166">
        <f>BK120</f>
        <v>0</v>
      </c>
      <c r="K120" s="34"/>
      <c r="L120" s="37"/>
      <c r="M120" s="72"/>
      <c r="N120" s="73"/>
      <c r="O120" s="73"/>
      <c r="P120" s="167">
        <f>P121+P167</f>
        <v>0</v>
      </c>
      <c r="Q120" s="73"/>
      <c r="R120" s="167">
        <f>R121+R167</f>
        <v>0.03205380000000001</v>
      </c>
      <c r="S120" s="73"/>
      <c r="T120" s="168">
        <f>T121+T167</f>
        <v>30.791375000000002</v>
      </c>
      <c r="AT120" s="16" t="s">
        <v>78</v>
      </c>
      <c r="AU120" s="16" t="s">
        <v>92</v>
      </c>
      <c r="BK120" s="169">
        <f>BK121+BK167</f>
        <v>0</v>
      </c>
    </row>
    <row r="121" spans="2:63" s="11" customFormat="1" ht="25.9" customHeight="1">
      <c r="B121" s="170"/>
      <c r="C121" s="171"/>
      <c r="D121" s="172" t="s">
        <v>78</v>
      </c>
      <c r="E121" s="173" t="s">
        <v>114</v>
      </c>
      <c r="F121" s="173" t="s">
        <v>115</v>
      </c>
      <c r="G121" s="171"/>
      <c r="H121" s="171"/>
      <c r="I121" s="174"/>
      <c r="J121" s="175">
        <f>BK121</f>
        <v>0</v>
      </c>
      <c r="K121" s="171"/>
      <c r="L121" s="176"/>
      <c r="M121" s="177"/>
      <c r="N121" s="178"/>
      <c r="O121" s="178"/>
      <c r="P121" s="179">
        <f>P122+P138+P141+P156+P164</f>
        <v>0</v>
      </c>
      <c r="Q121" s="178"/>
      <c r="R121" s="179">
        <f>R122+R138+R141+R156+R164</f>
        <v>0</v>
      </c>
      <c r="S121" s="178"/>
      <c r="T121" s="180">
        <f>T122+T138+T141+T156+T164</f>
        <v>30.791375000000002</v>
      </c>
      <c r="AR121" s="181" t="s">
        <v>84</v>
      </c>
      <c r="AT121" s="182" t="s">
        <v>78</v>
      </c>
      <c r="AU121" s="182" t="s">
        <v>79</v>
      </c>
      <c r="AY121" s="181" t="s">
        <v>116</v>
      </c>
      <c r="BK121" s="183">
        <f>BK122+BK138+BK141+BK156+BK164</f>
        <v>0</v>
      </c>
    </row>
    <row r="122" spans="2:63" s="11" customFormat="1" ht="22.9" customHeight="1">
      <c r="B122" s="170"/>
      <c r="C122" s="171"/>
      <c r="D122" s="172" t="s">
        <v>78</v>
      </c>
      <c r="E122" s="184" t="s">
        <v>117</v>
      </c>
      <c r="F122" s="184" t="s">
        <v>118</v>
      </c>
      <c r="G122" s="171"/>
      <c r="H122" s="171"/>
      <c r="I122" s="174"/>
      <c r="J122" s="185">
        <f>BK122</f>
        <v>0</v>
      </c>
      <c r="K122" s="171"/>
      <c r="L122" s="176"/>
      <c r="M122" s="177"/>
      <c r="N122" s="178"/>
      <c r="O122" s="178"/>
      <c r="P122" s="179">
        <f>SUM(P123:P137)</f>
        <v>0</v>
      </c>
      <c r="Q122" s="178"/>
      <c r="R122" s="179">
        <f>SUM(R123:R137)</f>
        <v>0</v>
      </c>
      <c r="S122" s="178"/>
      <c r="T122" s="180">
        <f>SUM(T123:T137)</f>
        <v>0</v>
      </c>
      <c r="AR122" s="181" t="s">
        <v>84</v>
      </c>
      <c r="AT122" s="182" t="s">
        <v>78</v>
      </c>
      <c r="AU122" s="182" t="s">
        <v>84</v>
      </c>
      <c r="AY122" s="181" t="s">
        <v>116</v>
      </c>
      <c r="BK122" s="183">
        <f>SUM(BK123:BK137)</f>
        <v>0</v>
      </c>
    </row>
    <row r="123" spans="2:65" s="1" customFormat="1" ht="24" customHeight="1">
      <c r="B123" s="33"/>
      <c r="C123" s="186" t="s">
        <v>84</v>
      </c>
      <c r="D123" s="186" t="s">
        <v>119</v>
      </c>
      <c r="E123" s="187" t="s">
        <v>120</v>
      </c>
      <c r="F123" s="188" t="s">
        <v>121</v>
      </c>
      <c r="G123" s="189" t="s">
        <v>122</v>
      </c>
      <c r="H123" s="190">
        <v>1231.655</v>
      </c>
      <c r="I123" s="191"/>
      <c r="J123" s="192">
        <f>ROUND(I123*H123,2)</f>
        <v>0</v>
      </c>
      <c r="K123" s="188" t="s">
        <v>1</v>
      </c>
      <c r="L123" s="37"/>
      <c r="M123" s="193" t="s">
        <v>1</v>
      </c>
      <c r="N123" s="194" t="s">
        <v>44</v>
      </c>
      <c r="O123" s="65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AR123" s="197" t="s">
        <v>123</v>
      </c>
      <c r="AT123" s="197" t="s">
        <v>119</v>
      </c>
      <c r="AU123" s="197" t="s">
        <v>86</v>
      </c>
      <c r="AY123" s="16" t="s">
        <v>116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16" t="s">
        <v>84</v>
      </c>
      <c r="BK123" s="198">
        <f>ROUND(I123*H123,2)</f>
        <v>0</v>
      </c>
      <c r="BL123" s="16" t="s">
        <v>123</v>
      </c>
      <c r="BM123" s="197" t="s">
        <v>124</v>
      </c>
    </row>
    <row r="124" spans="2:47" s="1" customFormat="1" ht="19.5">
      <c r="B124" s="33"/>
      <c r="C124" s="34"/>
      <c r="D124" s="199" t="s">
        <v>125</v>
      </c>
      <c r="E124" s="34"/>
      <c r="F124" s="200" t="s">
        <v>121</v>
      </c>
      <c r="G124" s="34"/>
      <c r="H124" s="34"/>
      <c r="I124" s="104"/>
      <c r="J124" s="34"/>
      <c r="K124" s="34"/>
      <c r="L124" s="37"/>
      <c r="M124" s="201"/>
      <c r="N124" s="65"/>
      <c r="O124" s="65"/>
      <c r="P124" s="65"/>
      <c r="Q124" s="65"/>
      <c r="R124" s="65"/>
      <c r="S124" s="65"/>
      <c r="T124" s="66"/>
      <c r="AT124" s="16" t="s">
        <v>125</v>
      </c>
      <c r="AU124" s="16" t="s">
        <v>86</v>
      </c>
    </row>
    <row r="125" spans="2:51" s="12" customFormat="1" ht="11.25">
      <c r="B125" s="202"/>
      <c r="C125" s="203"/>
      <c r="D125" s="199" t="s">
        <v>126</v>
      </c>
      <c r="E125" s="204" t="s">
        <v>1</v>
      </c>
      <c r="F125" s="205" t="s">
        <v>127</v>
      </c>
      <c r="G125" s="203"/>
      <c r="H125" s="206">
        <v>1215.165</v>
      </c>
      <c r="I125" s="207"/>
      <c r="J125" s="203"/>
      <c r="K125" s="203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126</v>
      </c>
      <c r="AU125" s="212" t="s">
        <v>86</v>
      </c>
      <c r="AV125" s="12" t="s">
        <v>86</v>
      </c>
      <c r="AW125" s="12" t="s">
        <v>33</v>
      </c>
      <c r="AX125" s="12" t="s">
        <v>79</v>
      </c>
      <c r="AY125" s="212" t="s">
        <v>116</v>
      </c>
    </row>
    <row r="126" spans="2:51" s="12" customFormat="1" ht="11.25">
      <c r="B126" s="202"/>
      <c r="C126" s="203"/>
      <c r="D126" s="199" t="s">
        <v>126</v>
      </c>
      <c r="E126" s="204" t="s">
        <v>1</v>
      </c>
      <c r="F126" s="205" t="s">
        <v>128</v>
      </c>
      <c r="G126" s="203"/>
      <c r="H126" s="206">
        <v>9.01</v>
      </c>
      <c r="I126" s="207"/>
      <c r="J126" s="203"/>
      <c r="K126" s="203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126</v>
      </c>
      <c r="AU126" s="212" t="s">
        <v>86</v>
      </c>
      <c r="AV126" s="12" t="s">
        <v>86</v>
      </c>
      <c r="AW126" s="12" t="s">
        <v>33</v>
      </c>
      <c r="AX126" s="12" t="s">
        <v>79</v>
      </c>
      <c r="AY126" s="212" t="s">
        <v>116</v>
      </c>
    </row>
    <row r="127" spans="2:51" s="12" customFormat="1" ht="11.25">
      <c r="B127" s="202"/>
      <c r="C127" s="203"/>
      <c r="D127" s="199" t="s">
        <v>126</v>
      </c>
      <c r="E127" s="204" t="s">
        <v>1</v>
      </c>
      <c r="F127" s="205" t="s">
        <v>129</v>
      </c>
      <c r="G127" s="203"/>
      <c r="H127" s="206">
        <v>25.48</v>
      </c>
      <c r="I127" s="207"/>
      <c r="J127" s="203"/>
      <c r="K127" s="203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126</v>
      </c>
      <c r="AU127" s="212" t="s">
        <v>86</v>
      </c>
      <c r="AV127" s="12" t="s">
        <v>86</v>
      </c>
      <c r="AW127" s="12" t="s">
        <v>33</v>
      </c>
      <c r="AX127" s="12" t="s">
        <v>79</v>
      </c>
      <c r="AY127" s="212" t="s">
        <v>116</v>
      </c>
    </row>
    <row r="128" spans="2:51" s="13" customFormat="1" ht="11.25">
      <c r="B128" s="213"/>
      <c r="C128" s="214"/>
      <c r="D128" s="199" t="s">
        <v>126</v>
      </c>
      <c r="E128" s="215" t="s">
        <v>1</v>
      </c>
      <c r="F128" s="216" t="s">
        <v>130</v>
      </c>
      <c r="G128" s="214"/>
      <c r="H128" s="217">
        <v>1249.655</v>
      </c>
      <c r="I128" s="218"/>
      <c r="J128" s="214"/>
      <c r="K128" s="214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126</v>
      </c>
      <c r="AU128" s="223" t="s">
        <v>86</v>
      </c>
      <c r="AV128" s="13" t="s">
        <v>131</v>
      </c>
      <c r="AW128" s="13" t="s">
        <v>33</v>
      </c>
      <c r="AX128" s="13" t="s">
        <v>79</v>
      </c>
      <c r="AY128" s="223" t="s">
        <v>116</v>
      </c>
    </row>
    <row r="129" spans="2:51" s="12" customFormat="1" ht="11.25">
      <c r="B129" s="202"/>
      <c r="C129" s="203"/>
      <c r="D129" s="199" t="s">
        <v>126</v>
      </c>
      <c r="E129" s="204" t="s">
        <v>1</v>
      </c>
      <c r="F129" s="205" t="s">
        <v>132</v>
      </c>
      <c r="G129" s="203"/>
      <c r="H129" s="206">
        <v>-18</v>
      </c>
      <c r="I129" s="207"/>
      <c r="J129" s="203"/>
      <c r="K129" s="203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126</v>
      </c>
      <c r="AU129" s="212" t="s">
        <v>86</v>
      </c>
      <c r="AV129" s="12" t="s">
        <v>86</v>
      </c>
      <c r="AW129" s="12" t="s">
        <v>33</v>
      </c>
      <c r="AX129" s="12" t="s">
        <v>79</v>
      </c>
      <c r="AY129" s="212" t="s">
        <v>116</v>
      </c>
    </row>
    <row r="130" spans="2:51" s="13" customFormat="1" ht="11.25">
      <c r="B130" s="213"/>
      <c r="C130" s="214"/>
      <c r="D130" s="199" t="s">
        <v>126</v>
      </c>
      <c r="E130" s="215" t="s">
        <v>1</v>
      </c>
      <c r="F130" s="216" t="s">
        <v>133</v>
      </c>
      <c r="G130" s="214"/>
      <c r="H130" s="217">
        <v>-18</v>
      </c>
      <c r="I130" s="218"/>
      <c r="J130" s="214"/>
      <c r="K130" s="214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126</v>
      </c>
      <c r="AU130" s="223" t="s">
        <v>86</v>
      </c>
      <c r="AV130" s="13" t="s">
        <v>131</v>
      </c>
      <c r="AW130" s="13" t="s">
        <v>33</v>
      </c>
      <c r="AX130" s="13" t="s">
        <v>79</v>
      </c>
      <c r="AY130" s="223" t="s">
        <v>116</v>
      </c>
    </row>
    <row r="131" spans="2:51" s="14" customFormat="1" ht="11.25">
      <c r="B131" s="224"/>
      <c r="C131" s="225"/>
      <c r="D131" s="199" t="s">
        <v>126</v>
      </c>
      <c r="E131" s="226" t="s">
        <v>1</v>
      </c>
      <c r="F131" s="227" t="s">
        <v>134</v>
      </c>
      <c r="G131" s="225"/>
      <c r="H131" s="228">
        <v>1231.655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AT131" s="234" t="s">
        <v>126</v>
      </c>
      <c r="AU131" s="234" t="s">
        <v>86</v>
      </c>
      <c r="AV131" s="14" t="s">
        <v>123</v>
      </c>
      <c r="AW131" s="14" t="s">
        <v>33</v>
      </c>
      <c r="AX131" s="14" t="s">
        <v>84</v>
      </c>
      <c r="AY131" s="234" t="s">
        <v>116</v>
      </c>
    </row>
    <row r="132" spans="2:65" s="1" customFormat="1" ht="36" customHeight="1">
      <c r="B132" s="33"/>
      <c r="C132" s="186" t="s">
        <v>86</v>
      </c>
      <c r="D132" s="186" t="s">
        <v>119</v>
      </c>
      <c r="E132" s="187" t="s">
        <v>135</v>
      </c>
      <c r="F132" s="188" t="s">
        <v>136</v>
      </c>
      <c r="G132" s="189" t="s">
        <v>122</v>
      </c>
      <c r="H132" s="190">
        <v>1231.655</v>
      </c>
      <c r="I132" s="191"/>
      <c r="J132" s="192">
        <f>ROUND(I132*H132,2)</f>
        <v>0</v>
      </c>
      <c r="K132" s="188" t="s">
        <v>1</v>
      </c>
      <c r="L132" s="37"/>
      <c r="M132" s="193" t="s">
        <v>1</v>
      </c>
      <c r="N132" s="194" t="s">
        <v>44</v>
      </c>
      <c r="O132" s="65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AR132" s="197" t="s">
        <v>123</v>
      </c>
      <c r="AT132" s="197" t="s">
        <v>119</v>
      </c>
      <c r="AU132" s="197" t="s">
        <v>86</v>
      </c>
      <c r="AY132" s="16" t="s">
        <v>116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6" t="s">
        <v>84</v>
      </c>
      <c r="BK132" s="198">
        <f>ROUND(I132*H132,2)</f>
        <v>0</v>
      </c>
      <c r="BL132" s="16" t="s">
        <v>123</v>
      </c>
      <c r="BM132" s="197" t="s">
        <v>137</v>
      </c>
    </row>
    <row r="133" spans="2:47" s="1" customFormat="1" ht="19.5">
      <c r="B133" s="33"/>
      <c r="C133" s="34"/>
      <c r="D133" s="199" t="s">
        <v>125</v>
      </c>
      <c r="E133" s="34"/>
      <c r="F133" s="200" t="s">
        <v>136</v>
      </c>
      <c r="G133" s="34"/>
      <c r="H133" s="34"/>
      <c r="I133" s="104"/>
      <c r="J133" s="34"/>
      <c r="K133" s="34"/>
      <c r="L133" s="37"/>
      <c r="M133" s="201"/>
      <c r="N133" s="65"/>
      <c r="O133" s="65"/>
      <c r="P133" s="65"/>
      <c r="Q133" s="65"/>
      <c r="R133" s="65"/>
      <c r="S133" s="65"/>
      <c r="T133" s="66"/>
      <c r="AT133" s="16" t="s">
        <v>125</v>
      </c>
      <c r="AU133" s="16" t="s">
        <v>86</v>
      </c>
    </row>
    <row r="134" spans="2:65" s="1" customFormat="1" ht="16.5" customHeight="1">
      <c r="B134" s="33"/>
      <c r="C134" s="186" t="s">
        <v>131</v>
      </c>
      <c r="D134" s="186" t="s">
        <v>119</v>
      </c>
      <c r="E134" s="187" t="s">
        <v>138</v>
      </c>
      <c r="F134" s="188" t="s">
        <v>139</v>
      </c>
      <c r="G134" s="189" t="s">
        <v>140</v>
      </c>
      <c r="H134" s="190">
        <v>730</v>
      </c>
      <c r="I134" s="191"/>
      <c r="J134" s="192">
        <f>ROUND(I134*H134,2)</f>
        <v>0</v>
      </c>
      <c r="K134" s="188" t="s">
        <v>1</v>
      </c>
      <c r="L134" s="37"/>
      <c r="M134" s="193" t="s">
        <v>1</v>
      </c>
      <c r="N134" s="194" t="s">
        <v>44</v>
      </c>
      <c r="O134" s="65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AR134" s="197" t="s">
        <v>123</v>
      </c>
      <c r="AT134" s="197" t="s">
        <v>119</v>
      </c>
      <c r="AU134" s="197" t="s">
        <v>86</v>
      </c>
      <c r="AY134" s="16" t="s">
        <v>116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16" t="s">
        <v>84</v>
      </c>
      <c r="BK134" s="198">
        <f>ROUND(I134*H134,2)</f>
        <v>0</v>
      </c>
      <c r="BL134" s="16" t="s">
        <v>123</v>
      </c>
      <c r="BM134" s="197" t="s">
        <v>141</v>
      </c>
    </row>
    <row r="135" spans="2:47" s="1" customFormat="1" ht="11.25">
      <c r="B135" s="33"/>
      <c r="C135" s="34"/>
      <c r="D135" s="199" t="s">
        <v>125</v>
      </c>
      <c r="E135" s="34"/>
      <c r="F135" s="200" t="s">
        <v>139</v>
      </c>
      <c r="G135" s="34"/>
      <c r="H135" s="34"/>
      <c r="I135" s="104"/>
      <c r="J135" s="34"/>
      <c r="K135" s="34"/>
      <c r="L135" s="37"/>
      <c r="M135" s="201"/>
      <c r="N135" s="65"/>
      <c r="O135" s="65"/>
      <c r="P135" s="65"/>
      <c r="Q135" s="65"/>
      <c r="R135" s="65"/>
      <c r="S135" s="65"/>
      <c r="T135" s="66"/>
      <c r="AT135" s="16" t="s">
        <v>125</v>
      </c>
      <c r="AU135" s="16" t="s">
        <v>86</v>
      </c>
    </row>
    <row r="136" spans="2:65" s="1" customFormat="1" ht="24" customHeight="1">
      <c r="B136" s="33"/>
      <c r="C136" s="186" t="s">
        <v>123</v>
      </c>
      <c r="D136" s="186" t="s">
        <v>119</v>
      </c>
      <c r="E136" s="187" t="s">
        <v>142</v>
      </c>
      <c r="F136" s="188" t="s">
        <v>143</v>
      </c>
      <c r="G136" s="189" t="s">
        <v>144</v>
      </c>
      <c r="H136" s="190">
        <v>10</v>
      </c>
      <c r="I136" s="191"/>
      <c r="J136" s="192">
        <f>ROUND(I136*H136,2)</f>
        <v>0</v>
      </c>
      <c r="K136" s="188" t="s">
        <v>1</v>
      </c>
      <c r="L136" s="37"/>
      <c r="M136" s="193" t="s">
        <v>1</v>
      </c>
      <c r="N136" s="194" t="s">
        <v>44</v>
      </c>
      <c r="O136" s="65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AR136" s="197" t="s">
        <v>123</v>
      </c>
      <c r="AT136" s="197" t="s">
        <v>119</v>
      </c>
      <c r="AU136" s="197" t="s">
        <v>86</v>
      </c>
      <c r="AY136" s="16" t="s">
        <v>116</v>
      </c>
      <c r="BE136" s="198">
        <f>IF(N136="základní",J136,0)</f>
        <v>0</v>
      </c>
      <c r="BF136" s="198">
        <f>IF(N136="snížená",J136,0)</f>
        <v>0</v>
      </c>
      <c r="BG136" s="198">
        <f>IF(N136="zákl. přenesená",J136,0)</f>
        <v>0</v>
      </c>
      <c r="BH136" s="198">
        <f>IF(N136="sníž. přenesená",J136,0)</f>
        <v>0</v>
      </c>
      <c r="BI136" s="198">
        <f>IF(N136="nulová",J136,0)</f>
        <v>0</v>
      </c>
      <c r="BJ136" s="16" t="s">
        <v>84</v>
      </c>
      <c r="BK136" s="198">
        <f>ROUND(I136*H136,2)</f>
        <v>0</v>
      </c>
      <c r="BL136" s="16" t="s">
        <v>123</v>
      </c>
      <c r="BM136" s="197" t="s">
        <v>145</v>
      </c>
    </row>
    <row r="137" spans="2:47" s="1" customFormat="1" ht="11.25">
      <c r="B137" s="33"/>
      <c r="C137" s="34"/>
      <c r="D137" s="199" t="s">
        <v>125</v>
      </c>
      <c r="E137" s="34"/>
      <c r="F137" s="200" t="s">
        <v>143</v>
      </c>
      <c r="G137" s="34"/>
      <c r="H137" s="34"/>
      <c r="I137" s="104"/>
      <c r="J137" s="34"/>
      <c r="K137" s="34"/>
      <c r="L137" s="37"/>
      <c r="M137" s="201"/>
      <c r="N137" s="65"/>
      <c r="O137" s="65"/>
      <c r="P137" s="65"/>
      <c r="Q137" s="65"/>
      <c r="R137" s="65"/>
      <c r="S137" s="65"/>
      <c r="T137" s="66"/>
      <c r="AT137" s="16" t="s">
        <v>125</v>
      </c>
      <c r="AU137" s="16" t="s">
        <v>86</v>
      </c>
    </row>
    <row r="138" spans="2:63" s="11" customFormat="1" ht="22.9" customHeight="1">
      <c r="B138" s="170"/>
      <c r="C138" s="171"/>
      <c r="D138" s="172" t="s">
        <v>78</v>
      </c>
      <c r="E138" s="184" t="s">
        <v>146</v>
      </c>
      <c r="F138" s="184" t="s">
        <v>147</v>
      </c>
      <c r="G138" s="171"/>
      <c r="H138" s="171"/>
      <c r="I138" s="174"/>
      <c r="J138" s="185">
        <f>BK138</f>
        <v>0</v>
      </c>
      <c r="K138" s="171"/>
      <c r="L138" s="176"/>
      <c r="M138" s="177"/>
      <c r="N138" s="178"/>
      <c r="O138" s="178"/>
      <c r="P138" s="179">
        <f>SUM(P139:P140)</f>
        <v>0</v>
      </c>
      <c r="Q138" s="178"/>
      <c r="R138" s="179">
        <f>SUM(R139:R140)</f>
        <v>0</v>
      </c>
      <c r="S138" s="178"/>
      <c r="T138" s="180">
        <f>SUM(T139:T140)</f>
        <v>0</v>
      </c>
      <c r="AR138" s="181" t="s">
        <v>84</v>
      </c>
      <c r="AT138" s="182" t="s">
        <v>78</v>
      </c>
      <c r="AU138" s="182" t="s">
        <v>84</v>
      </c>
      <c r="AY138" s="181" t="s">
        <v>116</v>
      </c>
      <c r="BK138" s="183">
        <f>SUM(BK139:BK140)</f>
        <v>0</v>
      </c>
    </row>
    <row r="139" spans="2:65" s="1" customFormat="1" ht="16.5" customHeight="1">
      <c r="B139" s="33"/>
      <c r="C139" s="186" t="s">
        <v>117</v>
      </c>
      <c r="D139" s="186" t="s">
        <v>119</v>
      </c>
      <c r="E139" s="187" t="s">
        <v>148</v>
      </c>
      <c r="F139" s="188" t="s">
        <v>149</v>
      </c>
      <c r="G139" s="189" t="s">
        <v>122</v>
      </c>
      <c r="H139" s="190">
        <v>1231.655</v>
      </c>
      <c r="I139" s="191"/>
      <c r="J139" s="192">
        <f>ROUND(I139*H139,2)</f>
        <v>0</v>
      </c>
      <c r="K139" s="188" t="s">
        <v>150</v>
      </c>
      <c r="L139" s="37"/>
      <c r="M139" s="193" t="s">
        <v>1</v>
      </c>
      <c r="N139" s="194" t="s">
        <v>44</v>
      </c>
      <c r="O139" s="65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AR139" s="197" t="s">
        <v>123</v>
      </c>
      <c r="AT139" s="197" t="s">
        <v>119</v>
      </c>
      <c r="AU139" s="197" t="s">
        <v>86</v>
      </c>
      <c r="AY139" s="16" t="s">
        <v>116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6" t="s">
        <v>84</v>
      </c>
      <c r="BK139" s="198">
        <f>ROUND(I139*H139,2)</f>
        <v>0</v>
      </c>
      <c r="BL139" s="16" t="s">
        <v>123</v>
      </c>
      <c r="BM139" s="197" t="s">
        <v>151</v>
      </c>
    </row>
    <row r="140" spans="2:47" s="1" customFormat="1" ht="11.25">
      <c r="B140" s="33"/>
      <c r="C140" s="34"/>
      <c r="D140" s="199" t="s">
        <v>125</v>
      </c>
      <c r="E140" s="34"/>
      <c r="F140" s="200" t="s">
        <v>152</v>
      </c>
      <c r="G140" s="34"/>
      <c r="H140" s="34"/>
      <c r="I140" s="104"/>
      <c r="J140" s="34"/>
      <c r="K140" s="34"/>
      <c r="L140" s="37"/>
      <c r="M140" s="201"/>
      <c r="N140" s="65"/>
      <c r="O140" s="65"/>
      <c r="P140" s="65"/>
      <c r="Q140" s="65"/>
      <c r="R140" s="65"/>
      <c r="S140" s="65"/>
      <c r="T140" s="66"/>
      <c r="AT140" s="16" t="s">
        <v>125</v>
      </c>
      <c r="AU140" s="16" t="s">
        <v>86</v>
      </c>
    </row>
    <row r="141" spans="2:63" s="11" customFormat="1" ht="22.9" customHeight="1">
      <c r="B141" s="170"/>
      <c r="C141" s="171"/>
      <c r="D141" s="172" t="s">
        <v>78</v>
      </c>
      <c r="E141" s="184" t="s">
        <v>153</v>
      </c>
      <c r="F141" s="184" t="s">
        <v>154</v>
      </c>
      <c r="G141" s="171"/>
      <c r="H141" s="171"/>
      <c r="I141" s="174"/>
      <c r="J141" s="185">
        <f>BK141</f>
        <v>0</v>
      </c>
      <c r="K141" s="171"/>
      <c r="L141" s="176"/>
      <c r="M141" s="177"/>
      <c r="N141" s="178"/>
      <c r="O141" s="178"/>
      <c r="P141" s="179">
        <f>SUM(P142:P155)</f>
        <v>0</v>
      </c>
      <c r="Q141" s="178"/>
      <c r="R141" s="179">
        <f>SUM(R142:R155)</f>
        <v>0</v>
      </c>
      <c r="S141" s="178"/>
      <c r="T141" s="180">
        <f>SUM(T142:T155)</f>
        <v>30.791375000000002</v>
      </c>
      <c r="AR141" s="181" t="s">
        <v>84</v>
      </c>
      <c r="AT141" s="182" t="s">
        <v>78</v>
      </c>
      <c r="AU141" s="182" t="s">
        <v>84</v>
      </c>
      <c r="AY141" s="181" t="s">
        <v>116</v>
      </c>
      <c r="BK141" s="183">
        <f>SUM(BK142:BK155)</f>
        <v>0</v>
      </c>
    </row>
    <row r="142" spans="2:65" s="1" customFormat="1" ht="24" customHeight="1">
      <c r="B142" s="33"/>
      <c r="C142" s="186" t="s">
        <v>146</v>
      </c>
      <c r="D142" s="186" t="s">
        <v>119</v>
      </c>
      <c r="E142" s="187" t="s">
        <v>155</v>
      </c>
      <c r="F142" s="188" t="s">
        <v>156</v>
      </c>
      <c r="G142" s="189" t="s">
        <v>157</v>
      </c>
      <c r="H142" s="190">
        <v>1</v>
      </c>
      <c r="I142" s="191"/>
      <c r="J142" s="192">
        <f>ROUND(I142*H142,2)</f>
        <v>0</v>
      </c>
      <c r="K142" s="188" t="s">
        <v>150</v>
      </c>
      <c r="L142" s="37"/>
      <c r="M142" s="193" t="s">
        <v>1</v>
      </c>
      <c r="N142" s="194" t="s">
        <v>44</v>
      </c>
      <c r="O142" s="65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AR142" s="197" t="s">
        <v>123</v>
      </c>
      <c r="AT142" s="197" t="s">
        <v>119</v>
      </c>
      <c r="AU142" s="197" t="s">
        <v>86</v>
      </c>
      <c r="AY142" s="16" t="s">
        <v>116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6" t="s">
        <v>84</v>
      </c>
      <c r="BK142" s="198">
        <f>ROUND(I142*H142,2)</f>
        <v>0</v>
      </c>
      <c r="BL142" s="16" t="s">
        <v>123</v>
      </c>
      <c r="BM142" s="197" t="s">
        <v>158</v>
      </c>
    </row>
    <row r="143" spans="2:47" s="1" customFormat="1" ht="29.25">
      <c r="B143" s="33"/>
      <c r="C143" s="34"/>
      <c r="D143" s="199" t="s">
        <v>125</v>
      </c>
      <c r="E143" s="34"/>
      <c r="F143" s="200" t="s">
        <v>159</v>
      </c>
      <c r="G143" s="34"/>
      <c r="H143" s="34"/>
      <c r="I143" s="104"/>
      <c r="J143" s="34"/>
      <c r="K143" s="34"/>
      <c r="L143" s="37"/>
      <c r="M143" s="201"/>
      <c r="N143" s="65"/>
      <c r="O143" s="65"/>
      <c r="P143" s="65"/>
      <c r="Q143" s="65"/>
      <c r="R143" s="65"/>
      <c r="S143" s="65"/>
      <c r="T143" s="66"/>
      <c r="AT143" s="16" t="s">
        <v>125</v>
      </c>
      <c r="AU143" s="16" t="s">
        <v>86</v>
      </c>
    </row>
    <row r="144" spans="2:65" s="1" customFormat="1" ht="36" customHeight="1">
      <c r="B144" s="33"/>
      <c r="C144" s="186" t="s">
        <v>160</v>
      </c>
      <c r="D144" s="186" t="s">
        <v>119</v>
      </c>
      <c r="E144" s="187" t="s">
        <v>161</v>
      </c>
      <c r="F144" s="188" t="s">
        <v>162</v>
      </c>
      <c r="G144" s="189" t="s">
        <v>157</v>
      </c>
      <c r="H144" s="190">
        <v>5</v>
      </c>
      <c r="I144" s="191"/>
      <c r="J144" s="192">
        <f>ROUND(I144*H144,2)</f>
        <v>0</v>
      </c>
      <c r="K144" s="188" t="s">
        <v>150</v>
      </c>
      <c r="L144" s="37"/>
      <c r="M144" s="193" t="s">
        <v>1</v>
      </c>
      <c r="N144" s="194" t="s">
        <v>44</v>
      </c>
      <c r="O144" s="65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AR144" s="197" t="s">
        <v>123</v>
      </c>
      <c r="AT144" s="197" t="s">
        <v>119</v>
      </c>
      <c r="AU144" s="197" t="s">
        <v>86</v>
      </c>
      <c r="AY144" s="16" t="s">
        <v>116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6" t="s">
        <v>84</v>
      </c>
      <c r="BK144" s="198">
        <f>ROUND(I144*H144,2)</f>
        <v>0</v>
      </c>
      <c r="BL144" s="16" t="s">
        <v>123</v>
      </c>
      <c r="BM144" s="197" t="s">
        <v>163</v>
      </c>
    </row>
    <row r="145" spans="2:47" s="1" customFormat="1" ht="39">
      <c r="B145" s="33"/>
      <c r="C145" s="34"/>
      <c r="D145" s="199" t="s">
        <v>125</v>
      </c>
      <c r="E145" s="34"/>
      <c r="F145" s="200" t="s">
        <v>164</v>
      </c>
      <c r="G145" s="34"/>
      <c r="H145" s="34"/>
      <c r="I145" s="104"/>
      <c r="J145" s="34"/>
      <c r="K145" s="34"/>
      <c r="L145" s="37"/>
      <c r="M145" s="201"/>
      <c r="N145" s="65"/>
      <c r="O145" s="65"/>
      <c r="P145" s="65"/>
      <c r="Q145" s="65"/>
      <c r="R145" s="65"/>
      <c r="S145" s="65"/>
      <c r="T145" s="66"/>
      <c r="AT145" s="16" t="s">
        <v>125</v>
      </c>
      <c r="AU145" s="16" t="s">
        <v>86</v>
      </c>
    </row>
    <row r="146" spans="2:65" s="1" customFormat="1" ht="24" customHeight="1">
      <c r="B146" s="33"/>
      <c r="C146" s="186" t="s">
        <v>165</v>
      </c>
      <c r="D146" s="186" t="s">
        <v>119</v>
      </c>
      <c r="E146" s="187" t="s">
        <v>166</v>
      </c>
      <c r="F146" s="188" t="s">
        <v>167</v>
      </c>
      <c r="G146" s="189" t="s">
        <v>157</v>
      </c>
      <c r="H146" s="190">
        <v>5</v>
      </c>
      <c r="I146" s="191"/>
      <c r="J146" s="192">
        <f>ROUND(I146*H146,2)</f>
        <v>0</v>
      </c>
      <c r="K146" s="188" t="s">
        <v>150</v>
      </c>
      <c r="L146" s="37"/>
      <c r="M146" s="193" t="s">
        <v>1</v>
      </c>
      <c r="N146" s="194" t="s">
        <v>44</v>
      </c>
      <c r="O146" s="65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AR146" s="197" t="s">
        <v>123</v>
      </c>
      <c r="AT146" s="197" t="s">
        <v>119</v>
      </c>
      <c r="AU146" s="197" t="s">
        <v>86</v>
      </c>
      <c r="AY146" s="16" t="s">
        <v>116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16" t="s">
        <v>84</v>
      </c>
      <c r="BK146" s="198">
        <f>ROUND(I146*H146,2)</f>
        <v>0</v>
      </c>
      <c r="BL146" s="16" t="s">
        <v>123</v>
      </c>
      <c r="BM146" s="197" t="s">
        <v>168</v>
      </c>
    </row>
    <row r="147" spans="2:47" s="1" customFormat="1" ht="29.25">
      <c r="B147" s="33"/>
      <c r="C147" s="34"/>
      <c r="D147" s="199" t="s">
        <v>125</v>
      </c>
      <c r="E147" s="34"/>
      <c r="F147" s="200" t="s">
        <v>169</v>
      </c>
      <c r="G147" s="34"/>
      <c r="H147" s="34"/>
      <c r="I147" s="104"/>
      <c r="J147" s="34"/>
      <c r="K147" s="34"/>
      <c r="L147" s="37"/>
      <c r="M147" s="201"/>
      <c r="N147" s="65"/>
      <c r="O147" s="65"/>
      <c r="P147" s="65"/>
      <c r="Q147" s="65"/>
      <c r="R147" s="65"/>
      <c r="S147" s="65"/>
      <c r="T147" s="66"/>
      <c r="AT147" s="16" t="s">
        <v>125</v>
      </c>
      <c r="AU147" s="16" t="s">
        <v>86</v>
      </c>
    </row>
    <row r="148" spans="2:65" s="1" customFormat="1" ht="16.5" customHeight="1">
      <c r="B148" s="33"/>
      <c r="C148" s="186" t="s">
        <v>153</v>
      </c>
      <c r="D148" s="186" t="s">
        <v>119</v>
      </c>
      <c r="E148" s="187" t="s">
        <v>170</v>
      </c>
      <c r="F148" s="188" t="s">
        <v>171</v>
      </c>
      <c r="G148" s="189" t="s">
        <v>122</v>
      </c>
      <c r="H148" s="190">
        <v>1231.655</v>
      </c>
      <c r="I148" s="191"/>
      <c r="J148" s="192">
        <f>ROUND(I148*H148,2)</f>
        <v>0</v>
      </c>
      <c r="K148" s="188" t="s">
        <v>1</v>
      </c>
      <c r="L148" s="37"/>
      <c r="M148" s="193" t="s">
        <v>1</v>
      </c>
      <c r="N148" s="194" t="s">
        <v>44</v>
      </c>
      <c r="O148" s="65"/>
      <c r="P148" s="195">
        <f>O148*H148</f>
        <v>0</v>
      </c>
      <c r="Q148" s="195">
        <v>0</v>
      </c>
      <c r="R148" s="195">
        <f>Q148*H148</f>
        <v>0</v>
      </c>
      <c r="S148" s="195">
        <v>0.025</v>
      </c>
      <c r="T148" s="196">
        <f>S148*H148</f>
        <v>30.791375000000002</v>
      </c>
      <c r="AR148" s="197" t="s">
        <v>123</v>
      </c>
      <c r="AT148" s="197" t="s">
        <v>119</v>
      </c>
      <c r="AU148" s="197" t="s">
        <v>86</v>
      </c>
      <c r="AY148" s="16" t="s">
        <v>116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6" t="s">
        <v>84</v>
      </c>
      <c r="BK148" s="198">
        <f>ROUND(I148*H148,2)</f>
        <v>0</v>
      </c>
      <c r="BL148" s="16" t="s">
        <v>123</v>
      </c>
      <c r="BM148" s="197" t="s">
        <v>172</v>
      </c>
    </row>
    <row r="149" spans="2:47" s="1" customFormat="1" ht="11.25">
      <c r="B149" s="33"/>
      <c r="C149" s="34"/>
      <c r="D149" s="199" t="s">
        <v>125</v>
      </c>
      <c r="E149" s="34"/>
      <c r="F149" s="200" t="s">
        <v>171</v>
      </c>
      <c r="G149" s="34"/>
      <c r="H149" s="34"/>
      <c r="I149" s="104"/>
      <c r="J149" s="34"/>
      <c r="K149" s="34"/>
      <c r="L149" s="37"/>
      <c r="M149" s="201"/>
      <c r="N149" s="65"/>
      <c r="O149" s="65"/>
      <c r="P149" s="65"/>
      <c r="Q149" s="65"/>
      <c r="R149" s="65"/>
      <c r="S149" s="65"/>
      <c r="T149" s="66"/>
      <c r="AT149" s="16" t="s">
        <v>125</v>
      </c>
      <c r="AU149" s="16" t="s">
        <v>86</v>
      </c>
    </row>
    <row r="150" spans="2:65" s="1" customFormat="1" ht="24" customHeight="1">
      <c r="B150" s="33"/>
      <c r="C150" s="186" t="s">
        <v>173</v>
      </c>
      <c r="D150" s="186" t="s">
        <v>119</v>
      </c>
      <c r="E150" s="187" t="s">
        <v>174</v>
      </c>
      <c r="F150" s="188" t="s">
        <v>175</v>
      </c>
      <c r="G150" s="189" t="s">
        <v>140</v>
      </c>
      <c r="H150" s="190">
        <v>148.5</v>
      </c>
      <c r="I150" s="191"/>
      <c r="J150" s="192">
        <f>ROUND(I150*H150,2)</f>
        <v>0</v>
      </c>
      <c r="K150" s="188" t="s">
        <v>1</v>
      </c>
      <c r="L150" s="37"/>
      <c r="M150" s="193" t="s">
        <v>1</v>
      </c>
      <c r="N150" s="194" t="s">
        <v>44</v>
      </c>
      <c r="O150" s="65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AR150" s="197" t="s">
        <v>123</v>
      </c>
      <c r="AT150" s="197" t="s">
        <v>119</v>
      </c>
      <c r="AU150" s="197" t="s">
        <v>86</v>
      </c>
      <c r="AY150" s="16" t="s">
        <v>116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6" t="s">
        <v>84</v>
      </c>
      <c r="BK150" s="198">
        <f>ROUND(I150*H150,2)</f>
        <v>0</v>
      </c>
      <c r="BL150" s="16" t="s">
        <v>123</v>
      </c>
      <c r="BM150" s="197" t="s">
        <v>176</v>
      </c>
    </row>
    <row r="151" spans="2:47" s="1" customFormat="1" ht="11.25">
      <c r="B151" s="33"/>
      <c r="C151" s="34"/>
      <c r="D151" s="199" t="s">
        <v>125</v>
      </c>
      <c r="E151" s="34"/>
      <c r="F151" s="200" t="s">
        <v>177</v>
      </c>
      <c r="G151" s="34"/>
      <c r="H151" s="34"/>
      <c r="I151" s="104"/>
      <c r="J151" s="34"/>
      <c r="K151" s="34"/>
      <c r="L151" s="37"/>
      <c r="M151" s="201"/>
      <c r="N151" s="65"/>
      <c r="O151" s="65"/>
      <c r="P151" s="65"/>
      <c r="Q151" s="65"/>
      <c r="R151" s="65"/>
      <c r="S151" s="65"/>
      <c r="T151" s="66"/>
      <c r="AT151" s="16" t="s">
        <v>125</v>
      </c>
      <c r="AU151" s="16" t="s">
        <v>86</v>
      </c>
    </row>
    <row r="152" spans="2:65" s="1" customFormat="1" ht="16.5" customHeight="1">
      <c r="B152" s="33"/>
      <c r="C152" s="186" t="s">
        <v>178</v>
      </c>
      <c r="D152" s="186" t="s">
        <v>119</v>
      </c>
      <c r="E152" s="187" t="s">
        <v>179</v>
      </c>
      <c r="F152" s="188" t="s">
        <v>180</v>
      </c>
      <c r="G152" s="189" t="s">
        <v>122</v>
      </c>
      <c r="H152" s="190">
        <v>336</v>
      </c>
      <c r="I152" s="191"/>
      <c r="J152" s="192">
        <f>ROUND(I152*H152,2)</f>
        <v>0</v>
      </c>
      <c r="K152" s="188" t="s">
        <v>1</v>
      </c>
      <c r="L152" s="37"/>
      <c r="M152" s="193" t="s">
        <v>1</v>
      </c>
      <c r="N152" s="194" t="s">
        <v>44</v>
      </c>
      <c r="O152" s="65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AR152" s="197" t="s">
        <v>123</v>
      </c>
      <c r="AT152" s="197" t="s">
        <v>119</v>
      </c>
      <c r="AU152" s="197" t="s">
        <v>86</v>
      </c>
      <c r="AY152" s="16" t="s">
        <v>116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6" t="s">
        <v>84</v>
      </c>
      <c r="BK152" s="198">
        <f>ROUND(I152*H152,2)</f>
        <v>0</v>
      </c>
      <c r="BL152" s="16" t="s">
        <v>123</v>
      </c>
      <c r="BM152" s="197" t="s">
        <v>181</v>
      </c>
    </row>
    <row r="153" spans="2:47" s="1" customFormat="1" ht="11.25">
      <c r="B153" s="33"/>
      <c r="C153" s="34"/>
      <c r="D153" s="199" t="s">
        <v>125</v>
      </c>
      <c r="E153" s="34"/>
      <c r="F153" s="200" t="s">
        <v>180</v>
      </c>
      <c r="G153" s="34"/>
      <c r="H153" s="34"/>
      <c r="I153" s="104"/>
      <c r="J153" s="34"/>
      <c r="K153" s="34"/>
      <c r="L153" s="37"/>
      <c r="M153" s="201"/>
      <c r="N153" s="65"/>
      <c r="O153" s="65"/>
      <c r="P153" s="65"/>
      <c r="Q153" s="65"/>
      <c r="R153" s="65"/>
      <c r="S153" s="65"/>
      <c r="T153" s="66"/>
      <c r="AT153" s="16" t="s">
        <v>125</v>
      </c>
      <c r="AU153" s="16" t="s">
        <v>86</v>
      </c>
    </row>
    <row r="154" spans="2:65" s="1" customFormat="1" ht="24" customHeight="1">
      <c r="B154" s="33"/>
      <c r="C154" s="186" t="s">
        <v>182</v>
      </c>
      <c r="D154" s="186" t="s">
        <v>119</v>
      </c>
      <c r="E154" s="187" t="s">
        <v>183</v>
      </c>
      <c r="F154" s="188" t="s">
        <v>184</v>
      </c>
      <c r="G154" s="189" t="s">
        <v>122</v>
      </c>
      <c r="H154" s="190">
        <v>372</v>
      </c>
      <c r="I154" s="191"/>
      <c r="J154" s="192">
        <f>ROUND(I154*H154,2)</f>
        <v>0</v>
      </c>
      <c r="K154" s="188" t="s">
        <v>1</v>
      </c>
      <c r="L154" s="37"/>
      <c r="M154" s="193" t="s">
        <v>1</v>
      </c>
      <c r="N154" s="194" t="s">
        <v>44</v>
      </c>
      <c r="O154" s="65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AR154" s="197" t="s">
        <v>123</v>
      </c>
      <c r="AT154" s="197" t="s">
        <v>119</v>
      </c>
      <c r="AU154" s="197" t="s">
        <v>86</v>
      </c>
      <c r="AY154" s="16" t="s">
        <v>116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6" t="s">
        <v>84</v>
      </c>
      <c r="BK154" s="198">
        <f>ROUND(I154*H154,2)</f>
        <v>0</v>
      </c>
      <c r="BL154" s="16" t="s">
        <v>123</v>
      </c>
      <c r="BM154" s="197" t="s">
        <v>185</v>
      </c>
    </row>
    <row r="155" spans="2:47" s="1" customFormat="1" ht="19.5">
      <c r="B155" s="33"/>
      <c r="C155" s="34"/>
      <c r="D155" s="199" t="s">
        <v>125</v>
      </c>
      <c r="E155" s="34"/>
      <c r="F155" s="200" t="s">
        <v>184</v>
      </c>
      <c r="G155" s="34"/>
      <c r="H155" s="34"/>
      <c r="I155" s="104"/>
      <c r="J155" s="34"/>
      <c r="K155" s="34"/>
      <c r="L155" s="37"/>
      <c r="M155" s="201"/>
      <c r="N155" s="65"/>
      <c r="O155" s="65"/>
      <c r="P155" s="65"/>
      <c r="Q155" s="65"/>
      <c r="R155" s="65"/>
      <c r="S155" s="65"/>
      <c r="T155" s="66"/>
      <c r="AT155" s="16" t="s">
        <v>125</v>
      </c>
      <c r="AU155" s="16" t="s">
        <v>86</v>
      </c>
    </row>
    <row r="156" spans="2:63" s="11" customFormat="1" ht="22.9" customHeight="1">
      <c r="B156" s="170"/>
      <c r="C156" s="171"/>
      <c r="D156" s="172" t="s">
        <v>78</v>
      </c>
      <c r="E156" s="184" t="s">
        <v>186</v>
      </c>
      <c r="F156" s="184" t="s">
        <v>187</v>
      </c>
      <c r="G156" s="171"/>
      <c r="H156" s="171"/>
      <c r="I156" s="174"/>
      <c r="J156" s="185">
        <f>BK156</f>
        <v>0</v>
      </c>
      <c r="K156" s="171"/>
      <c r="L156" s="176"/>
      <c r="M156" s="177"/>
      <c r="N156" s="178"/>
      <c r="O156" s="178"/>
      <c r="P156" s="179">
        <f>SUM(P157:P163)</f>
        <v>0</v>
      </c>
      <c r="Q156" s="178"/>
      <c r="R156" s="179">
        <f>SUM(R157:R163)</f>
        <v>0</v>
      </c>
      <c r="S156" s="178"/>
      <c r="T156" s="180">
        <f>SUM(T157:T163)</f>
        <v>0</v>
      </c>
      <c r="AR156" s="181" t="s">
        <v>84</v>
      </c>
      <c r="AT156" s="182" t="s">
        <v>78</v>
      </c>
      <c r="AU156" s="182" t="s">
        <v>84</v>
      </c>
      <c r="AY156" s="181" t="s">
        <v>116</v>
      </c>
      <c r="BK156" s="183">
        <f>SUM(BK157:BK163)</f>
        <v>0</v>
      </c>
    </row>
    <row r="157" spans="2:65" s="1" customFormat="1" ht="24" customHeight="1">
      <c r="B157" s="33"/>
      <c r="C157" s="186" t="s">
        <v>188</v>
      </c>
      <c r="D157" s="186" t="s">
        <v>119</v>
      </c>
      <c r="E157" s="187" t="s">
        <v>189</v>
      </c>
      <c r="F157" s="188" t="s">
        <v>190</v>
      </c>
      <c r="G157" s="189" t="s">
        <v>191</v>
      </c>
      <c r="H157" s="190">
        <v>30.791</v>
      </c>
      <c r="I157" s="191"/>
      <c r="J157" s="192">
        <f>ROUND(I157*H157,2)</f>
        <v>0</v>
      </c>
      <c r="K157" s="188" t="s">
        <v>150</v>
      </c>
      <c r="L157" s="37"/>
      <c r="M157" s="193" t="s">
        <v>1</v>
      </c>
      <c r="N157" s="194" t="s">
        <v>44</v>
      </c>
      <c r="O157" s="65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AR157" s="197" t="s">
        <v>123</v>
      </c>
      <c r="AT157" s="197" t="s">
        <v>119</v>
      </c>
      <c r="AU157" s="197" t="s">
        <v>86</v>
      </c>
      <c r="AY157" s="16" t="s">
        <v>116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6" t="s">
        <v>84</v>
      </c>
      <c r="BK157" s="198">
        <f>ROUND(I157*H157,2)</f>
        <v>0</v>
      </c>
      <c r="BL157" s="16" t="s">
        <v>123</v>
      </c>
      <c r="BM157" s="197" t="s">
        <v>192</v>
      </c>
    </row>
    <row r="158" spans="2:47" s="1" customFormat="1" ht="29.25">
      <c r="B158" s="33"/>
      <c r="C158" s="34"/>
      <c r="D158" s="199" t="s">
        <v>125</v>
      </c>
      <c r="E158" s="34"/>
      <c r="F158" s="200" t="s">
        <v>193</v>
      </c>
      <c r="G158" s="34"/>
      <c r="H158" s="34"/>
      <c r="I158" s="104"/>
      <c r="J158" s="34"/>
      <c r="K158" s="34"/>
      <c r="L158" s="37"/>
      <c r="M158" s="201"/>
      <c r="N158" s="65"/>
      <c r="O158" s="65"/>
      <c r="P158" s="65"/>
      <c r="Q158" s="65"/>
      <c r="R158" s="65"/>
      <c r="S158" s="65"/>
      <c r="T158" s="66"/>
      <c r="AT158" s="16" t="s">
        <v>125</v>
      </c>
      <c r="AU158" s="16" t="s">
        <v>86</v>
      </c>
    </row>
    <row r="159" spans="2:65" s="1" customFormat="1" ht="16.5" customHeight="1">
      <c r="B159" s="33"/>
      <c r="C159" s="186" t="s">
        <v>194</v>
      </c>
      <c r="D159" s="186" t="s">
        <v>119</v>
      </c>
      <c r="E159" s="187" t="s">
        <v>195</v>
      </c>
      <c r="F159" s="188" t="s">
        <v>196</v>
      </c>
      <c r="G159" s="189" t="s">
        <v>191</v>
      </c>
      <c r="H159" s="190">
        <v>30.791</v>
      </c>
      <c r="I159" s="191"/>
      <c r="J159" s="192">
        <f>ROUND(I159*H159,2)</f>
        <v>0</v>
      </c>
      <c r="K159" s="188" t="s">
        <v>150</v>
      </c>
      <c r="L159" s="37"/>
      <c r="M159" s="193" t="s">
        <v>1</v>
      </c>
      <c r="N159" s="194" t="s">
        <v>44</v>
      </c>
      <c r="O159" s="65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AR159" s="197" t="s">
        <v>123</v>
      </c>
      <c r="AT159" s="197" t="s">
        <v>119</v>
      </c>
      <c r="AU159" s="197" t="s">
        <v>86</v>
      </c>
      <c r="AY159" s="16" t="s">
        <v>116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6" t="s">
        <v>84</v>
      </c>
      <c r="BK159" s="198">
        <f>ROUND(I159*H159,2)</f>
        <v>0</v>
      </c>
      <c r="BL159" s="16" t="s">
        <v>123</v>
      </c>
      <c r="BM159" s="197" t="s">
        <v>197</v>
      </c>
    </row>
    <row r="160" spans="2:47" s="1" customFormat="1" ht="19.5">
      <c r="B160" s="33"/>
      <c r="C160" s="34"/>
      <c r="D160" s="199" t="s">
        <v>125</v>
      </c>
      <c r="E160" s="34"/>
      <c r="F160" s="200" t="s">
        <v>198</v>
      </c>
      <c r="G160" s="34"/>
      <c r="H160" s="34"/>
      <c r="I160" s="104"/>
      <c r="J160" s="34"/>
      <c r="K160" s="34"/>
      <c r="L160" s="37"/>
      <c r="M160" s="201"/>
      <c r="N160" s="65"/>
      <c r="O160" s="65"/>
      <c r="P160" s="65"/>
      <c r="Q160" s="65"/>
      <c r="R160" s="65"/>
      <c r="S160" s="65"/>
      <c r="T160" s="66"/>
      <c r="AT160" s="16" t="s">
        <v>125</v>
      </c>
      <c r="AU160" s="16" t="s">
        <v>86</v>
      </c>
    </row>
    <row r="161" spans="2:65" s="1" customFormat="1" ht="24" customHeight="1">
      <c r="B161" s="33"/>
      <c r="C161" s="186" t="s">
        <v>8</v>
      </c>
      <c r="D161" s="186" t="s">
        <v>119</v>
      </c>
      <c r="E161" s="187" t="s">
        <v>199</v>
      </c>
      <c r="F161" s="188" t="s">
        <v>200</v>
      </c>
      <c r="G161" s="189" t="s">
        <v>191</v>
      </c>
      <c r="H161" s="190">
        <v>615.82</v>
      </c>
      <c r="I161" s="191"/>
      <c r="J161" s="192">
        <f>ROUND(I161*H161,2)</f>
        <v>0</v>
      </c>
      <c r="K161" s="188" t="s">
        <v>150</v>
      </c>
      <c r="L161" s="37"/>
      <c r="M161" s="193" t="s">
        <v>1</v>
      </c>
      <c r="N161" s="194" t="s">
        <v>44</v>
      </c>
      <c r="O161" s="65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AR161" s="197" t="s">
        <v>123</v>
      </c>
      <c r="AT161" s="197" t="s">
        <v>119</v>
      </c>
      <c r="AU161" s="197" t="s">
        <v>86</v>
      </c>
      <c r="AY161" s="16" t="s">
        <v>116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6" t="s">
        <v>84</v>
      </c>
      <c r="BK161" s="198">
        <f>ROUND(I161*H161,2)</f>
        <v>0</v>
      </c>
      <c r="BL161" s="16" t="s">
        <v>123</v>
      </c>
      <c r="BM161" s="197" t="s">
        <v>201</v>
      </c>
    </row>
    <row r="162" spans="2:47" s="1" customFormat="1" ht="29.25">
      <c r="B162" s="33"/>
      <c r="C162" s="34"/>
      <c r="D162" s="199" t="s">
        <v>125</v>
      </c>
      <c r="E162" s="34"/>
      <c r="F162" s="200" t="s">
        <v>202</v>
      </c>
      <c r="G162" s="34"/>
      <c r="H162" s="34"/>
      <c r="I162" s="104"/>
      <c r="J162" s="34"/>
      <c r="K162" s="34"/>
      <c r="L162" s="37"/>
      <c r="M162" s="201"/>
      <c r="N162" s="65"/>
      <c r="O162" s="65"/>
      <c r="P162" s="65"/>
      <c r="Q162" s="65"/>
      <c r="R162" s="65"/>
      <c r="S162" s="65"/>
      <c r="T162" s="66"/>
      <c r="AT162" s="16" t="s">
        <v>125</v>
      </c>
      <c r="AU162" s="16" t="s">
        <v>86</v>
      </c>
    </row>
    <row r="163" spans="2:51" s="12" customFormat="1" ht="11.25">
      <c r="B163" s="202"/>
      <c r="C163" s="203"/>
      <c r="D163" s="199" t="s">
        <v>126</v>
      </c>
      <c r="E163" s="204" t="s">
        <v>1</v>
      </c>
      <c r="F163" s="205" t="s">
        <v>203</v>
      </c>
      <c r="G163" s="203"/>
      <c r="H163" s="206">
        <v>615.82</v>
      </c>
      <c r="I163" s="207"/>
      <c r="J163" s="203"/>
      <c r="K163" s="203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126</v>
      </c>
      <c r="AU163" s="212" t="s">
        <v>86</v>
      </c>
      <c r="AV163" s="12" t="s">
        <v>86</v>
      </c>
      <c r="AW163" s="12" t="s">
        <v>33</v>
      </c>
      <c r="AX163" s="12" t="s">
        <v>84</v>
      </c>
      <c r="AY163" s="212" t="s">
        <v>116</v>
      </c>
    </row>
    <row r="164" spans="2:63" s="11" customFormat="1" ht="22.9" customHeight="1">
      <c r="B164" s="170"/>
      <c r="C164" s="171"/>
      <c r="D164" s="172" t="s">
        <v>78</v>
      </c>
      <c r="E164" s="184" t="s">
        <v>204</v>
      </c>
      <c r="F164" s="184" t="s">
        <v>205</v>
      </c>
      <c r="G164" s="171"/>
      <c r="H164" s="171"/>
      <c r="I164" s="174"/>
      <c r="J164" s="185">
        <f>BK164</f>
        <v>0</v>
      </c>
      <c r="K164" s="171"/>
      <c r="L164" s="176"/>
      <c r="M164" s="177"/>
      <c r="N164" s="178"/>
      <c r="O164" s="178"/>
      <c r="P164" s="179">
        <f>SUM(P165:P166)</f>
        <v>0</v>
      </c>
      <c r="Q164" s="178"/>
      <c r="R164" s="179">
        <f>SUM(R165:R166)</f>
        <v>0</v>
      </c>
      <c r="S164" s="178"/>
      <c r="T164" s="180">
        <f>SUM(T165:T166)</f>
        <v>0</v>
      </c>
      <c r="AR164" s="181" t="s">
        <v>84</v>
      </c>
      <c r="AT164" s="182" t="s">
        <v>78</v>
      </c>
      <c r="AU164" s="182" t="s">
        <v>84</v>
      </c>
      <c r="AY164" s="181" t="s">
        <v>116</v>
      </c>
      <c r="BK164" s="183">
        <f>SUM(BK165:BK166)</f>
        <v>0</v>
      </c>
    </row>
    <row r="165" spans="2:65" s="1" customFormat="1" ht="16.5" customHeight="1">
      <c r="B165" s="33"/>
      <c r="C165" s="186" t="s">
        <v>206</v>
      </c>
      <c r="D165" s="186" t="s">
        <v>119</v>
      </c>
      <c r="E165" s="187" t="s">
        <v>207</v>
      </c>
      <c r="F165" s="188" t="s">
        <v>208</v>
      </c>
      <c r="G165" s="189" t="s">
        <v>191</v>
      </c>
      <c r="H165" s="190">
        <v>21.8</v>
      </c>
      <c r="I165" s="191"/>
      <c r="J165" s="192">
        <f>ROUND(I165*H165,2)</f>
        <v>0</v>
      </c>
      <c r="K165" s="188" t="s">
        <v>150</v>
      </c>
      <c r="L165" s="37"/>
      <c r="M165" s="193" t="s">
        <v>1</v>
      </c>
      <c r="N165" s="194" t="s">
        <v>44</v>
      </c>
      <c r="O165" s="65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AR165" s="197" t="s">
        <v>123</v>
      </c>
      <c r="AT165" s="197" t="s">
        <v>119</v>
      </c>
      <c r="AU165" s="197" t="s">
        <v>86</v>
      </c>
      <c r="AY165" s="16" t="s">
        <v>116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6" t="s">
        <v>84</v>
      </c>
      <c r="BK165" s="198">
        <f>ROUND(I165*H165,2)</f>
        <v>0</v>
      </c>
      <c r="BL165" s="16" t="s">
        <v>123</v>
      </c>
      <c r="BM165" s="197" t="s">
        <v>209</v>
      </c>
    </row>
    <row r="166" spans="2:47" s="1" customFormat="1" ht="19.5">
      <c r="B166" s="33"/>
      <c r="C166" s="34"/>
      <c r="D166" s="199" t="s">
        <v>125</v>
      </c>
      <c r="E166" s="34"/>
      <c r="F166" s="200" t="s">
        <v>210</v>
      </c>
      <c r="G166" s="34"/>
      <c r="H166" s="34"/>
      <c r="I166" s="104"/>
      <c r="J166" s="34"/>
      <c r="K166" s="34"/>
      <c r="L166" s="37"/>
      <c r="M166" s="201"/>
      <c r="N166" s="65"/>
      <c r="O166" s="65"/>
      <c r="P166" s="65"/>
      <c r="Q166" s="65"/>
      <c r="R166" s="65"/>
      <c r="S166" s="65"/>
      <c r="T166" s="66"/>
      <c r="AT166" s="16" t="s">
        <v>125</v>
      </c>
      <c r="AU166" s="16" t="s">
        <v>86</v>
      </c>
    </row>
    <row r="167" spans="2:63" s="11" customFormat="1" ht="25.9" customHeight="1">
      <c r="B167" s="170"/>
      <c r="C167" s="171"/>
      <c r="D167" s="172" t="s">
        <v>78</v>
      </c>
      <c r="E167" s="173" t="s">
        <v>211</v>
      </c>
      <c r="F167" s="173" t="s">
        <v>212</v>
      </c>
      <c r="G167" s="171"/>
      <c r="H167" s="171"/>
      <c r="I167" s="174"/>
      <c r="J167" s="175">
        <f>BK167</f>
        <v>0</v>
      </c>
      <c r="K167" s="171"/>
      <c r="L167" s="176"/>
      <c r="M167" s="177"/>
      <c r="N167" s="178"/>
      <c r="O167" s="178"/>
      <c r="P167" s="179">
        <f>P168</f>
        <v>0</v>
      </c>
      <c r="Q167" s="178"/>
      <c r="R167" s="179">
        <f>R168</f>
        <v>0.03205380000000001</v>
      </c>
      <c r="S167" s="178"/>
      <c r="T167" s="180">
        <f>T168</f>
        <v>0</v>
      </c>
      <c r="AR167" s="181" t="s">
        <v>86</v>
      </c>
      <c r="AT167" s="182" t="s">
        <v>78</v>
      </c>
      <c r="AU167" s="182" t="s">
        <v>79</v>
      </c>
      <c r="AY167" s="181" t="s">
        <v>116</v>
      </c>
      <c r="BK167" s="183">
        <f>BK168</f>
        <v>0</v>
      </c>
    </row>
    <row r="168" spans="2:63" s="11" customFormat="1" ht="22.9" customHeight="1">
      <c r="B168" s="170"/>
      <c r="C168" s="171"/>
      <c r="D168" s="172" t="s">
        <v>78</v>
      </c>
      <c r="E168" s="184" t="s">
        <v>213</v>
      </c>
      <c r="F168" s="184" t="s">
        <v>214</v>
      </c>
      <c r="G168" s="171"/>
      <c r="H168" s="171"/>
      <c r="I168" s="174"/>
      <c r="J168" s="185">
        <f>BK168</f>
        <v>0</v>
      </c>
      <c r="K168" s="171"/>
      <c r="L168" s="176"/>
      <c r="M168" s="177"/>
      <c r="N168" s="178"/>
      <c r="O168" s="178"/>
      <c r="P168" s="179">
        <f>SUM(P169:P181)</f>
        <v>0</v>
      </c>
      <c r="Q168" s="178"/>
      <c r="R168" s="179">
        <f>SUM(R169:R181)</f>
        <v>0.03205380000000001</v>
      </c>
      <c r="S168" s="178"/>
      <c r="T168" s="180">
        <f>SUM(T169:T181)</f>
        <v>0</v>
      </c>
      <c r="AR168" s="181" t="s">
        <v>86</v>
      </c>
      <c r="AT168" s="182" t="s">
        <v>78</v>
      </c>
      <c r="AU168" s="182" t="s">
        <v>84</v>
      </c>
      <c r="AY168" s="181" t="s">
        <v>116</v>
      </c>
      <c r="BK168" s="183">
        <f>SUM(BK169:BK181)</f>
        <v>0</v>
      </c>
    </row>
    <row r="169" spans="2:65" s="1" customFormat="1" ht="16.5" customHeight="1">
      <c r="B169" s="33"/>
      <c r="C169" s="186" t="s">
        <v>215</v>
      </c>
      <c r="D169" s="186" t="s">
        <v>119</v>
      </c>
      <c r="E169" s="187" t="s">
        <v>216</v>
      </c>
      <c r="F169" s="188" t="s">
        <v>217</v>
      </c>
      <c r="G169" s="189" t="s">
        <v>122</v>
      </c>
      <c r="H169" s="190">
        <v>78.18</v>
      </c>
      <c r="I169" s="191"/>
      <c r="J169" s="192">
        <f>ROUND(I169*H169,2)</f>
        <v>0</v>
      </c>
      <c r="K169" s="188" t="s">
        <v>150</v>
      </c>
      <c r="L169" s="37"/>
      <c r="M169" s="193" t="s">
        <v>1</v>
      </c>
      <c r="N169" s="194" t="s">
        <v>44</v>
      </c>
      <c r="O169" s="65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AR169" s="197" t="s">
        <v>206</v>
      </c>
      <c r="AT169" s="197" t="s">
        <v>119</v>
      </c>
      <c r="AU169" s="197" t="s">
        <v>86</v>
      </c>
      <c r="AY169" s="16" t="s">
        <v>116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6" t="s">
        <v>84</v>
      </c>
      <c r="BK169" s="198">
        <f>ROUND(I169*H169,2)</f>
        <v>0</v>
      </c>
      <c r="BL169" s="16" t="s">
        <v>206</v>
      </c>
      <c r="BM169" s="197" t="s">
        <v>218</v>
      </c>
    </row>
    <row r="170" spans="2:47" s="1" customFormat="1" ht="19.5">
      <c r="B170" s="33"/>
      <c r="C170" s="34"/>
      <c r="D170" s="199" t="s">
        <v>125</v>
      </c>
      <c r="E170" s="34"/>
      <c r="F170" s="200" t="s">
        <v>219</v>
      </c>
      <c r="G170" s="34"/>
      <c r="H170" s="34"/>
      <c r="I170" s="104"/>
      <c r="J170" s="34"/>
      <c r="K170" s="34"/>
      <c r="L170" s="37"/>
      <c r="M170" s="201"/>
      <c r="N170" s="65"/>
      <c r="O170" s="65"/>
      <c r="P170" s="65"/>
      <c r="Q170" s="65"/>
      <c r="R170" s="65"/>
      <c r="S170" s="65"/>
      <c r="T170" s="66"/>
      <c r="AT170" s="16" t="s">
        <v>125</v>
      </c>
      <c r="AU170" s="16" t="s">
        <v>86</v>
      </c>
    </row>
    <row r="171" spans="2:65" s="1" customFormat="1" ht="24" customHeight="1">
      <c r="B171" s="33"/>
      <c r="C171" s="186" t="s">
        <v>220</v>
      </c>
      <c r="D171" s="186" t="s">
        <v>119</v>
      </c>
      <c r="E171" s="187" t="s">
        <v>221</v>
      </c>
      <c r="F171" s="188" t="s">
        <v>222</v>
      </c>
      <c r="G171" s="189" t="s">
        <v>122</v>
      </c>
      <c r="H171" s="190">
        <v>78.18</v>
      </c>
      <c r="I171" s="191"/>
      <c r="J171" s="192">
        <f>ROUND(I171*H171,2)</f>
        <v>0</v>
      </c>
      <c r="K171" s="188" t="s">
        <v>150</v>
      </c>
      <c r="L171" s="37"/>
      <c r="M171" s="193" t="s">
        <v>1</v>
      </c>
      <c r="N171" s="194" t="s">
        <v>44</v>
      </c>
      <c r="O171" s="65"/>
      <c r="P171" s="195">
        <f>O171*H171</f>
        <v>0</v>
      </c>
      <c r="Q171" s="195">
        <v>0.00017</v>
      </c>
      <c r="R171" s="195">
        <f>Q171*H171</f>
        <v>0.013290600000000001</v>
      </c>
      <c r="S171" s="195">
        <v>0</v>
      </c>
      <c r="T171" s="196">
        <f>S171*H171</f>
        <v>0</v>
      </c>
      <c r="AR171" s="197" t="s">
        <v>206</v>
      </c>
      <c r="AT171" s="197" t="s">
        <v>119</v>
      </c>
      <c r="AU171" s="197" t="s">
        <v>86</v>
      </c>
      <c r="AY171" s="16" t="s">
        <v>116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6" t="s">
        <v>84</v>
      </c>
      <c r="BK171" s="198">
        <f>ROUND(I171*H171,2)</f>
        <v>0</v>
      </c>
      <c r="BL171" s="16" t="s">
        <v>206</v>
      </c>
      <c r="BM171" s="197" t="s">
        <v>223</v>
      </c>
    </row>
    <row r="172" spans="2:47" s="1" customFormat="1" ht="19.5">
      <c r="B172" s="33"/>
      <c r="C172" s="34"/>
      <c r="D172" s="199" t="s">
        <v>125</v>
      </c>
      <c r="E172" s="34"/>
      <c r="F172" s="200" t="s">
        <v>224</v>
      </c>
      <c r="G172" s="34"/>
      <c r="H172" s="34"/>
      <c r="I172" s="104"/>
      <c r="J172" s="34"/>
      <c r="K172" s="34"/>
      <c r="L172" s="37"/>
      <c r="M172" s="201"/>
      <c r="N172" s="65"/>
      <c r="O172" s="65"/>
      <c r="P172" s="65"/>
      <c r="Q172" s="65"/>
      <c r="R172" s="65"/>
      <c r="S172" s="65"/>
      <c r="T172" s="66"/>
      <c r="AT172" s="16" t="s">
        <v>125</v>
      </c>
      <c r="AU172" s="16" t="s">
        <v>86</v>
      </c>
    </row>
    <row r="173" spans="2:51" s="12" customFormat="1" ht="11.25">
      <c r="B173" s="202"/>
      <c r="C173" s="203"/>
      <c r="D173" s="199" t="s">
        <v>126</v>
      </c>
      <c r="E173" s="204" t="s">
        <v>1</v>
      </c>
      <c r="F173" s="205" t="s">
        <v>225</v>
      </c>
      <c r="G173" s="203"/>
      <c r="H173" s="206">
        <v>40.5</v>
      </c>
      <c r="I173" s="207"/>
      <c r="J173" s="203"/>
      <c r="K173" s="203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126</v>
      </c>
      <c r="AU173" s="212" t="s">
        <v>86</v>
      </c>
      <c r="AV173" s="12" t="s">
        <v>86</v>
      </c>
      <c r="AW173" s="12" t="s">
        <v>33</v>
      </c>
      <c r="AX173" s="12" t="s">
        <v>79</v>
      </c>
      <c r="AY173" s="212" t="s">
        <v>116</v>
      </c>
    </row>
    <row r="174" spans="2:51" s="13" customFormat="1" ht="11.25">
      <c r="B174" s="213"/>
      <c r="C174" s="214"/>
      <c r="D174" s="199" t="s">
        <v>126</v>
      </c>
      <c r="E174" s="215" t="s">
        <v>1</v>
      </c>
      <c r="F174" s="216" t="s">
        <v>130</v>
      </c>
      <c r="G174" s="214"/>
      <c r="H174" s="217">
        <v>40.5</v>
      </c>
      <c r="I174" s="218"/>
      <c r="J174" s="214"/>
      <c r="K174" s="214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126</v>
      </c>
      <c r="AU174" s="223" t="s">
        <v>86</v>
      </c>
      <c r="AV174" s="13" t="s">
        <v>131</v>
      </c>
      <c r="AW174" s="13" t="s">
        <v>33</v>
      </c>
      <c r="AX174" s="13" t="s">
        <v>79</v>
      </c>
      <c r="AY174" s="223" t="s">
        <v>116</v>
      </c>
    </row>
    <row r="175" spans="2:51" s="12" customFormat="1" ht="11.25">
      <c r="B175" s="202"/>
      <c r="C175" s="203"/>
      <c r="D175" s="199" t="s">
        <v>126</v>
      </c>
      <c r="E175" s="204" t="s">
        <v>1</v>
      </c>
      <c r="F175" s="205" t="s">
        <v>226</v>
      </c>
      <c r="G175" s="203"/>
      <c r="H175" s="206">
        <v>37.68</v>
      </c>
      <c r="I175" s="207"/>
      <c r="J175" s="203"/>
      <c r="K175" s="203"/>
      <c r="L175" s="208"/>
      <c r="M175" s="209"/>
      <c r="N175" s="210"/>
      <c r="O175" s="210"/>
      <c r="P175" s="210"/>
      <c r="Q175" s="210"/>
      <c r="R175" s="210"/>
      <c r="S175" s="210"/>
      <c r="T175" s="211"/>
      <c r="AT175" s="212" t="s">
        <v>126</v>
      </c>
      <c r="AU175" s="212" t="s">
        <v>86</v>
      </c>
      <c r="AV175" s="12" t="s">
        <v>86</v>
      </c>
      <c r="AW175" s="12" t="s">
        <v>33</v>
      </c>
      <c r="AX175" s="12" t="s">
        <v>79</v>
      </c>
      <c r="AY175" s="212" t="s">
        <v>116</v>
      </c>
    </row>
    <row r="176" spans="2:51" s="13" customFormat="1" ht="11.25">
      <c r="B176" s="213"/>
      <c r="C176" s="214"/>
      <c r="D176" s="199" t="s">
        <v>126</v>
      </c>
      <c r="E176" s="215" t="s">
        <v>1</v>
      </c>
      <c r="F176" s="216" t="s">
        <v>130</v>
      </c>
      <c r="G176" s="214"/>
      <c r="H176" s="217">
        <v>37.68</v>
      </c>
      <c r="I176" s="218"/>
      <c r="J176" s="214"/>
      <c r="K176" s="214"/>
      <c r="L176" s="219"/>
      <c r="M176" s="220"/>
      <c r="N176" s="221"/>
      <c r="O176" s="221"/>
      <c r="P176" s="221"/>
      <c r="Q176" s="221"/>
      <c r="R176" s="221"/>
      <c r="S176" s="221"/>
      <c r="T176" s="222"/>
      <c r="AT176" s="223" t="s">
        <v>126</v>
      </c>
      <c r="AU176" s="223" t="s">
        <v>86</v>
      </c>
      <c r="AV176" s="13" t="s">
        <v>131</v>
      </c>
      <c r="AW176" s="13" t="s">
        <v>33</v>
      </c>
      <c r="AX176" s="13" t="s">
        <v>79</v>
      </c>
      <c r="AY176" s="223" t="s">
        <v>116</v>
      </c>
    </row>
    <row r="177" spans="2:51" s="14" customFormat="1" ht="11.25">
      <c r="B177" s="224"/>
      <c r="C177" s="225"/>
      <c r="D177" s="199" t="s">
        <v>126</v>
      </c>
      <c r="E177" s="226" t="s">
        <v>1</v>
      </c>
      <c r="F177" s="227" t="s">
        <v>134</v>
      </c>
      <c r="G177" s="225"/>
      <c r="H177" s="228">
        <v>78.18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AT177" s="234" t="s">
        <v>126</v>
      </c>
      <c r="AU177" s="234" t="s">
        <v>86</v>
      </c>
      <c r="AV177" s="14" t="s">
        <v>123</v>
      </c>
      <c r="AW177" s="14" t="s">
        <v>33</v>
      </c>
      <c r="AX177" s="14" t="s">
        <v>84</v>
      </c>
      <c r="AY177" s="234" t="s">
        <v>116</v>
      </c>
    </row>
    <row r="178" spans="2:65" s="1" customFormat="1" ht="24" customHeight="1">
      <c r="B178" s="33"/>
      <c r="C178" s="186" t="s">
        <v>227</v>
      </c>
      <c r="D178" s="186" t="s">
        <v>119</v>
      </c>
      <c r="E178" s="187" t="s">
        <v>228</v>
      </c>
      <c r="F178" s="188" t="s">
        <v>229</v>
      </c>
      <c r="G178" s="189" t="s">
        <v>122</v>
      </c>
      <c r="H178" s="190">
        <v>78.18</v>
      </c>
      <c r="I178" s="191"/>
      <c r="J178" s="192">
        <f>ROUND(I178*H178,2)</f>
        <v>0</v>
      </c>
      <c r="K178" s="188" t="s">
        <v>150</v>
      </c>
      <c r="L178" s="37"/>
      <c r="M178" s="193" t="s">
        <v>1</v>
      </c>
      <c r="N178" s="194" t="s">
        <v>44</v>
      </c>
      <c r="O178" s="65"/>
      <c r="P178" s="195">
        <f>O178*H178</f>
        <v>0</v>
      </c>
      <c r="Q178" s="195">
        <v>0.00012</v>
      </c>
      <c r="R178" s="195">
        <f>Q178*H178</f>
        <v>0.0093816</v>
      </c>
      <c r="S178" s="195">
        <v>0</v>
      </c>
      <c r="T178" s="196">
        <f>S178*H178</f>
        <v>0</v>
      </c>
      <c r="AR178" s="197" t="s">
        <v>206</v>
      </c>
      <c r="AT178" s="197" t="s">
        <v>119</v>
      </c>
      <c r="AU178" s="197" t="s">
        <v>86</v>
      </c>
      <c r="AY178" s="16" t="s">
        <v>116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6" t="s">
        <v>84</v>
      </c>
      <c r="BK178" s="198">
        <f>ROUND(I178*H178,2)</f>
        <v>0</v>
      </c>
      <c r="BL178" s="16" t="s">
        <v>206</v>
      </c>
      <c r="BM178" s="197" t="s">
        <v>230</v>
      </c>
    </row>
    <row r="179" spans="2:47" s="1" customFormat="1" ht="19.5">
      <c r="B179" s="33"/>
      <c r="C179" s="34"/>
      <c r="D179" s="199" t="s">
        <v>125</v>
      </c>
      <c r="E179" s="34"/>
      <c r="F179" s="200" t="s">
        <v>231</v>
      </c>
      <c r="G179" s="34"/>
      <c r="H179" s="34"/>
      <c r="I179" s="104"/>
      <c r="J179" s="34"/>
      <c r="K179" s="34"/>
      <c r="L179" s="37"/>
      <c r="M179" s="201"/>
      <c r="N179" s="65"/>
      <c r="O179" s="65"/>
      <c r="P179" s="65"/>
      <c r="Q179" s="65"/>
      <c r="R179" s="65"/>
      <c r="S179" s="65"/>
      <c r="T179" s="66"/>
      <c r="AT179" s="16" t="s">
        <v>125</v>
      </c>
      <c r="AU179" s="16" t="s">
        <v>86</v>
      </c>
    </row>
    <row r="180" spans="2:65" s="1" customFormat="1" ht="24" customHeight="1">
      <c r="B180" s="33"/>
      <c r="C180" s="186" t="s">
        <v>232</v>
      </c>
      <c r="D180" s="186" t="s">
        <v>119</v>
      </c>
      <c r="E180" s="187" t="s">
        <v>233</v>
      </c>
      <c r="F180" s="188" t="s">
        <v>234</v>
      </c>
      <c r="G180" s="189" t="s">
        <v>122</v>
      </c>
      <c r="H180" s="190">
        <v>78.18</v>
      </c>
      <c r="I180" s="191"/>
      <c r="J180" s="192">
        <f>ROUND(I180*H180,2)</f>
        <v>0</v>
      </c>
      <c r="K180" s="188" t="s">
        <v>150</v>
      </c>
      <c r="L180" s="37"/>
      <c r="M180" s="193" t="s">
        <v>1</v>
      </c>
      <c r="N180" s="194" t="s">
        <v>44</v>
      </c>
      <c r="O180" s="65"/>
      <c r="P180" s="195">
        <f>O180*H180</f>
        <v>0</v>
      </c>
      <c r="Q180" s="195">
        <v>0.00012</v>
      </c>
      <c r="R180" s="195">
        <f>Q180*H180</f>
        <v>0.0093816</v>
      </c>
      <c r="S180" s="195">
        <v>0</v>
      </c>
      <c r="T180" s="196">
        <f>S180*H180</f>
        <v>0</v>
      </c>
      <c r="AR180" s="197" t="s">
        <v>206</v>
      </c>
      <c r="AT180" s="197" t="s">
        <v>119</v>
      </c>
      <c r="AU180" s="197" t="s">
        <v>86</v>
      </c>
      <c r="AY180" s="16" t="s">
        <v>116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6" t="s">
        <v>84</v>
      </c>
      <c r="BK180" s="198">
        <f>ROUND(I180*H180,2)</f>
        <v>0</v>
      </c>
      <c r="BL180" s="16" t="s">
        <v>206</v>
      </c>
      <c r="BM180" s="197" t="s">
        <v>235</v>
      </c>
    </row>
    <row r="181" spans="2:47" s="1" customFormat="1" ht="19.5">
      <c r="B181" s="33"/>
      <c r="C181" s="34"/>
      <c r="D181" s="199" t="s">
        <v>125</v>
      </c>
      <c r="E181" s="34"/>
      <c r="F181" s="200" t="s">
        <v>236</v>
      </c>
      <c r="G181" s="34"/>
      <c r="H181" s="34"/>
      <c r="I181" s="104"/>
      <c r="J181" s="34"/>
      <c r="K181" s="34"/>
      <c r="L181" s="37"/>
      <c r="M181" s="235"/>
      <c r="N181" s="236"/>
      <c r="O181" s="236"/>
      <c r="P181" s="236"/>
      <c r="Q181" s="236"/>
      <c r="R181" s="236"/>
      <c r="S181" s="236"/>
      <c r="T181" s="237"/>
      <c r="AT181" s="16" t="s">
        <v>125</v>
      </c>
      <c r="AU181" s="16" t="s">
        <v>86</v>
      </c>
    </row>
    <row r="182" spans="2:12" s="1" customFormat="1" ht="6.95" customHeight="1">
      <c r="B182" s="48"/>
      <c r="C182" s="49"/>
      <c r="D182" s="49"/>
      <c r="E182" s="49"/>
      <c r="F182" s="49"/>
      <c r="G182" s="49"/>
      <c r="H182" s="49"/>
      <c r="I182" s="136"/>
      <c r="J182" s="49"/>
      <c r="K182" s="49"/>
      <c r="L182" s="37"/>
    </row>
  </sheetData>
  <sheetProtection algorithmName="SHA-512" hashValue="Dxmewl0amcZrvTITGLZttDK4e6yM4MnxdygDLtSWeyDXLtQCwOe1dzo/yeHLIKyUODCY9UjTbEu01gbIDulEeQ==" saltValue="RDWXiIXRq0eKIAm+RWWfE9T159KVH2513BL5SEJuQ6P4QtlbFYo3Ixiz5AoZS+9V7F1U4hqiKpo8KDElAWBVuQ==" spinCount="100000" sheet="1" objects="1" scenarios="1" formatColumns="0" formatRows="0" autoFilter="0"/>
  <autoFilter ref="C119:K181"/>
  <mergeCells count="6">
    <mergeCell ref="L2:V2"/>
    <mergeCell ref="E7:H7"/>
    <mergeCell ref="E16:H16"/>
    <mergeCell ref="E25:H25"/>
    <mergeCell ref="E85:H85"/>
    <mergeCell ref="E112:H11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DESKTOP-C3IFJA8\PC30</dc:creator>
  <cp:keywords/>
  <dc:description/>
  <cp:lastModifiedBy>Ladislav Osička</cp:lastModifiedBy>
  <dcterms:created xsi:type="dcterms:W3CDTF">2019-09-24T05:19:55Z</dcterms:created>
  <dcterms:modified xsi:type="dcterms:W3CDTF">2019-09-24T08:16:41Z</dcterms:modified>
  <cp:category/>
  <cp:version/>
  <cp:contentType/>
  <cp:contentStatus/>
</cp:coreProperties>
</file>