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/>
  <bookViews>
    <workbookView xWindow="65416" yWindow="65416" windowWidth="29040" windowHeight="15840" activeTab="0"/>
  </bookViews>
  <sheets>
    <sheet name="Rekapitulace stavby" sheetId="1" r:id="rId1"/>
    <sheet name="19-05-001 - Střecha" sheetId="3" r:id="rId2"/>
    <sheet name="Pokyny pro vyplnění" sheetId="4" r:id="rId3"/>
  </sheets>
  <definedNames>
    <definedName name="_xlnm._FilterDatabase" localSheetId="1" hidden="1">'19-05-001 - Střecha'!$C$92:$K$250</definedName>
    <definedName name="_xlnm.Print_Area" localSheetId="1">'19-05-001 - Střecha'!$C$4:$J$36,'19-05-001 - Střecha'!$C$42:$J$74,'19-05-001 - Střecha'!$C$80:$K$250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'19-05-001 - Střecha'!$92:$92</definedName>
  </definedNames>
  <calcPr calcId="181029"/>
  <extLst/>
</workbook>
</file>

<file path=xl/sharedStrings.xml><?xml version="1.0" encoding="utf-8"?>
<sst xmlns="http://schemas.openxmlformats.org/spreadsheetml/2006/main" count="2387" uniqueCount="617">
  <si>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</si>
  <si>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</si>
  <si>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</si>
  <si>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</si>
  <si>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</si>
  <si>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</si>
  <si>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</si>
  <si>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{ea20dc69-3d7f-4c04-aa1c-e707c4a0c87b}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</si>
  <si>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</si>
  <si>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</si>
  <si>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</si>
  <si>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</si>
  <si>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</si>
  <si>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</si>
  <si>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</si>
  <si>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</si>
  <si>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</si>
  <si>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19/05-001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</si>
  <si>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</si>
  <si>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</si>
  <si>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střešní krytiny objektu OHAS, na st.p.č. 869 v k.ú. Turnov</t>
  </si>
  <si>
    <t>KSO:</t>
  </si>
  <si>
    <t>CC-CZ:</t>
  </si>
  <si>
    <t>Místo:</t>
  </si>
  <si>
    <t>ul.Zborovská 519, Turnov</t>
  </si>
  <si>
    <t>Datum:</t>
  </si>
  <si>
    <t>17. 6. 2019</t>
  </si>
  <si>
    <t>Zadavatel:</t>
  </si>
  <si>
    <t>IČ:</t>
  </si>
  <si>
    <t>00276227</t>
  </si>
  <si>
    <t>Město Turnov</t>
  </si>
  <si>
    <t>DIČ:</t>
  </si>
  <si>
    <t>CZ00276227</t>
  </si>
  <si>
    <t>Uchazeč:</t>
  </si>
  <si>
    <t>Vyplň údaj</t>
  </si>
  <si>
    <t>Projektant:</t>
  </si>
  <si>
    <t>27538320</t>
  </si>
  <si>
    <t>ACTIV Projekce, s.r.o.</t>
  </si>
  <si>
    <t>CZ27538320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</si>
  <si>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</si>
  <si>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</si>
  <si>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</si>
  <si>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</si>
  <si>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</si>
  <si>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</si>
  <si>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</si>
  <si>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</si>
  <si>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</si>
  <si>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</si>
  <si>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</si>
  <si>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</si>
  <si>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</si>
  <si>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</si>
  <si>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</si>
  <si>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</si>
  <si>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</si>
  <si>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</si>
  <si>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</si>
  <si>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</si>
  <si>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</si>
  <si>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</si>
  <si>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</si>
  <si>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</si>
  <si>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</si>
  <si>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</si>
  <si>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</si>
  <si>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</si>
  <si>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</si>
  <si>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</si>
  <si>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</si>
  <si>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</si>
  <si>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</si>
  <si>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</si>
  <si>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</si>
  <si>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</si>
  <si>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</si>
  <si>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</si>
  <si>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</si>
  <si>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</si>
  <si>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</si>
  <si>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</si>
  <si>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</si>
  <si>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2</t>
  </si>
  <si>
    <t>Střecha</t>
  </si>
  <si>
    <t>{d766d13c-1c0d-4c93-8b85-0089c6bfc991}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</si>
  <si>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</si>
  <si>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</si>
  <si>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</si>
  <si>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</si>
  <si>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</si>
  <si>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</si>
  <si>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</si>
  <si>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</si>
  <si>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</si>
  <si>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</si>
  <si>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</si>
  <si>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</si>
  <si>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 Práce a dodávky HSV</t>
  </si>
  <si>
    <t xml:space="preserve">    94 - Lešení a stavební výtahy</t>
  </si>
  <si>
    <t xml:space="preserve">    997 -  Přesun sutě</t>
  </si>
  <si>
    <t>PSV - Práce a dodávky PSV</t>
  </si>
  <si>
    <t xml:space="preserve">    712 - Povlakové krytiny</t>
  </si>
  <si>
    <t xml:space="preserve">    740 - Elektromontáže - zkoušky a revize</t>
  </si>
  <si>
    <t xml:space="preserve">    741 - Elektroinstalace - silnoproud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</si>
  <si>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</si>
  <si>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</si>
  <si>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</si>
  <si>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767 - Konstrukce zámečnické</t>
  </si>
  <si>
    <t>VRN - Vedlejší rozpočtové náklady</t>
  </si>
  <si>
    <t xml:space="preserve">    VRN1 -  Průzkumné, geodetické a projektové práce</t>
  </si>
  <si>
    <t xml:space="preserve">    VRN3 -  Zařízení staveniště</t>
  </si>
  <si>
    <t xml:space="preserve">    VRN4 -  Inženýrská činnost</t>
  </si>
  <si>
    <t xml:space="preserve">    VRN7 -  Provozní vlivy</t>
  </si>
  <si>
    <t xml:space="preserve">    VRN9 - 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</si>
  <si>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</si>
  <si>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</si>
  <si>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</si>
  <si>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</si>
  <si>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</si>
  <si>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</si>
  <si>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</si>
  <si>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</si>
  <si>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</si>
  <si>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</si>
  <si>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</si>
  <si>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</si>
  <si>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</si>
  <si>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</si>
  <si>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</si>
  <si>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 xml:space="preserve"> Práce a dodávky HSV</t>
  </si>
  <si>
    <t>ROZPOCET</t>
  </si>
  <si>
    <t>6</t>
  </si>
  <si>
    <t>K</t>
  </si>
  <si>
    <t>m2</t>
  </si>
  <si>
    <t>4</t>
  </si>
  <si>
    <t>VV</t>
  </si>
  <si>
    <t>9</t>
  </si>
  <si>
    <t>m</t>
  </si>
  <si>
    <t>Součet</t>
  </si>
  <si>
    <t>10</t>
  </si>
  <si>
    <t>94</t>
  </si>
  <si>
    <t>Lešení a stavební výtahy</t>
  </si>
  <si>
    <t>45</t>
  </si>
  <si>
    <t>941221112</t>
  </si>
  <si>
    <t>Montáž lešení řadového rámového šíře do 1,2 m v do 25 m</t>
  </si>
  <si>
    <t>942625644</t>
  </si>
  <si>
    <t>20,245*10,1</t>
  </si>
  <si>
    <t>2*3,1*10,1</t>
  </si>
  <si>
    <t>46</t>
  </si>
  <si>
    <t>941221213</t>
  </si>
  <si>
    <t>Příplatek k lešení řadovému rámovému lehkému š 1,2 m v do 40 m za první a ZKD den použití</t>
  </si>
  <si>
    <t>-819743143</t>
  </si>
  <si>
    <t>267,095*1*30</t>
  </si>
  <si>
    <t>47</t>
  </si>
  <si>
    <t>941221812</t>
  </si>
  <si>
    <t>Demontáž lešení řadového rámového šíře do 1,2 m v do 25 m</t>
  </si>
  <si>
    <t>663207632</t>
  </si>
  <si>
    <t>267,095</t>
  </si>
  <si>
    <t>997</t>
  </si>
  <si>
    <t xml:space="preserve"> Přesun sutě</t>
  </si>
  <si>
    <t>997013153</t>
  </si>
  <si>
    <t>Vnitrostaveništní doprava suti a vybouraných hmot pro budovy v do 12 m s omezením mechanizace</t>
  </si>
  <si>
    <t>t</t>
  </si>
  <si>
    <t>-1411842254</t>
  </si>
  <si>
    <t>50</t>
  </si>
  <si>
    <t>997013312</t>
  </si>
  <si>
    <t>Montáž a demontáž shozu suti v do 20 m</t>
  </si>
  <si>
    <t>1351429567</t>
  </si>
  <si>
    <t>51</t>
  </si>
  <si>
    <t>997013321</t>
  </si>
  <si>
    <t>Příplatek k shozu suti v do 10 m za první a ZKD den použití</t>
  </si>
  <si>
    <t>1071208668</t>
  </si>
  <si>
    <t>10*10</t>
  </si>
  <si>
    <t>52</t>
  </si>
  <si>
    <t>997013501</t>
  </si>
  <si>
    <t>Odvoz suti a vybouraných hmot na skládku nebo meziskládku do 1 km se složením</t>
  </si>
  <si>
    <t>-1877267838</t>
  </si>
  <si>
    <t>53</t>
  </si>
  <si>
    <t>997013509</t>
  </si>
  <si>
    <t>Příplatek k odvozu suti a vybouraných hmot na skládku ZKD 1 km přes 1 km</t>
  </si>
  <si>
    <t>-694290560</t>
  </si>
  <si>
    <t>997013801</t>
  </si>
  <si>
    <t>Poplatek za uložení stavebního železných kovů na skládce (skládkovné)</t>
  </si>
  <si>
    <t>-646518475</t>
  </si>
  <si>
    <t>54</t>
  </si>
  <si>
    <t>997013814</t>
  </si>
  <si>
    <t>Poplatek za uložení stavebního odpadu z izolačních hmot na skládce (skládkovné)</t>
  </si>
  <si>
    <t>951831050</t>
  </si>
  <si>
    <t>1,061</t>
  </si>
  <si>
    <t>997013811</t>
  </si>
  <si>
    <t>Poplatek za uložení stavebního dřevěného odpadu na skládce (skládkovné)</t>
  </si>
  <si>
    <t>16</t>
  </si>
  <si>
    <t>453688660</t>
  </si>
  <si>
    <t>PSV</t>
  </si>
  <si>
    <t>Práce a dodávky PSV</t>
  </si>
  <si>
    <t>712</t>
  </si>
  <si>
    <t>Povlakové krytiny</t>
  </si>
  <si>
    <t>712-01</t>
  </si>
  <si>
    <t>Montáž krytiny z PVC mechanicky kotvené, vodorovné, vč.provedení veškerých detailů (hrany, lemování, prostupy a pod.), vč.dodávky kotevních a pomocných prvků</t>
  </si>
  <si>
    <t>2007060054</t>
  </si>
  <si>
    <t>"střecha"</t>
  </si>
  <si>
    <t>9,045*19,05+2*(2,54*0,6)+1,455*0,84+1,52*0,22</t>
  </si>
  <si>
    <t>"vytažení na konstrukce"</t>
  </si>
  <si>
    <t>"atika" 20,245*(0,8+0,6)</t>
  </si>
  <si>
    <t>"boční část" (6,505+0,84+0,6+0,22+6,545+0,6)*(0,15+0,5)/2</t>
  </si>
  <si>
    <t>"čelní plocha"  (0,84+9,53+9,52+0,22)*0,15</t>
  </si>
  <si>
    <t>M</t>
  </si>
  <si>
    <t>712-SPEC1</t>
  </si>
  <si>
    <t>fólie střešní PVC-P ke kotvení antracitová 1,5 mm</t>
  </si>
  <si>
    <t>32</t>
  </si>
  <si>
    <t>-16964557</t>
  </si>
  <si>
    <t>213,248*1,15 'Přepočtené koeficientem množství</t>
  </si>
  <si>
    <t>712-03</t>
  </si>
  <si>
    <t>Montáž netkané textilie, vodorovné, vč.provedení veškerých detailů (hrany, lemování, prostupy)</t>
  </si>
  <si>
    <t>-1386020356</t>
  </si>
  <si>
    <t>693110760</t>
  </si>
  <si>
    <t>394706431</t>
  </si>
  <si>
    <t>P</t>
  </si>
  <si>
    <t>Poznámka k položce:
geoNETEX S 500, Plošná hmotnost: 500 g/m2, Pevnost v tahu (podélně/příčně): 30/20 kN/m, Statické protržení (CBR): 3800 N, Funkce: F, F+S, D, P  Šířka max.: 5 m, Délka nábalu: 80 m</t>
  </si>
  <si>
    <t>"přepočteno množství koeficientem 1,1"</t>
  </si>
  <si>
    <t>213,248*1,10</t>
  </si>
  <si>
    <t>712400831</t>
  </si>
  <si>
    <t>Odstranění povlakové krytiny střech do 30° jednovrstvé</t>
  </si>
  <si>
    <t>-714197668</t>
  </si>
  <si>
    <t>712999000x</t>
  </si>
  <si>
    <t>Kotvení topného kabelu přířezem z fole PVC</t>
  </si>
  <si>
    <t>-851048148</t>
  </si>
  <si>
    <t>"odhad (á 50 cm)"</t>
  </si>
  <si>
    <t>283-SPEC3</t>
  </si>
  <si>
    <t>Přířez folie pro kotvení topných kabelů (antracitová)</t>
  </si>
  <si>
    <t>-51331222</t>
  </si>
  <si>
    <t>"přepočteno množství koeficientem 1,15"</t>
  </si>
  <si>
    <t>50*1,15</t>
  </si>
  <si>
    <t>712999002</t>
  </si>
  <si>
    <t>Montáž tvarovky prostupu hromosvodu z PVC, FPO, vnitřní průměr do 15mm, výška do 300mm</t>
  </si>
  <si>
    <t>kus</t>
  </si>
  <si>
    <t>-631343970</t>
  </si>
  <si>
    <t>4*9,0</t>
  </si>
  <si>
    <t>283-SPEC2</t>
  </si>
  <si>
    <t>Plastový držák pro hromosvody pro upevnění vodiče na plochých střechách. Barva: černá, vč. manžety fólie mPVC</t>
  </si>
  <si>
    <t>1595879065</t>
  </si>
  <si>
    <t>712-tz</t>
  </si>
  <si>
    <t>Tahové zkoušky pro volbu vhodného kotevního systému a ověření únosnosti podkladu (bližší popis viz Technická zpráva)</t>
  </si>
  <si>
    <t>kmpl</t>
  </si>
  <si>
    <t>-367432411</t>
  </si>
  <si>
    <t>712-KL1</t>
  </si>
  <si>
    <t>poplastovaný plech rš 260 (atiková okapnice, vč. podkladního plechu)</t>
  </si>
  <si>
    <t>mb</t>
  </si>
  <si>
    <t>516352918</t>
  </si>
  <si>
    <t>DETAIL 1-1</t>
  </si>
  <si>
    <t>2*2,5*1,15</t>
  </si>
  <si>
    <t>712-KL2</t>
  </si>
  <si>
    <t xml:space="preserve">poplastovaný plech rš 120 (vnější hrana) </t>
  </si>
  <si>
    <t>-770359788</t>
  </si>
  <si>
    <t>DETAIL 3-3</t>
  </si>
  <si>
    <t>(20,3+2*0,8)*1,15</t>
  </si>
  <si>
    <t>712-KL4</t>
  </si>
  <si>
    <t>poplastovaný plech rš 100 stěnová lišta (připojení na stěnu)</t>
  </si>
  <si>
    <t>-1547752854</t>
  </si>
  <si>
    <t>DETAIL 4-4</t>
  </si>
  <si>
    <t>"boční část" (6,505+0,84+0,6+0,22+6,545+0,6)*1,15</t>
  </si>
  <si>
    <t>"čelní plocha"  (0,84+9,53+9,52+0,22)*1,15</t>
  </si>
  <si>
    <t>"parapety oken" -1,73*6*1,15</t>
  </si>
  <si>
    <t>712-KL3</t>
  </si>
  <si>
    <t>poplastovaný plech rš 100 (vnitřní hrana)</t>
  </si>
  <si>
    <t>1870422551</t>
  </si>
  <si>
    <t>DETAIL 2-2</t>
  </si>
  <si>
    <t>1,73*6*1,15</t>
  </si>
  <si>
    <t>20,3*1,15</t>
  </si>
  <si>
    <t>712-KL5</t>
  </si>
  <si>
    <t>poplastovaný plech rš 100 tmelící lišta (připojení na parapet)</t>
  </si>
  <si>
    <t>251291144</t>
  </si>
  <si>
    <t>712-KL6</t>
  </si>
  <si>
    <t>poplastovaný plech rš 250 (háková okapnice)</t>
  </si>
  <si>
    <t>336252989</t>
  </si>
  <si>
    <t>764203156x</t>
  </si>
  <si>
    <t>Montáž sněhového zachytávače pro krytiny průběžného dvoutrubkového</t>
  </si>
  <si>
    <t>1605150148</t>
  </si>
  <si>
    <t>2*2,5</t>
  </si>
  <si>
    <t>553446490</t>
  </si>
  <si>
    <t>tyč do sněhového zachytávače prům. 25 pozink</t>
  </si>
  <si>
    <t>1379077093</t>
  </si>
  <si>
    <t>2*2*2,5</t>
  </si>
  <si>
    <t>998712202</t>
  </si>
  <si>
    <t>Přesun hmot procentní pro krytiny povlakové v objektech v do 12 m</t>
  </si>
  <si>
    <t>%</t>
  </si>
  <si>
    <t>1512777405</t>
  </si>
  <si>
    <t>740</t>
  </si>
  <si>
    <t>Elektromontáže - zkoušky a revize</t>
  </si>
  <si>
    <t>740991100</t>
  </si>
  <si>
    <t>Celková prohlídka elektrického rozvodu a zařízení do 100 000,- Kč</t>
  </si>
  <si>
    <t>kompl</t>
  </si>
  <si>
    <t>1825117879</t>
  </si>
  <si>
    <t>741</t>
  </si>
  <si>
    <t>Elektroinstalace - silnoproud</t>
  </si>
  <si>
    <t>741124600x</t>
  </si>
  <si>
    <t>Odborná demontáž s uložením a zpětná montáž kabelů topných (230 V), uložených na konstrukci.</t>
  </si>
  <si>
    <t>kpl</t>
  </si>
  <si>
    <t>1686055766</t>
  </si>
  <si>
    <t>741136161</t>
  </si>
  <si>
    <t>Propojení vodič topný</t>
  </si>
  <si>
    <t>910866765</t>
  </si>
  <si>
    <t>743</t>
  </si>
  <si>
    <t>Elektromontáže - hrubá montáž</t>
  </si>
  <si>
    <t>741110001</t>
  </si>
  <si>
    <t>Montáž drát nebo lano hromosvodné svodové D do 10 mm s podpěrou vč. svorek a pospojování</t>
  </si>
  <si>
    <t>1236600211</t>
  </si>
  <si>
    <t>354410730</t>
  </si>
  <si>
    <t>drát (lano) průměr 10 mm FeZn</t>
  </si>
  <si>
    <t>kg</t>
  </si>
  <si>
    <t>-1091083423</t>
  </si>
  <si>
    <t>Poznámka k položce:
Hmotnost: 0,62 kg/m</t>
  </si>
  <si>
    <t>40*0,62</t>
  </si>
  <si>
    <t>743621110-D</t>
  </si>
  <si>
    <t>Demontáž drát nebo lano hromosvodné svodové D do 10 mm  vč. svorek a pospojování</t>
  </si>
  <si>
    <t>-2023744502</t>
  </si>
  <si>
    <t>762</t>
  </si>
  <si>
    <t>Konstrukce tesařské</t>
  </si>
  <si>
    <t>762083111</t>
  </si>
  <si>
    <t>Impregnace řeziva proti dřevokaznému hmyzu a houbám máčením třída ohrožení 1 a 2</t>
  </si>
  <si>
    <t>m3</t>
  </si>
  <si>
    <t>1957691826</t>
  </si>
  <si>
    <t>176,912*0,3*0,025*1,1</t>
  </si>
  <si>
    <t>762341210</t>
  </si>
  <si>
    <t>Montáž bednění střech rovných a šikmých sklonu do 60° z hrubých prken na sraz</t>
  </si>
  <si>
    <t>320859055</t>
  </si>
  <si>
    <t>"střecha z 30% "</t>
  </si>
  <si>
    <t>176,912*0,3</t>
  </si>
  <si>
    <t>605151210</t>
  </si>
  <si>
    <t>řezivo jehličnaté boční prkno jakost I.-II. 4 - 6 cm</t>
  </si>
  <si>
    <t>-645409822</t>
  </si>
  <si>
    <t>762341811</t>
  </si>
  <si>
    <t>Demontáž bednění střech z prken</t>
  </si>
  <si>
    <t>-1510554244</t>
  </si>
  <si>
    <t>762395000x</t>
  </si>
  <si>
    <t>Spojovací prostředky pro montáž krovu, bednění, laťování, světlíky, klíny včetně svorníků, buldog</t>
  </si>
  <si>
    <t>-1748357017</t>
  </si>
  <si>
    <t>998762202</t>
  </si>
  <si>
    <t>Přesun hmot procentní pro kce tesařské v objektech v do 12 m</t>
  </si>
  <si>
    <t>1207475626</t>
  </si>
  <si>
    <t>764</t>
  </si>
  <si>
    <t>Konstrukce klempířské</t>
  </si>
  <si>
    <t>764001821</t>
  </si>
  <si>
    <t>Demontáž krytiny ze svitků nebo tabulí do suti</t>
  </si>
  <si>
    <t>1653483846</t>
  </si>
  <si>
    <t>"boční část" (6,505+0,84+0,6+0,22+6,545+0,6)*0,15</t>
  </si>
  <si>
    <t>998764202</t>
  </si>
  <si>
    <t>Přesun hmot procentní pro konstrukce klempířské v objektech v do 12 m</t>
  </si>
  <si>
    <t>1309348579</t>
  </si>
  <si>
    <t>767</t>
  </si>
  <si>
    <t>Konstrukce zámečnické</t>
  </si>
  <si>
    <t>767881128</t>
  </si>
  <si>
    <t>Montáž sloupků záchytného systému do dřevěných trámových konstrukcí sevřením, kotvením</t>
  </si>
  <si>
    <t>234348338</t>
  </si>
  <si>
    <t>Z1</t>
  </si>
  <si>
    <t>Systémový kotevní bod</t>
  </si>
  <si>
    <t>-618279426</t>
  </si>
  <si>
    <t>998767202</t>
  </si>
  <si>
    <t>Přesun hmot procentní pro zámečnické konstrukce v objektech v do 12 m</t>
  </si>
  <si>
    <t>1161872311</t>
  </si>
  <si>
    <t>VRN</t>
  </si>
  <si>
    <t>Vedlejší rozpočtové náklady</t>
  </si>
  <si>
    <t>5</t>
  </si>
  <si>
    <t>VRN1</t>
  </si>
  <si>
    <t xml:space="preserve"> Průzkumné, geodetické a projektové práce</t>
  </si>
  <si>
    <t>011503000</t>
  </si>
  <si>
    <t>Stavební průzkum bez rozlišení - kontrola stavu krovu a tepelné izolace</t>
  </si>
  <si>
    <t>soubor</t>
  </si>
  <si>
    <t>1024</t>
  </si>
  <si>
    <t>1202223612</t>
  </si>
  <si>
    <t>013254000</t>
  </si>
  <si>
    <t>Dokumentace skutečného provedení stavby</t>
  </si>
  <si>
    <t>-2123600214</t>
  </si>
  <si>
    <t>013264000</t>
  </si>
  <si>
    <t>Dokumentace bouracích prací - koordinator BOZP</t>
  </si>
  <si>
    <t>-891987359</t>
  </si>
  <si>
    <t>VRN3</t>
  </si>
  <si>
    <t xml:space="preserve"> Zařízení staveniště</t>
  </si>
  <si>
    <t>030001000</t>
  </si>
  <si>
    <t>Zařízení staveniště</t>
  </si>
  <si>
    <t>1059370818</t>
  </si>
  <si>
    <t>VRN4</t>
  </si>
  <si>
    <t xml:space="preserve"> Inženýrská činnost</t>
  </si>
  <si>
    <t>045203000</t>
  </si>
  <si>
    <t>Kompletační činnost</t>
  </si>
  <si>
    <t>427626790</t>
  </si>
  <si>
    <t>VRN7</t>
  </si>
  <si>
    <t xml:space="preserve"> Provozní vlivy</t>
  </si>
  <si>
    <t>079002000</t>
  </si>
  <si>
    <t>Ostatní provozní vlivy - opatření proti zatečení (povětrnostní vlivy)</t>
  </si>
  <si>
    <t>890660682</t>
  </si>
  <si>
    <t>VRN9</t>
  </si>
  <si>
    <t xml:space="preserve"> Ostatní náklady</t>
  </si>
  <si>
    <t>090001000</t>
  </si>
  <si>
    <t>Ostatní náklady - vzorkování</t>
  </si>
  <si>
    <t>-1137031405</t>
  </si>
  <si>
    <t>19/05-001 - Střecha</t>
  </si>
  <si>
    <t>3</t>
  </si>
  <si>
    <t>7</t>
  </si>
  <si>
    <t>8</t>
  </si>
  <si>
    <t>3,108*10 'Přepočtené koeficientem množství</t>
  </si>
  <si>
    <t>11</t>
  </si>
  <si>
    <t>12</t>
  </si>
  <si>
    <t>13</t>
  </si>
  <si>
    <t>14</t>
  </si>
  <si>
    <t>geotextílie dle PD 500 g/m2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</si>
  <si>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</si>
  <si>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</si>
  <si>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</si>
  <si>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</si>
  <si>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</si>
  <si>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</si>
  <si>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</si>
  <si>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</si>
  <si>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</si>
  <si>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</si>
  <si>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</si>
  <si>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</si>
  <si>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</si>
  <si>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</si>
  <si>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</si>
  <si>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</si>
  <si>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</si>
  <si>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</si>
  <si>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</si>
  <si>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</si>
  <si>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</si>
  <si>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</si>
  <si>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</si>
  <si>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</si>
  <si>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</si>
  <si>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</si>
  <si>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48</t>
  </si>
  <si>
    <t>49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</si>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</sst>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b/>
      <sz val="10"/>
      <color rgb="FF003366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4" fillId="0" borderId="13" xfId="0" applyNumberFormat="1" applyFont="1" applyBorder="1" applyAlignment="1">
      <alignment/>
    </xf>
    <xf numFmtId="166" fontId="34" fillId="0" borderId="14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Border="1" applyAlignment="1" applyProtection="1">
      <alignment vertical="center"/>
      <protection locked="0"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41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4"/>
  <sheetViews>
    <sheetView showGridLines="0" tabSelected="1" workbookViewId="0" topLeftCell="A1">
      <pane ySplit="1" topLeftCell="A22" activePane="bottomLeft" state="frozen"/>
      <selection pane="bottomLeft" activeCell="D52" sqref="D52:H5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10" t="s">
        <v>8</v>
      </c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36" t="s">
        <v>17</v>
      </c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28"/>
      <c r="AQ5" s="30"/>
      <c r="BE5" s="334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8" t="s">
        <v>20</v>
      </c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28"/>
      <c r="AQ6" s="30"/>
      <c r="BE6" s="335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35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35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5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29</v>
      </c>
      <c r="AO10" s="28"/>
      <c r="AP10" s="28"/>
      <c r="AQ10" s="30"/>
      <c r="BE10" s="335"/>
      <c r="BS10" s="23" t="s">
        <v>9</v>
      </c>
    </row>
    <row r="11" spans="2:71" ht="18.4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31</v>
      </c>
      <c r="AL11" s="28"/>
      <c r="AM11" s="28"/>
      <c r="AN11" s="34" t="s">
        <v>32</v>
      </c>
      <c r="AO11" s="28"/>
      <c r="AP11" s="28"/>
      <c r="AQ11" s="30"/>
      <c r="BE11" s="335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5"/>
      <c r="BS12" s="23" t="s">
        <v>9</v>
      </c>
    </row>
    <row r="13" spans="2:71" ht="14.45" customHeight="1">
      <c r="B13" s="27"/>
      <c r="C13" s="28"/>
      <c r="D13" s="36" t="s">
        <v>33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34</v>
      </c>
      <c r="AO13" s="28"/>
      <c r="AP13" s="28"/>
      <c r="AQ13" s="30"/>
      <c r="BE13" s="335"/>
      <c r="BS13" s="23" t="s">
        <v>9</v>
      </c>
    </row>
    <row r="14" spans="2:71" ht="15">
      <c r="B14" s="27"/>
      <c r="C14" s="28"/>
      <c r="D14" s="28"/>
      <c r="E14" s="339" t="s">
        <v>34</v>
      </c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6" t="s">
        <v>31</v>
      </c>
      <c r="AL14" s="28"/>
      <c r="AM14" s="28"/>
      <c r="AN14" s="38" t="s">
        <v>34</v>
      </c>
      <c r="AO14" s="28"/>
      <c r="AP14" s="28"/>
      <c r="AQ14" s="30"/>
      <c r="BE14" s="335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5"/>
      <c r="BS15" s="23" t="s">
        <v>6</v>
      </c>
    </row>
    <row r="16" spans="2:71" ht="14.45" customHeight="1">
      <c r="B16" s="27"/>
      <c r="C16" s="28"/>
      <c r="D16" s="36" t="s">
        <v>35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36</v>
      </c>
      <c r="AO16" s="28"/>
      <c r="AP16" s="28"/>
      <c r="AQ16" s="30"/>
      <c r="BE16" s="335"/>
      <c r="BS16" s="23" t="s">
        <v>6</v>
      </c>
    </row>
    <row r="17" spans="2:71" ht="18.4" customHeight="1">
      <c r="B17" s="27"/>
      <c r="C17" s="28"/>
      <c r="D17" s="28"/>
      <c r="E17" s="34" t="s">
        <v>37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31</v>
      </c>
      <c r="AL17" s="28"/>
      <c r="AM17" s="28"/>
      <c r="AN17" s="34" t="s">
        <v>38</v>
      </c>
      <c r="AO17" s="28"/>
      <c r="AP17" s="28"/>
      <c r="AQ17" s="30"/>
      <c r="BE17" s="335"/>
      <c r="BS17" s="23" t="s">
        <v>39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5"/>
      <c r="BS18" s="23" t="s">
        <v>9</v>
      </c>
    </row>
    <row r="19" spans="2:71" ht="14.45" customHeight="1">
      <c r="B19" s="27"/>
      <c r="C19" s="28"/>
      <c r="D19" s="36" t="s">
        <v>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5"/>
      <c r="BS19" s="23" t="s">
        <v>9</v>
      </c>
    </row>
    <row r="20" spans="2:71" ht="22.5" customHeight="1">
      <c r="B20" s="27"/>
      <c r="C20" s="28"/>
      <c r="D20" s="28"/>
      <c r="E20" s="341" t="s">
        <v>5</v>
      </c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28"/>
      <c r="AP20" s="28"/>
      <c r="AQ20" s="30"/>
      <c r="BE20" s="335"/>
      <c r="BS20" s="23" t="s">
        <v>39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5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5"/>
    </row>
    <row r="23" spans="2:57" s="1" customFormat="1" ht="25.9" customHeight="1">
      <c r="B23" s="40"/>
      <c r="C23" s="41"/>
      <c r="D23" s="42" t="s">
        <v>41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2">
        <f>ROUND(AG51,2)</f>
        <v>0</v>
      </c>
      <c r="AL23" s="343"/>
      <c r="AM23" s="343"/>
      <c r="AN23" s="343"/>
      <c r="AO23" s="343"/>
      <c r="AP23" s="41"/>
      <c r="AQ23" s="44"/>
      <c r="BE23" s="335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5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4" t="s">
        <v>42</v>
      </c>
      <c r="M25" s="344"/>
      <c r="N25" s="344"/>
      <c r="O25" s="344"/>
      <c r="P25" s="41"/>
      <c r="Q25" s="41"/>
      <c r="R25" s="41"/>
      <c r="S25" s="41"/>
      <c r="T25" s="41"/>
      <c r="U25" s="41"/>
      <c r="V25" s="41"/>
      <c r="W25" s="344" t="s">
        <v>43</v>
      </c>
      <c r="X25" s="344"/>
      <c r="Y25" s="344"/>
      <c r="Z25" s="344"/>
      <c r="AA25" s="344"/>
      <c r="AB25" s="344"/>
      <c r="AC25" s="344"/>
      <c r="AD25" s="344"/>
      <c r="AE25" s="344"/>
      <c r="AF25" s="41"/>
      <c r="AG25" s="41"/>
      <c r="AH25" s="41"/>
      <c r="AI25" s="41"/>
      <c r="AJ25" s="41"/>
      <c r="AK25" s="344" t="s">
        <v>44</v>
      </c>
      <c r="AL25" s="344"/>
      <c r="AM25" s="344"/>
      <c r="AN25" s="344"/>
      <c r="AO25" s="344"/>
      <c r="AP25" s="41"/>
      <c r="AQ25" s="44"/>
      <c r="BE25" s="335"/>
    </row>
    <row r="26" spans="2:57" s="2" customFormat="1" ht="14.45" customHeight="1">
      <c r="B26" s="46"/>
      <c r="C26" s="47"/>
      <c r="D26" s="48" t="s">
        <v>45</v>
      </c>
      <c r="E26" s="47"/>
      <c r="F26" s="48" t="s">
        <v>46</v>
      </c>
      <c r="G26" s="47"/>
      <c r="H26" s="47"/>
      <c r="I26" s="47"/>
      <c r="J26" s="47"/>
      <c r="K26" s="47"/>
      <c r="L26" s="327">
        <v>0.21</v>
      </c>
      <c r="M26" s="328"/>
      <c r="N26" s="328"/>
      <c r="O26" s="328"/>
      <c r="P26" s="47"/>
      <c r="Q26" s="47"/>
      <c r="R26" s="47"/>
      <c r="S26" s="47"/>
      <c r="T26" s="47"/>
      <c r="U26" s="47"/>
      <c r="V26" s="47"/>
      <c r="W26" s="329">
        <f>ROUND(AZ51,2)</f>
        <v>0</v>
      </c>
      <c r="X26" s="328"/>
      <c r="Y26" s="328"/>
      <c r="Z26" s="328"/>
      <c r="AA26" s="328"/>
      <c r="AB26" s="328"/>
      <c r="AC26" s="328"/>
      <c r="AD26" s="328"/>
      <c r="AE26" s="328"/>
      <c r="AF26" s="47"/>
      <c r="AG26" s="47"/>
      <c r="AH26" s="47"/>
      <c r="AI26" s="47"/>
      <c r="AJ26" s="47"/>
      <c r="AK26" s="329">
        <f>ROUND(AV51,2)</f>
        <v>0</v>
      </c>
      <c r="AL26" s="328"/>
      <c r="AM26" s="328"/>
      <c r="AN26" s="328"/>
      <c r="AO26" s="328"/>
      <c r="AP26" s="47"/>
      <c r="AQ26" s="49"/>
      <c r="BE26" s="335"/>
    </row>
    <row r="27" spans="2:57" s="2" customFormat="1" ht="14.45" customHeight="1">
      <c r="B27" s="46"/>
      <c r="C27" s="47"/>
      <c r="D27" s="47"/>
      <c r="E27" s="47"/>
      <c r="F27" s="48" t="s">
        <v>47</v>
      </c>
      <c r="G27" s="47"/>
      <c r="H27" s="47"/>
      <c r="I27" s="47"/>
      <c r="J27" s="47"/>
      <c r="K27" s="47"/>
      <c r="L27" s="327">
        <v>0.15</v>
      </c>
      <c r="M27" s="328"/>
      <c r="N27" s="328"/>
      <c r="O27" s="328"/>
      <c r="P27" s="47"/>
      <c r="Q27" s="47"/>
      <c r="R27" s="47"/>
      <c r="S27" s="47"/>
      <c r="T27" s="47"/>
      <c r="U27" s="47"/>
      <c r="V27" s="47"/>
      <c r="W27" s="329">
        <f>ROUND(BA51,2)</f>
        <v>0</v>
      </c>
      <c r="X27" s="328"/>
      <c r="Y27" s="328"/>
      <c r="Z27" s="328"/>
      <c r="AA27" s="328"/>
      <c r="AB27" s="328"/>
      <c r="AC27" s="328"/>
      <c r="AD27" s="328"/>
      <c r="AE27" s="328"/>
      <c r="AF27" s="47"/>
      <c r="AG27" s="47"/>
      <c r="AH27" s="47"/>
      <c r="AI27" s="47"/>
      <c r="AJ27" s="47"/>
      <c r="AK27" s="329">
        <f>ROUND(AW51,2)</f>
        <v>0</v>
      </c>
      <c r="AL27" s="328"/>
      <c r="AM27" s="328"/>
      <c r="AN27" s="328"/>
      <c r="AO27" s="328"/>
      <c r="AP27" s="47"/>
      <c r="AQ27" s="49"/>
      <c r="BE27" s="335"/>
    </row>
    <row r="28" spans="2:57" s="2" customFormat="1" ht="14.45" customHeight="1" hidden="1">
      <c r="B28" s="46"/>
      <c r="C28" s="47"/>
      <c r="D28" s="47"/>
      <c r="E28" s="47"/>
      <c r="F28" s="48" t="s">
        <v>48</v>
      </c>
      <c r="G28" s="47"/>
      <c r="H28" s="47"/>
      <c r="I28" s="47"/>
      <c r="J28" s="47"/>
      <c r="K28" s="47"/>
      <c r="L28" s="327">
        <v>0.21</v>
      </c>
      <c r="M28" s="328"/>
      <c r="N28" s="328"/>
      <c r="O28" s="328"/>
      <c r="P28" s="47"/>
      <c r="Q28" s="47"/>
      <c r="R28" s="47"/>
      <c r="S28" s="47"/>
      <c r="T28" s="47"/>
      <c r="U28" s="47"/>
      <c r="V28" s="47"/>
      <c r="W28" s="329">
        <f>ROUND(BB51,2)</f>
        <v>0</v>
      </c>
      <c r="X28" s="328"/>
      <c r="Y28" s="328"/>
      <c r="Z28" s="328"/>
      <c r="AA28" s="328"/>
      <c r="AB28" s="328"/>
      <c r="AC28" s="328"/>
      <c r="AD28" s="328"/>
      <c r="AE28" s="328"/>
      <c r="AF28" s="47"/>
      <c r="AG28" s="47"/>
      <c r="AH28" s="47"/>
      <c r="AI28" s="47"/>
      <c r="AJ28" s="47"/>
      <c r="AK28" s="329">
        <v>0</v>
      </c>
      <c r="AL28" s="328"/>
      <c r="AM28" s="328"/>
      <c r="AN28" s="328"/>
      <c r="AO28" s="328"/>
      <c r="AP28" s="47"/>
      <c r="AQ28" s="49"/>
      <c r="BE28" s="335"/>
    </row>
    <row r="29" spans="2:57" s="2" customFormat="1" ht="14.45" customHeight="1" hidden="1">
      <c r="B29" s="46"/>
      <c r="C29" s="47"/>
      <c r="D29" s="47"/>
      <c r="E29" s="47"/>
      <c r="F29" s="48" t="s">
        <v>49</v>
      </c>
      <c r="G29" s="47"/>
      <c r="H29" s="47"/>
      <c r="I29" s="47"/>
      <c r="J29" s="47"/>
      <c r="K29" s="47"/>
      <c r="L29" s="327">
        <v>0.15</v>
      </c>
      <c r="M29" s="328"/>
      <c r="N29" s="328"/>
      <c r="O29" s="328"/>
      <c r="P29" s="47"/>
      <c r="Q29" s="47"/>
      <c r="R29" s="47"/>
      <c r="S29" s="47"/>
      <c r="T29" s="47"/>
      <c r="U29" s="47"/>
      <c r="V29" s="47"/>
      <c r="W29" s="329">
        <f>ROUND(BC51,2)</f>
        <v>0</v>
      </c>
      <c r="X29" s="328"/>
      <c r="Y29" s="328"/>
      <c r="Z29" s="328"/>
      <c r="AA29" s="328"/>
      <c r="AB29" s="328"/>
      <c r="AC29" s="328"/>
      <c r="AD29" s="328"/>
      <c r="AE29" s="328"/>
      <c r="AF29" s="47"/>
      <c r="AG29" s="47"/>
      <c r="AH29" s="47"/>
      <c r="AI29" s="47"/>
      <c r="AJ29" s="47"/>
      <c r="AK29" s="329">
        <v>0</v>
      </c>
      <c r="AL29" s="328"/>
      <c r="AM29" s="328"/>
      <c r="AN29" s="328"/>
      <c r="AO29" s="328"/>
      <c r="AP29" s="47"/>
      <c r="AQ29" s="49"/>
      <c r="BE29" s="335"/>
    </row>
    <row r="30" spans="2:57" s="2" customFormat="1" ht="14.45" customHeight="1" hidden="1">
      <c r="B30" s="46"/>
      <c r="C30" s="47"/>
      <c r="D30" s="47"/>
      <c r="E30" s="47"/>
      <c r="F30" s="48" t="s">
        <v>50</v>
      </c>
      <c r="G30" s="47"/>
      <c r="H30" s="47"/>
      <c r="I30" s="47"/>
      <c r="J30" s="47"/>
      <c r="K30" s="47"/>
      <c r="L30" s="327">
        <v>0</v>
      </c>
      <c r="M30" s="328"/>
      <c r="N30" s="328"/>
      <c r="O30" s="328"/>
      <c r="P30" s="47"/>
      <c r="Q30" s="47"/>
      <c r="R30" s="47"/>
      <c r="S30" s="47"/>
      <c r="T30" s="47"/>
      <c r="U30" s="47"/>
      <c r="V30" s="47"/>
      <c r="W30" s="329">
        <f>ROUND(BD51,2)</f>
        <v>0</v>
      </c>
      <c r="X30" s="328"/>
      <c r="Y30" s="328"/>
      <c r="Z30" s="328"/>
      <c r="AA30" s="328"/>
      <c r="AB30" s="328"/>
      <c r="AC30" s="328"/>
      <c r="AD30" s="328"/>
      <c r="AE30" s="328"/>
      <c r="AF30" s="47"/>
      <c r="AG30" s="47"/>
      <c r="AH30" s="47"/>
      <c r="AI30" s="47"/>
      <c r="AJ30" s="47"/>
      <c r="AK30" s="329">
        <v>0</v>
      </c>
      <c r="AL30" s="328"/>
      <c r="AM30" s="328"/>
      <c r="AN30" s="328"/>
      <c r="AO30" s="328"/>
      <c r="AP30" s="47"/>
      <c r="AQ30" s="49"/>
      <c r="BE30" s="335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5"/>
    </row>
    <row r="32" spans="2:57" s="1" customFormat="1" ht="25.9" customHeight="1">
      <c r="B32" s="40"/>
      <c r="C32" s="50"/>
      <c r="D32" s="51" t="s">
        <v>51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52</v>
      </c>
      <c r="U32" s="52"/>
      <c r="V32" s="52"/>
      <c r="W32" s="52"/>
      <c r="X32" s="330" t="s">
        <v>53</v>
      </c>
      <c r="Y32" s="331"/>
      <c r="Z32" s="331"/>
      <c r="AA32" s="331"/>
      <c r="AB32" s="331"/>
      <c r="AC32" s="52"/>
      <c r="AD32" s="52"/>
      <c r="AE32" s="52"/>
      <c r="AF32" s="52"/>
      <c r="AG32" s="52"/>
      <c r="AH32" s="52"/>
      <c r="AI32" s="52"/>
      <c r="AJ32" s="52"/>
      <c r="AK32" s="332">
        <f>SUM(AK23:AK30)</f>
        <v>0</v>
      </c>
      <c r="AL32" s="331"/>
      <c r="AM32" s="331"/>
      <c r="AN32" s="331"/>
      <c r="AO32" s="333"/>
      <c r="AP32" s="50"/>
      <c r="AQ32" s="54"/>
      <c r="BE32" s="335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54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19/05-001</v>
      </c>
      <c r="AR41" s="61"/>
    </row>
    <row r="42" spans="2:44" s="4" customFormat="1" ht="36.95" customHeight="1">
      <c r="B42" s="63"/>
      <c r="C42" s="64" t="s">
        <v>19</v>
      </c>
      <c r="L42" s="315" t="str">
        <f>K6</f>
        <v>Oprava střešní krytiny objektu OHAS, na st.p.č. 869 v k.ú. Turnov</v>
      </c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23</v>
      </c>
      <c r="L44" s="65" t="str">
        <f>IF(K8="","",K8)</f>
        <v>ul.Zborovská 519, Turnov</v>
      </c>
      <c r="AI44" s="62" t="s">
        <v>25</v>
      </c>
      <c r="AM44" s="317" t="str">
        <f>IF(AN8="","",AN8)</f>
        <v>17. 6. 2019</v>
      </c>
      <c r="AN44" s="317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27</v>
      </c>
      <c r="L46" s="3" t="str">
        <f>IF(E11="","",E11)</f>
        <v>Město Turnov</v>
      </c>
      <c r="AI46" s="62" t="s">
        <v>35</v>
      </c>
      <c r="AM46" s="318" t="str">
        <f>IF(E17="","",E17)</f>
        <v>ACTIV Projekce, s.r.o.</v>
      </c>
      <c r="AN46" s="318"/>
      <c r="AO46" s="318"/>
      <c r="AP46" s="318"/>
      <c r="AR46" s="40"/>
      <c r="AS46" s="319" t="s">
        <v>55</v>
      </c>
      <c r="AT46" s="320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33</v>
      </c>
      <c r="L47" s="3" t="str">
        <f>IF(E14="Vyplň údaj","",E14)</f>
        <v/>
      </c>
      <c r="AR47" s="40"/>
      <c r="AS47" s="321"/>
      <c r="AT47" s="322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21"/>
      <c r="AT48" s="322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3" t="s">
        <v>56</v>
      </c>
      <c r="D49" s="324"/>
      <c r="E49" s="324"/>
      <c r="F49" s="324"/>
      <c r="G49" s="324"/>
      <c r="H49" s="70"/>
      <c r="I49" s="325" t="s">
        <v>57</v>
      </c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6" t="s">
        <v>58</v>
      </c>
      <c r="AH49" s="324"/>
      <c r="AI49" s="324"/>
      <c r="AJ49" s="324"/>
      <c r="AK49" s="324"/>
      <c r="AL49" s="324"/>
      <c r="AM49" s="324"/>
      <c r="AN49" s="325" t="s">
        <v>59</v>
      </c>
      <c r="AO49" s="324"/>
      <c r="AP49" s="324"/>
      <c r="AQ49" s="71" t="s">
        <v>60</v>
      </c>
      <c r="AR49" s="40"/>
      <c r="AS49" s="72" t="s">
        <v>61</v>
      </c>
      <c r="AT49" s="73" t="s">
        <v>62</v>
      </c>
      <c r="AU49" s="73" t="s">
        <v>63</v>
      </c>
      <c r="AV49" s="73" t="s">
        <v>64</v>
      </c>
      <c r="AW49" s="73" t="s">
        <v>65</v>
      </c>
      <c r="AX49" s="73" t="s">
        <v>66</v>
      </c>
      <c r="AY49" s="73" t="s">
        <v>67</v>
      </c>
      <c r="AZ49" s="73" t="s">
        <v>68</v>
      </c>
      <c r="BA49" s="73" t="s">
        <v>69</v>
      </c>
      <c r="BB49" s="73" t="s">
        <v>70</v>
      </c>
      <c r="BC49" s="73" t="s">
        <v>71</v>
      </c>
      <c r="BD49" s="74" t="s">
        <v>72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73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08">
        <f>ROUND(SUM(AG52:AG52),2)</f>
        <v>0</v>
      </c>
      <c r="AH51" s="308"/>
      <c r="AI51" s="308"/>
      <c r="AJ51" s="308"/>
      <c r="AK51" s="308"/>
      <c r="AL51" s="308"/>
      <c r="AM51" s="308"/>
      <c r="AN51" s="309">
        <f>SUM(AG51,AT51)</f>
        <v>0</v>
      </c>
      <c r="AO51" s="309"/>
      <c r="AP51" s="309"/>
      <c r="AQ51" s="78" t="s">
        <v>5</v>
      </c>
      <c r="AR51" s="63"/>
      <c r="AS51" s="79">
        <f>ROUND(SUM(AS52:AS52),2)</f>
        <v>0</v>
      </c>
      <c r="AT51" s="80">
        <f>ROUND(SUM(AV51:AW51),2)</f>
        <v>0</v>
      </c>
      <c r="AU51" s="81">
        <f>ROUND(SUM(AU52:AU52),5)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ROUND(SUM(AZ52:AZ52),2)</f>
        <v>0</v>
      </c>
      <c r="BA51" s="80">
        <f>ROUND(SUM(BA52:BA52),2)</f>
        <v>0</v>
      </c>
      <c r="BB51" s="80">
        <f>ROUND(SUM(BB52:BB52),2)</f>
        <v>0</v>
      </c>
      <c r="BC51" s="80">
        <f>ROUND(SUM(BC52:BC52),2)</f>
        <v>0</v>
      </c>
      <c r="BD51" s="82">
        <f>ROUND(SUM(BD52:BD52),2)</f>
        <v>0</v>
      </c>
      <c r="BS51" s="64" t="s">
        <v>74</v>
      </c>
      <c r="BT51" s="64" t="s">
        <v>75</v>
      </c>
      <c r="BU51" s="83" t="s">
        <v>76</v>
      </c>
      <c r="BV51" s="64" t="s">
        <v>77</v>
      </c>
      <c r="BW51" s="64" t="s">
        <v>7</v>
      </c>
      <c r="BX51" s="64" t="s">
        <v>78</v>
      </c>
      <c r="CL51" s="64" t="s">
        <v>5</v>
      </c>
    </row>
    <row r="52" spans="1:91" s="5" customFormat="1" ht="37.5" customHeight="1">
      <c r="A52" s="84" t="s">
        <v>79</v>
      </c>
      <c r="B52" s="85"/>
      <c r="C52" s="86"/>
      <c r="D52" s="361" t="s">
        <v>17</v>
      </c>
      <c r="E52" s="361"/>
      <c r="F52" s="361"/>
      <c r="G52" s="361"/>
      <c r="H52" s="361"/>
      <c r="I52" s="87"/>
      <c r="J52" s="314" t="s">
        <v>83</v>
      </c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2">
        <f>'19-05-001 - Střecha'!J27</f>
        <v>0</v>
      </c>
      <c r="AH52" s="313"/>
      <c r="AI52" s="313"/>
      <c r="AJ52" s="313"/>
      <c r="AK52" s="313"/>
      <c r="AL52" s="313"/>
      <c r="AM52" s="313"/>
      <c r="AN52" s="312">
        <f>SUM(AG52,AT52)</f>
        <v>0</v>
      </c>
      <c r="AO52" s="313"/>
      <c r="AP52" s="313"/>
      <c r="AQ52" s="88" t="s">
        <v>80</v>
      </c>
      <c r="AR52" s="85"/>
      <c r="AS52" s="90">
        <v>0</v>
      </c>
      <c r="AT52" s="91">
        <f>ROUND(SUM(AV52:AW52),2)</f>
        <v>0</v>
      </c>
      <c r="AU52" s="92">
        <f>'19-05-001 - Střecha'!P93</f>
        <v>0</v>
      </c>
      <c r="AV52" s="91">
        <f>'19-05-001 - Střecha'!J30</f>
        <v>0</v>
      </c>
      <c r="AW52" s="91">
        <f>'19-05-001 - Střecha'!J31</f>
        <v>0</v>
      </c>
      <c r="AX52" s="91">
        <f>'19-05-001 - Střecha'!J32</f>
        <v>0</v>
      </c>
      <c r="AY52" s="91">
        <f>'19-05-001 - Střecha'!J33</f>
        <v>0</v>
      </c>
      <c r="AZ52" s="91">
        <f>'19-05-001 - Střecha'!F30</f>
        <v>0</v>
      </c>
      <c r="BA52" s="91">
        <f>'19-05-001 - Střecha'!F31</f>
        <v>0</v>
      </c>
      <c r="BB52" s="91">
        <f>'19-05-001 - Střecha'!F32</f>
        <v>0</v>
      </c>
      <c r="BC52" s="91">
        <f>'19-05-001 - Střecha'!F33</f>
        <v>0</v>
      </c>
      <c r="BD52" s="93">
        <f>'19-05-001 - Střecha'!F34</f>
        <v>0</v>
      </c>
      <c r="BT52" s="89" t="s">
        <v>81</v>
      </c>
      <c r="BV52" s="89" t="s">
        <v>77</v>
      </c>
      <c r="BW52" s="89" t="s">
        <v>84</v>
      </c>
      <c r="BX52" s="89" t="s">
        <v>7</v>
      </c>
      <c r="CL52" s="89" t="s">
        <v>5</v>
      </c>
      <c r="CM52" s="89" t="s">
        <v>82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AN52:AP52"/>
    <mergeCell ref="AG52:AM52"/>
    <mergeCell ref="D52:H52"/>
    <mergeCell ref="J52:AF52"/>
    <mergeCell ref="AG51:AM51"/>
    <mergeCell ref="AN51:AP51"/>
    <mergeCell ref="AR2:BE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/>
    <hyperlink ref="W1:AI1" location="C51" display="2) Rekapitulace objektů stavby a soupisů prací"/>
    <hyperlink ref="A52" location="'19-05-001 - Střecha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251"/>
  <sheetViews>
    <sheetView showGridLines="0" workbookViewId="0" topLeftCell="A1">
      <pane ySplit="1" topLeftCell="A2" activePane="bottomLeft" state="frozen"/>
      <selection pane="bottomLeft" activeCell="K96" sqref="K96:K25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85</v>
      </c>
      <c r="G1" s="348" t="s">
        <v>86</v>
      </c>
      <c r="H1" s="348"/>
      <c r="I1" s="98"/>
      <c r="J1" s="97" t="s">
        <v>87</v>
      </c>
      <c r="K1" s="96" t="s">
        <v>88</v>
      </c>
      <c r="L1" s="97" t="s">
        <v>89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0" t="s">
        <v>8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23" t="s">
        <v>84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82</v>
      </c>
    </row>
    <row r="4" spans="2:46" ht="36.95" customHeight="1">
      <c r="B4" s="27"/>
      <c r="C4" s="28"/>
      <c r="D4" s="29" t="s">
        <v>90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22.5" customHeight="1">
      <c r="B7" s="27"/>
      <c r="C7" s="28"/>
      <c r="D7" s="28"/>
      <c r="E7" s="349" t="str">
        <f>'Rekapitulace stavby'!K6</f>
        <v>Oprava střešní krytiny objektu OHAS, na st.p.č. 869 v k.ú. Turnov</v>
      </c>
      <c r="F7" s="350"/>
      <c r="G7" s="350"/>
      <c r="H7" s="350"/>
      <c r="I7" s="100"/>
      <c r="J7" s="28"/>
      <c r="K7" s="30"/>
    </row>
    <row r="8" spans="2:11" s="1" customFormat="1" ht="15">
      <c r="B8" s="40"/>
      <c r="C8" s="41"/>
      <c r="D8" s="36" t="s">
        <v>91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51" t="s">
        <v>396</v>
      </c>
      <c r="F9" s="352"/>
      <c r="G9" s="352"/>
      <c r="H9" s="352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2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2" t="s">
        <v>25</v>
      </c>
      <c r="J12" s="103" t="str">
        <f>'Rekapitulace stavby'!AN8</f>
        <v>17. 6. 2019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">
        <v>29</v>
      </c>
      <c r="K14" s="44"/>
    </row>
    <row r="15" spans="2:11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02" t="s">
        <v>31</v>
      </c>
      <c r="J15" s="34" t="s">
        <v>32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33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31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35</v>
      </c>
      <c r="E20" s="41"/>
      <c r="F20" s="41"/>
      <c r="G20" s="41"/>
      <c r="H20" s="41"/>
      <c r="I20" s="102" t="s">
        <v>28</v>
      </c>
      <c r="J20" s="34" t="s">
        <v>36</v>
      </c>
      <c r="K20" s="44"/>
    </row>
    <row r="21" spans="2:11" s="1" customFormat="1" ht="18" customHeight="1">
      <c r="B21" s="40"/>
      <c r="C21" s="41"/>
      <c r="D21" s="41"/>
      <c r="E21" s="34" t="s">
        <v>37</v>
      </c>
      <c r="F21" s="41"/>
      <c r="G21" s="41"/>
      <c r="H21" s="41"/>
      <c r="I21" s="102" t="s">
        <v>31</v>
      </c>
      <c r="J21" s="34" t="s">
        <v>38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01"/>
      <c r="J23" s="41"/>
      <c r="K23" s="44"/>
    </row>
    <row r="24" spans="2:11" s="6" customFormat="1" ht="22.5" customHeight="1">
      <c r="B24" s="104"/>
      <c r="C24" s="105"/>
      <c r="D24" s="105"/>
      <c r="E24" s="341" t="s">
        <v>5</v>
      </c>
      <c r="F24" s="341"/>
      <c r="G24" s="341"/>
      <c r="H24" s="341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41</v>
      </c>
      <c r="E27" s="41"/>
      <c r="F27" s="41"/>
      <c r="G27" s="41"/>
      <c r="H27" s="41"/>
      <c r="I27" s="101"/>
      <c r="J27" s="111">
        <f>ROUND(J93,2)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12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13">
        <f>ROUND(SUM(BE93:BE250),2)</f>
        <v>0</v>
      </c>
      <c r="G30" s="41"/>
      <c r="H30" s="41"/>
      <c r="I30" s="114">
        <v>0.21</v>
      </c>
      <c r="J30" s="113">
        <f>ROUND(ROUND((SUM(BE93:BE250)),2)*I30,2)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13">
        <f>ROUND(SUM(BF93:BF250),2)</f>
        <v>0</v>
      </c>
      <c r="G31" s="41"/>
      <c r="H31" s="41"/>
      <c r="I31" s="114">
        <v>0.15</v>
      </c>
      <c r="J31" s="113">
        <f>ROUND(ROUND((SUM(BF93:BF250)),2)*I31,2)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13">
        <f>ROUND(SUM(BG93:BG250),2)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13">
        <f>ROUND(SUM(BH93:BH250),2)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13">
        <f>ROUND(SUM(BI93:BI250),2)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51</v>
      </c>
      <c r="E36" s="70"/>
      <c r="F36" s="70"/>
      <c r="G36" s="117" t="s">
        <v>52</v>
      </c>
      <c r="H36" s="118" t="s">
        <v>53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92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22.5" customHeight="1">
      <c r="B45" s="40"/>
      <c r="C45" s="41"/>
      <c r="D45" s="41"/>
      <c r="E45" s="349" t="str">
        <f>E7</f>
        <v>Oprava střešní krytiny objektu OHAS, na st.p.č. 869 v k.ú. Turnov</v>
      </c>
      <c r="F45" s="350"/>
      <c r="G45" s="350"/>
      <c r="H45" s="350"/>
      <c r="I45" s="101"/>
      <c r="J45" s="41"/>
      <c r="K45" s="44"/>
    </row>
    <row r="46" spans="2:11" s="1" customFormat="1" ht="14.45" customHeight="1">
      <c r="B46" s="40"/>
      <c r="C46" s="36" t="s">
        <v>91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23.25" customHeight="1">
      <c r="B47" s="40"/>
      <c r="C47" s="41"/>
      <c r="D47" s="41"/>
      <c r="E47" s="351" t="str">
        <f>E9</f>
        <v>19/05-001 - Střecha</v>
      </c>
      <c r="F47" s="352"/>
      <c r="G47" s="352"/>
      <c r="H47" s="352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ul.Zborovská 519, Turnov</v>
      </c>
      <c r="G49" s="41"/>
      <c r="H49" s="41"/>
      <c r="I49" s="102" t="s">
        <v>25</v>
      </c>
      <c r="J49" s="103" t="str">
        <f>IF(J12="","",J12)</f>
        <v>17. 6. 2019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>Město Turnov</v>
      </c>
      <c r="G51" s="41"/>
      <c r="H51" s="41"/>
      <c r="I51" s="102" t="s">
        <v>35</v>
      </c>
      <c r="J51" s="34" t="str">
        <f>E21</f>
        <v>ACTIV Projekce, s.r.o.</v>
      </c>
      <c r="K51" s="44"/>
    </row>
    <row r="52" spans="2:11" s="1" customFormat="1" ht="14.45" customHeight="1">
      <c r="B52" s="40"/>
      <c r="C52" s="36" t="s">
        <v>33</v>
      </c>
      <c r="D52" s="41"/>
      <c r="E52" s="41"/>
      <c r="F52" s="34" t="str">
        <f>IF(E18="","",E18)</f>
        <v/>
      </c>
      <c r="G52" s="41"/>
      <c r="H52" s="41"/>
      <c r="I52" s="101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93</v>
      </c>
      <c r="D54" s="115"/>
      <c r="E54" s="115"/>
      <c r="F54" s="115"/>
      <c r="G54" s="115"/>
      <c r="H54" s="115"/>
      <c r="I54" s="126"/>
      <c r="J54" s="127" t="s">
        <v>94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95</v>
      </c>
      <c r="D56" s="41"/>
      <c r="E56" s="41"/>
      <c r="F56" s="41"/>
      <c r="G56" s="41"/>
      <c r="H56" s="41"/>
      <c r="I56" s="101"/>
      <c r="J56" s="111">
        <f>J93</f>
        <v>0</v>
      </c>
      <c r="K56" s="44"/>
      <c r="AU56" s="23" t="s">
        <v>96</v>
      </c>
    </row>
    <row r="57" spans="2:11" s="7" customFormat="1" ht="24.95" customHeight="1">
      <c r="B57" s="130"/>
      <c r="C57" s="131"/>
      <c r="D57" s="132" t="s">
        <v>97</v>
      </c>
      <c r="E57" s="133"/>
      <c r="F57" s="133"/>
      <c r="G57" s="133"/>
      <c r="H57" s="133"/>
      <c r="I57" s="134"/>
      <c r="J57" s="135">
        <f>J94</f>
        <v>0</v>
      </c>
      <c r="K57" s="136"/>
    </row>
    <row r="58" spans="2:11" s="8" customFormat="1" ht="19.9" customHeight="1">
      <c r="B58" s="137"/>
      <c r="C58" s="138"/>
      <c r="D58" s="139" t="s">
        <v>98</v>
      </c>
      <c r="E58" s="140"/>
      <c r="F58" s="140"/>
      <c r="G58" s="140"/>
      <c r="H58" s="140"/>
      <c r="I58" s="141"/>
      <c r="J58" s="142">
        <f>J95</f>
        <v>0</v>
      </c>
      <c r="K58" s="143"/>
    </row>
    <row r="59" spans="2:11" s="8" customFormat="1" ht="19.9" customHeight="1">
      <c r="B59" s="137"/>
      <c r="C59" s="138"/>
      <c r="D59" s="139" t="s">
        <v>99</v>
      </c>
      <c r="E59" s="140"/>
      <c r="F59" s="140"/>
      <c r="G59" s="140"/>
      <c r="H59" s="140"/>
      <c r="I59" s="141"/>
      <c r="J59" s="142">
        <f>J104</f>
        <v>0</v>
      </c>
      <c r="K59" s="143"/>
    </row>
    <row r="60" spans="2:11" s="7" customFormat="1" ht="24.95" customHeight="1">
      <c r="B60" s="130"/>
      <c r="C60" s="131"/>
      <c r="D60" s="132" t="s">
        <v>100</v>
      </c>
      <c r="E60" s="133"/>
      <c r="F60" s="133"/>
      <c r="G60" s="133"/>
      <c r="H60" s="133"/>
      <c r="I60" s="134"/>
      <c r="J60" s="135">
        <f>J117</f>
        <v>0</v>
      </c>
      <c r="K60" s="136"/>
    </row>
    <row r="61" spans="2:11" s="8" customFormat="1" ht="19.9" customHeight="1">
      <c r="B61" s="137"/>
      <c r="C61" s="138"/>
      <c r="D61" s="139" t="s">
        <v>101</v>
      </c>
      <c r="E61" s="140"/>
      <c r="F61" s="140"/>
      <c r="G61" s="140"/>
      <c r="H61" s="140"/>
      <c r="I61" s="141"/>
      <c r="J61" s="142">
        <f>J118</f>
        <v>0</v>
      </c>
      <c r="K61" s="143"/>
    </row>
    <row r="62" spans="2:11" s="8" customFormat="1" ht="19.9" customHeight="1">
      <c r="B62" s="137"/>
      <c r="C62" s="138"/>
      <c r="D62" s="139" t="s">
        <v>102</v>
      </c>
      <c r="E62" s="140"/>
      <c r="F62" s="140"/>
      <c r="G62" s="140"/>
      <c r="H62" s="140"/>
      <c r="I62" s="141"/>
      <c r="J62" s="142">
        <f>J196</f>
        <v>0</v>
      </c>
      <c r="K62" s="143"/>
    </row>
    <row r="63" spans="2:11" s="8" customFormat="1" ht="19.9" customHeight="1">
      <c r="B63" s="137"/>
      <c r="C63" s="138"/>
      <c r="D63" s="139" t="s">
        <v>103</v>
      </c>
      <c r="E63" s="140"/>
      <c r="F63" s="140"/>
      <c r="G63" s="140"/>
      <c r="H63" s="140"/>
      <c r="I63" s="141"/>
      <c r="J63" s="142">
        <f>J198</f>
        <v>0</v>
      </c>
      <c r="K63" s="143"/>
    </row>
    <row r="64" spans="2:11" s="8" customFormat="1" ht="19.9" customHeight="1">
      <c r="B64" s="137"/>
      <c r="C64" s="138"/>
      <c r="D64" s="139" t="s">
        <v>104</v>
      </c>
      <c r="E64" s="140"/>
      <c r="F64" s="140"/>
      <c r="G64" s="140"/>
      <c r="H64" s="140"/>
      <c r="I64" s="141"/>
      <c r="J64" s="142">
        <f>J201</f>
        <v>0</v>
      </c>
      <c r="K64" s="143"/>
    </row>
    <row r="65" spans="2:11" s="8" customFormat="1" ht="19.9" customHeight="1">
      <c r="B65" s="137"/>
      <c r="C65" s="138"/>
      <c r="D65" s="139" t="s">
        <v>105</v>
      </c>
      <c r="E65" s="140"/>
      <c r="F65" s="140"/>
      <c r="G65" s="140"/>
      <c r="H65" s="140"/>
      <c r="I65" s="141"/>
      <c r="J65" s="142">
        <f>J207</f>
        <v>0</v>
      </c>
      <c r="K65" s="143"/>
    </row>
    <row r="66" spans="2:11" s="8" customFormat="1" ht="19.9" customHeight="1">
      <c r="B66" s="137"/>
      <c r="C66" s="138"/>
      <c r="D66" s="139" t="s">
        <v>106</v>
      </c>
      <c r="E66" s="140"/>
      <c r="F66" s="140"/>
      <c r="G66" s="140"/>
      <c r="H66" s="140"/>
      <c r="I66" s="141"/>
      <c r="J66" s="142">
        <f>J224</f>
        <v>0</v>
      </c>
      <c r="K66" s="143"/>
    </row>
    <row r="67" spans="2:11" s="8" customFormat="1" ht="19.9" customHeight="1">
      <c r="B67" s="137"/>
      <c r="C67" s="138"/>
      <c r="D67" s="139" t="s">
        <v>107</v>
      </c>
      <c r="E67" s="140"/>
      <c r="F67" s="140"/>
      <c r="G67" s="140"/>
      <c r="H67" s="140"/>
      <c r="I67" s="141"/>
      <c r="J67" s="142">
        <f>J234</f>
        <v>0</v>
      </c>
      <c r="K67" s="143"/>
    </row>
    <row r="68" spans="2:11" s="7" customFormat="1" ht="24.95" customHeight="1">
      <c r="B68" s="130"/>
      <c r="C68" s="131"/>
      <c r="D68" s="132" t="s">
        <v>108</v>
      </c>
      <c r="E68" s="133"/>
      <c r="F68" s="133"/>
      <c r="G68" s="133"/>
      <c r="H68" s="133"/>
      <c r="I68" s="134"/>
      <c r="J68" s="135">
        <f>J238</f>
        <v>0</v>
      </c>
      <c r="K68" s="136"/>
    </row>
    <row r="69" spans="2:11" s="8" customFormat="1" ht="19.9" customHeight="1">
      <c r="B69" s="137"/>
      <c r="C69" s="138"/>
      <c r="D69" s="139" t="s">
        <v>109</v>
      </c>
      <c r="E69" s="140"/>
      <c r="F69" s="140"/>
      <c r="G69" s="140"/>
      <c r="H69" s="140"/>
      <c r="I69" s="141"/>
      <c r="J69" s="142">
        <f>J239</f>
        <v>0</v>
      </c>
      <c r="K69" s="143"/>
    </row>
    <row r="70" spans="2:11" s="8" customFormat="1" ht="19.9" customHeight="1">
      <c r="B70" s="137"/>
      <c r="C70" s="138"/>
      <c r="D70" s="139" t="s">
        <v>110</v>
      </c>
      <c r="E70" s="140"/>
      <c r="F70" s="140"/>
      <c r="G70" s="140"/>
      <c r="H70" s="140"/>
      <c r="I70" s="141"/>
      <c r="J70" s="142">
        <f>J243</f>
        <v>0</v>
      </c>
      <c r="K70" s="143"/>
    </row>
    <row r="71" spans="2:11" s="8" customFormat="1" ht="19.9" customHeight="1">
      <c r="B71" s="137"/>
      <c r="C71" s="138"/>
      <c r="D71" s="139" t="s">
        <v>111</v>
      </c>
      <c r="E71" s="140"/>
      <c r="F71" s="140"/>
      <c r="G71" s="140"/>
      <c r="H71" s="140"/>
      <c r="I71" s="141"/>
      <c r="J71" s="142">
        <f>J245</f>
        <v>0</v>
      </c>
      <c r="K71" s="143"/>
    </row>
    <row r="72" spans="2:11" s="8" customFormat="1" ht="19.9" customHeight="1">
      <c r="B72" s="137"/>
      <c r="C72" s="138"/>
      <c r="D72" s="139" t="s">
        <v>112</v>
      </c>
      <c r="E72" s="140"/>
      <c r="F72" s="140"/>
      <c r="G72" s="140"/>
      <c r="H72" s="140"/>
      <c r="I72" s="141"/>
      <c r="J72" s="142">
        <f>J247</f>
        <v>0</v>
      </c>
      <c r="K72" s="143"/>
    </row>
    <row r="73" spans="2:11" s="8" customFormat="1" ht="19.9" customHeight="1">
      <c r="B73" s="137"/>
      <c r="C73" s="138"/>
      <c r="D73" s="139" t="s">
        <v>113</v>
      </c>
      <c r="E73" s="140"/>
      <c r="F73" s="140"/>
      <c r="G73" s="140"/>
      <c r="H73" s="140"/>
      <c r="I73" s="141"/>
      <c r="J73" s="142">
        <f>J249</f>
        <v>0</v>
      </c>
      <c r="K73" s="143"/>
    </row>
    <row r="74" spans="2:11" s="1" customFormat="1" ht="21.75" customHeight="1">
      <c r="B74" s="40"/>
      <c r="C74" s="41"/>
      <c r="D74" s="41"/>
      <c r="E74" s="41"/>
      <c r="F74" s="41"/>
      <c r="G74" s="41"/>
      <c r="H74" s="41"/>
      <c r="I74" s="101"/>
      <c r="J74" s="41"/>
      <c r="K74" s="44"/>
    </row>
    <row r="75" spans="2:11" s="1" customFormat="1" ht="6.95" customHeight="1">
      <c r="B75" s="55"/>
      <c r="C75" s="56"/>
      <c r="D75" s="56"/>
      <c r="E75" s="56"/>
      <c r="F75" s="56"/>
      <c r="G75" s="56"/>
      <c r="H75" s="56"/>
      <c r="I75" s="122"/>
      <c r="J75" s="56"/>
      <c r="K75" s="57"/>
    </row>
    <row r="79" spans="2:12" s="1" customFormat="1" ht="6.95" customHeight="1">
      <c r="B79" s="58"/>
      <c r="C79" s="59"/>
      <c r="D79" s="59"/>
      <c r="E79" s="59"/>
      <c r="F79" s="59"/>
      <c r="G79" s="59"/>
      <c r="H79" s="59"/>
      <c r="I79" s="123"/>
      <c r="J79" s="59"/>
      <c r="K79" s="59"/>
      <c r="L79" s="40"/>
    </row>
    <row r="80" spans="2:12" s="1" customFormat="1" ht="36.95" customHeight="1">
      <c r="B80" s="40"/>
      <c r="C80" s="60" t="s">
        <v>114</v>
      </c>
      <c r="L80" s="40"/>
    </row>
    <row r="81" spans="2:12" s="1" customFormat="1" ht="6.95" customHeight="1">
      <c r="B81" s="40"/>
      <c r="L81" s="40"/>
    </row>
    <row r="82" spans="2:12" s="1" customFormat="1" ht="14.45" customHeight="1">
      <c r="B82" s="40"/>
      <c r="C82" s="62" t="s">
        <v>19</v>
      </c>
      <c r="L82" s="40"/>
    </row>
    <row r="83" spans="2:12" s="1" customFormat="1" ht="22.5" customHeight="1">
      <c r="B83" s="40"/>
      <c r="E83" s="345" t="str">
        <f>E7</f>
        <v>Oprava střešní krytiny objektu OHAS, na st.p.č. 869 v k.ú. Turnov</v>
      </c>
      <c r="F83" s="346"/>
      <c r="G83" s="346"/>
      <c r="H83" s="346"/>
      <c r="L83" s="40"/>
    </row>
    <row r="84" spans="2:12" s="1" customFormat="1" ht="14.45" customHeight="1">
      <c r="B84" s="40"/>
      <c r="C84" s="62" t="s">
        <v>91</v>
      </c>
      <c r="L84" s="40"/>
    </row>
    <row r="85" spans="2:12" s="1" customFormat="1" ht="23.25" customHeight="1">
      <c r="B85" s="40"/>
      <c r="E85" s="315" t="str">
        <f>E9</f>
        <v>19/05-001 - Střecha</v>
      </c>
      <c r="F85" s="347"/>
      <c r="G85" s="347"/>
      <c r="H85" s="347"/>
      <c r="L85" s="40"/>
    </row>
    <row r="86" spans="2:12" s="1" customFormat="1" ht="6.95" customHeight="1">
      <c r="B86" s="40"/>
      <c r="L86" s="40"/>
    </row>
    <row r="87" spans="2:12" s="1" customFormat="1" ht="18" customHeight="1">
      <c r="B87" s="40"/>
      <c r="C87" s="62" t="s">
        <v>23</v>
      </c>
      <c r="F87" s="144" t="str">
        <f>F12</f>
        <v>ul.Zborovská 519, Turnov</v>
      </c>
      <c r="I87" s="145" t="s">
        <v>25</v>
      </c>
      <c r="J87" s="66" t="str">
        <f>IF(J12="","",J12)</f>
        <v>17. 6. 2019</v>
      </c>
      <c r="L87" s="40"/>
    </row>
    <row r="88" spans="2:12" s="1" customFormat="1" ht="6.95" customHeight="1">
      <c r="B88" s="40"/>
      <c r="L88" s="40"/>
    </row>
    <row r="89" spans="2:12" s="1" customFormat="1" ht="15">
      <c r="B89" s="40"/>
      <c r="C89" s="62" t="s">
        <v>27</v>
      </c>
      <c r="F89" s="144" t="str">
        <f>E15</f>
        <v>Město Turnov</v>
      </c>
      <c r="I89" s="145" t="s">
        <v>35</v>
      </c>
      <c r="J89" s="144" t="str">
        <f>E21</f>
        <v>ACTIV Projekce, s.r.o.</v>
      </c>
      <c r="L89" s="40"/>
    </row>
    <row r="90" spans="2:12" s="1" customFormat="1" ht="14.45" customHeight="1">
      <c r="B90" s="40"/>
      <c r="C90" s="62" t="s">
        <v>33</v>
      </c>
      <c r="F90" s="144" t="str">
        <f>IF(E18="","",E18)</f>
        <v/>
      </c>
      <c r="L90" s="40"/>
    </row>
    <row r="91" spans="2:12" s="1" customFormat="1" ht="10.35" customHeight="1">
      <c r="B91" s="40"/>
      <c r="L91" s="40"/>
    </row>
    <row r="92" spans="2:20" s="9" customFormat="1" ht="29.25" customHeight="1">
      <c r="B92" s="146"/>
      <c r="C92" s="147" t="s">
        <v>115</v>
      </c>
      <c r="D92" s="148" t="s">
        <v>60</v>
      </c>
      <c r="E92" s="148" t="s">
        <v>56</v>
      </c>
      <c r="F92" s="148" t="s">
        <v>116</v>
      </c>
      <c r="G92" s="148" t="s">
        <v>117</v>
      </c>
      <c r="H92" s="148" t="s">
        <v>118</v>
      </c>
      <c r="I92" s="149" t="s">
        <v>119</v>
      </c>
      <c r="J92" s="148" t="s">
        <v>94</v>
      </c>
      <c r="K92" s="150" t="s">
        <v>120</v>
      </c>
      <c r="L92" s="146"/>
      <c r="M92" s="72" t="s">
        <v>121</v>
      </c>
      <c r="N92" s="73" t="s">
        <v>45</v>
      </c>
      <c r="O92" s="73" t="s">
        <v>122</v>
      </c>
      <c r="P92" s="73" t="s">
        <v>123</v>
      </c>
      <c r="Q92" s="73" t="s">
        <v>124</v>
      </c>
      <c r="R92" s="73" t="s">
        <v>125</v>
      </c>
      <c r="S92" s="73" t="s">
        <v>126</v>
      </c>
      <c r="T92" s="74" t="s">
        <v>127</v>
      </c>
    </row>
    <row r="93" spans="2:63" s="1" customFormat="1" ht="29.25" customHeight="1">
      <c r="B93" s="40"/>
      <c r="C93" s="76" t="s">
        <v>95</v>
      </c>
      <c r="J93" s="151">
        <f>BK93</f>
        <v>0</v>
      </c>
      <c r="L93" s="40"/>
      <c r="M93" s="75"/>
      <c r="N93" s="67"/>
      <c r="O93" s="67"/>
      <c r="P93" s="152">
        <f>P94+P117+P238</f>
        <v>0</v>
      </c>
      <c r="Q93" s="67"/>
      <c r="R93" s="152">
        <f>R94+R117+R238</f>
        <v>1.87707538</v>
      </c>
      <c r="S93" s="67"/>
      <c r="T93" s="153">
        <f>T94+T117+T238</f>
        <v>3.1083618599999996</v>
      </c>
      <c r="AT93" s="23" t="s">
        <v>74</v>
      </c>
      <c r="AU93" s="23" t="s">
        <v>96</v>
      </c>
      <c r="BK93" s="154">
        <f>BK94+BK117+BK238</f>
        <v>0</v>
      </c>
    </row>
    <row r="94" spans="2:63" s="10" customFormat="1" ht="37.35" customHeight="1">
      <c r="B94" s="155"/>
      <c r="D94" s="156" t="s">
        <v>74</v>
      </c>
      <c r="E94" s="157" t="s">
        <v>128</v>
      </c>
      <c r="F94" s="157" t="s">
        <v>129</v>
      </c>
      <c r="I94" s="158"/>
      <c r="J94" s="159">
        <f>BK94</f>
        <v>0</v>
      </c>
      <c r="L94" s="155"/>
      <c r="M94" s="160"/>
      <c r="N94" s="161"/>
      <c r="O94" s="161"/>
      <c r="P94" s="162">
        <f>P95+P104</f>
        <v>0</v>
      </c>
      <c r="Q94" s="161"/>
      <c r="R94" s="162">
        <f>R95+R104</f>
        <v>0</v>
      </c>
      <c r="S94" s="161"/>
      <c r="T94" s="163">
        <f>T95+T104</f>
        <v>0</v>
      </c>
      <c r="AR94" s="156" t="s">
        <v>81</v>
      </c>
      <c r="AT94" s="164" t="s">
        <v>74</v>
      </c>
      <c r="AU94" s="164" t="s">
        <v>75</v>
      </c>
      <c r="AY94" s="156" t="s">
        <v>130</v>
      </c>
      <c r="BK94" s="165">
        <f>BK95+BK104</f>
        <v>0</v>
      </c>
    </row>
    <row r="95" spans="2:63" s="10" customFormat="1" ht="19.9" customHeight="1">
      <c r="B95" s="155"/>
      <c r="D95" s="166" t="s">
        <v>74</v>
      </c>
      <c r="E95" s="167" t="s">
        <v>140</v>
      </c>
      <c r="F95" s="167" t="s">
        <v>141</v>
      </c>
      <c r="I95" s="158"/>
      <c r="J95" s="168">
        <f>BK95</f>
        <v>0</v>
      </c>
      <c r="L95" s="155"/>
      <c r="M95" s="160"/>
      <c r="N95" s="161"/>
      <c r="O95" s="161"/>
      <c r="P95" s="162">
        <f>SUM(P96:P103)</f>
        <v>0</v>
      </c>
      <c r="Q95" s="161"/>
      <c r="R95" s="162">
        <f>SUM(R96:R103)</f>
        <v>0</v>
      </c>
      <c r="S95" s="161"/>
      <c r="T95" s="163">
        <f>SUM(T96:T103)</f>
        <v>0</v>
      </c>
      <c r="AR95" s="156" t="s">
        <v>81</v>
      </c>
      <c r="AT95" s="164" t="s">
        <v>74</v>
      </c>
      <c r="AU95" s="164" t="s">
        <v>81</v>
      </c>
      <c r="AY95" s="156" t="s">
        <v>130</v>
      </c>
      <c r="BK95" s="165">
        <f>SUM(BK96:BK103)</f>
        <v>0</v>
      </c>
    </row>
    <row r="96" spans="2:65" s="1" customFormat="1" ht="22.5" customHeight="1">
      <c r="B96" s="169"/>
      <c r="C96" s="170" t="s">
        <v>81</v>
      </c>
      <c r="D96" s="170" t="s">
        <v>132</v>
      </c>
      <c r="E96" s="171" t="s">
        <v>143</v>
      </c>
      <c r="F96" s="172" t="s">
        <v>144</v>
      </c>
      <c r="G96" s="173" t="s">
        <v>133</v>
      </c>
      <c r="H96" s="174">
        <v>267.095</v>
      </c>
      <c r="I96" s="175"/>
      <c r="J96" s="176">
        <f>ROUND(I96*H96,2)</f>
        <v>0</v>
      </c>
      <c r="K96" s="172"/>
      <c r="L96" s="40"/>
      <c r="M96" s="177" t="s">
        <v>5</v>
      </c>
      <c r="N96" s="178" t="s">
        <v>46</v>
      </c>
      <c r="O96" s="41"/>
      <c r="P96" s="179">
        <f>O96*H96</f>
        <v>0</v>
      </c>
      <c r="Q96" s="179">
        <v>0</v>
      </c>
      <c r="R96" s="179">
        <f>Q96*H96</f>
        <v>0</v>
      </c>
      <c r="S96" s="179">
        <v>0</v>
      </c>
      <c r="T96" s="180">
        <f>S96*H96</f>
        <v>0</v>
      </c>
      <c r="AR96" s="23" t="s">
        <v>134</v>
      </c>
      <c r="AT96" s="23" t="s">
        <v>132</v>
      </c>
      <c r="AU96" s="23" t="s">
        <v>82</v>
      </c>
      <c r="AY96" s="23" t="s">
        <v>130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23" t="s">
        <v>81</v>
      </c>
      <c r="BK96" s="181">
        <f>ROUND(I96*H96,2)</f>
        <v>0</v>
      </c>
      <c r="BL96" s="23" t="s">
        <v>134</v>
      </c>
      <c r="BM96" s="23" t="s">
        <v>145</v>
      </c>
    </row>
    <row r="97" spans="2:51" s="12" customFormat="1" ht="13.5">
      <c r="B97" s="191"/>
      <c r="D97" s="183" t="s">
        <v>135</v>
      </c>
      <c r="E97" s="200" t="s">
        <v>5</v>
      </c>
      <c r="F97" s="201" t="s">
        <v>146</v>
      </c>
      <c r="H97" s="202">
        <v>204.475</v>
      </c>
      <c r="I97" s="196"/>
      <c r="L97" s="191"/>
      <c r="M97" s="197"/>
      <c r="N97" s="198"/>
      <c r="O97" s="198"/>
      <c r="P97" s="198"/>
      <c r="Q97" s="198"/>
      <c r="R97" s="198"/>
      <c r="S97" s="198"/>
      <c r="T97" s="199"/>
      <c r="AT97" s="200" t="s">
        <v>135</v>
      </c>
      <c r="AU97" s="200" t="s">
        <v>82</v>
      </c>
      <c r="AV97" s="12" t="s">
        <v>82</v>
      </c>
      <c r="AW97" s="12" t="s">
        <v>39</v>
      </c>
      <c r="AX97" s="12" t="s">
        <v>75</v>
      </c>
      <c r="AY97" s="200" t="s">
        <v>130</v>
      </c>
    </row>
    <row r="98" spans="2:51" s="12" customFormat="1" ht="13.5">
      <c r="B98" s="191"/>
      <c r="D98" s="183" t="s">
        <v>135</v>
      </c>
      <c r="E98" s="200" t="s">
        <v>5</v>
      </c>
      <c r="F98" s="201" t="s">
        <v>147</v>
      </c>
      <c r="H98" s="202">
        <v>62.62</v>
      </c>
      <c r="I98" s="196"/>
      <c r="L98" s="191"/>
      <c r="M98" s="197"/>
      <c r="N98" s="198"/>
      <c r="O98" s="198"/>
      <c r="P98" s="198"/>
      <c r="Q98" s="198"/>
      <c r="R98" s="198"/>
      <c r="S98" s="198"/>
      <c r="T98" s="199"/>
      <c r="AT98" s="200" t="s">
        <v>135</v>
      </c>
      <c r="AU98" s="200" t="s">
        <v>82</v>
      </c>
      <c r="AV98" s="12" t="s">
        <v>82</v>
      </c>
      <c r="AW98" s="12" t="s">
        <v>39</v>
      </c>
      <c r="AX98" s="12" t="s">
        <v>75</v>
      </c>
      <c r="AY98" s="200" t="s">
        <v>130</v>
      </c>
    </row>
    <row r="99" spans="2:51" s="13" customFormat="1" ht="13.5">
      <c r="B99" s="203"/>
      <c r="D99" s="192" t="s">
        <v>135</v>
      </c>
      <c r="E99" s="204" t="s">
        <v>5</v>
      </c>
      <c r="F99" s="205" t="s">
        <v>138</v>
      </c>
      <c r="H99" s="206">
        <v>267.095</v>
      </c>
      <c r="I99" s="207"/>
      <c r="L99" s="203"/>
      <c r="M99" s="208"/>
      <c r="N99" s="209"/>
      <c r="O99" s="209"/>
      <c r="P99" s="209"/>
      <c r="Q99" s="209"/>
      <c r="R99" s="209"/>
      <c r="S99" s="209"/>
      <c r="T99" s="210"/>
      <c r="AT99" s="211" t="s">
        <v>135</v>
      </c>
      <c r="AU99" s="211" t="s">
        <v>82</v>
      </c>
      <c r="AV99" s="13" t="s">
        <v>134</v>
      </c>
      <c r="AW99" s="13" t="s">
        <v>39</v>
      </c>
      <c r="AX99" s="13" t="s">
        <v>81</v>
      </c>
      <c r="AY99" s="211" t="s">
        <v>130</v>
      </c>
    </row>
    <row r="100" spans="2:65" s="1" customFormat="1" ht="31.5" customHeight="1">
      <c r="B100" s="169"/>
      <c r="C100" s="170" t="s">
        <v>82</v>
      </c>
      <c r="D100" s="170" t="s">
        <v>132</v>
      </c>
      <c r="E100" s="171" t="s">
        <v>149</v>
      </c>
      <c r="F100" s="172" t="s">
        <v>150</v>
      </c>
      <c r="G100" s="173" t="s">
        <v>133</v>
      </c>
      <c r="H100" s="174">
        <v>8012.85</v>
      </c>
      <c r="I100" s="175"/>
      <c r="J100" s="176">
        <f>ROUND(I100*H100,2)</f>
        <v>0</v>
      </c>
      <c r="K100" s="172"/>
      <c r="L100" s="40"/>
      <c r="M100" s="177" t="s">
        <v>5</v>
      </c>
      <c r="N100" s="178" t="s">
        <v>46</v>
      </c>
      <c r="O100" s="41"/>
      <c r="P100" s="179">
        <f>O100*H100</f>
        <v>0</v>
      </c>
      <c r="Q100" s="179">
        <v>0</v>
      </c>
      <c r="R100" s="179">
        <f>Q100*H100</f>
        <v>0</v>
      </c>
      <c r="S100" s="179">
        <v>0</v>
      </c>
      <c r="T100" s="180">
        <f>S100*H100</f>
        <v>0</v>
      </c>
      <c r="AR100" s="23" t="s">
        <v>134</v>
      </c>
      <c r="AT100" s="23" t="s">
        <v>132</v>
      </c>
      <c r="AU100" s="23" t="s">
        <v>82</v>
      </c>
      <c r="AY100" s="23" t="s">
        <v>130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23" t="s">
        <v>81</v>
      </c>
      <c r="BK100" s="181">
        <f>ROUND(I100*H100,2)</f>
        <v>0</v>
      </c>
      <c r="BL100" s="23" t="s">
        <v>134</v>
      </c>
      <c r="BM100" s="23" t="s">
        <v>151</v>
      </c>
    </row>
    <row r="101" spans="2:51" s="12" customFormat="1" ht="13.5">
      <c r="B101" s="191"/>
      <c r="D101" s="192" t="s">
        <v>135</v>
      </c>
      <c r="E101" s="193" t="s">
        <v>5</v>
      </c>
      <c r="F101" s="194" t="s">
        <v>152</v>
      </c>
      <c r="H101" s="195">
        <v>8012.85</v>
      </c>
      <c r="I101" s="196"/>
      <c r="L101" s="191"/>
      <c r="M101" s="197"/>
      <c r="N101" s="198"/>
      <c r="O101" s="198"/>
      <c r="P101" s="198"/>
      <c r="Q101" s="198"/>
      <c r="R101" s="198"/>
      <c r="S101" s="198"/>
      <c r="T101" s="199"/>
      <c r="AT101" s="200" t="s">
        <v>135</v>
      </c>
      <c r="AU101" s="200" t="s">
        <v>82</v>
      </c>
      <c r="AV101" s="12" t="s">
        <v>82</v>
      </c>
      <c r="AW101" s="12" t="s">
        <v>39</v>
      </c>
      <c r="AX101" s="12" t="s">
        <v>81</v>
      </c>
      <c r="AY101" s="200" t="s">
        <v>130</v>
      </c>
    </row>
    <row r="102" spans="2:65" s="1" customFormat="1" ht="22.5" customHeight="1">
      <c r="B102" s="169"/>
      <c r="C102" s="170" t="s">
        <v>397</v>
      </c>
      <c r="D102" s="170" t="s">
        <v>132</v>
      </c>
      <c r="E102" s="171" t="s">
        <v>154</v>
      </c>
      <c r="F102" s="172" t="s">
        <v>155</v>
      </c>
      <c r="G102" s="173" t="s">
        <v>133</v>
      </c>
      <c r="H102" s="174">
        <v>267.095</v>
      </c>
      <c r="I102" s="175"/>
      <c r="J102" s="176">
        <f>ROUND(I102*H102,2)</f>
        <v>0</v>
      </c>
      <c r="K102" s="172"/>
      <c r="L102" s="40"/>
      <c r="M102" s="177" t="s">
        <v>5</v>
      </c>
      <c r="N102" s="178" t="s">
        <v>46</v>
      </c>
      <c r="O102" s="41"/>
      <c r="P102" s="179">
        <f>O102*H102</f>
        <v>0</v>
      </c>
      <c r="Q102" s="179">
        <v>0</v>
      </c>
      <c r="R102" s="179">
        <f>Q102*H102</f>
        <v>0</v>
      </c>
      <c r="S102" s="179">
        <v>0</v>
      </c>
      <c r="T102" s="180">
        <f>S102*H102</f>
        <v>0</v>
      </c>
      <c r="AR102" s="23" t="s">
        <v>134</v>
      </c>
      <c r="AT102" s="23" t="s">
        <v>132</v>
      </c>
      <c r="AU102" s="23" t="s">
        <v>82</v>
      </c>
      <c r="AY102" s="23" t="s">
        <v>130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23" t="s">
        <v>81</v>
      </c>
      <c r="BK102" s="181">
        <f>ROUND(I102*H102,2)</f>
        <v>0</v>
      </c>
      <c r="BL102" s="23" t="s">
        <v>134</v>
      </c>
      <c r="BM102" s="23" t="s">
        <v>156</v>
      </c>
    </row>
    <row r="103" spans="2:51" s="12" customFormat="1" ht="13.5">
      <c r="B103" s="191"/>
      <c r="D103" s="183" t="s">
        <v>135</v>
      </c>
      <c r="E103" s="200" t="s">
        <v>5</v>
      </c>
      <c r="F103" s="201" t="s">
        <v>157</v>
      </c>
      <c r="H103" s="202">
        <v>267.095</v>
      </c>
      <c r="I103" s="196"/>
      <c r="L103" s="191"/>
      <c r="M103" s="197"/>
      <c r="N103" s="198"/>
      <c r="O103" s="198"/>
      <c r="P103" s="198"/>
      <c r="Q103" s="198"/>
      <c r="R103" s="198"/>
      <c r="S103" s="198"/>
      <c r="T103" s="199"/>
      <c r="AT103" s="200" t="s">
        <v>135</v>
      </c>
      <c r="AU103" s="200" t="s">
        <v>82</v>
      </c>
      <c r="AV103" s="12" t="s">
        <v>82</v>
      </c>
      <c r="AW103" s="12" t="s">
        <v>39</v>
      </c>
      <c r="AX103" s="12" t="s">
        <v>81</v>
      </c>
      <c r="AY103" s="200" t="s">
        <v>130</v>
      </c>
    </row>
    <row r="104" spans="2:63" s="10" customFormat="1" ht="29.85" customHeight="1">
      <c r="B104" s="155"/>
      <c r="D104" s="166" t="s">
        <v>74</v>
      </c>
      <c r="E104" s="167" t="s">
        <v>158</v>
      </c>
      <c r="F104" s="167" t="s">
        <v>159</v>
      </c>
      <c r="I104" s="158"/>
      <c r="J104" s="168">
        <f>BK104</f>
        <v>0</v>
      </c>
      <c r="L104" s="155"/>
      <c r="M104" s="160"/>
      <c r="N104" s="161"/>
      <c r="O104" s="161"/>
      <c r="P104" s="162">
        <f>SUM(P105:P116)</f>
        <v>0</v>
      </c>
      <c r="Q104" s="161"/>
      <c r="R104" s="162">
        <f>SUM(R105:R116)</f>
        <v>0</v>
      </c>
      <c r="S104" s="161"/>
      <c r="T104" s="163">
        <f>SUM(T105:T116)</f>
        <v>0</v>
      </c>
      <c r="AR104" s="156" t="s">
        <v>81</v>
      </c>
      <c r="AT104" s="164" t="s">
        <v>74</v>
      </c>
      <c r="AU104" s="164" t="s">
        <v>81</v>
      </c>
      <c r="AY104" s="156" t="s">
        <v>130</v>
      </c>
      <c r="BK104" s="165">
        <f>SUM(BK105:BK116)</f>
        <v>0</v>
      </c>
    </row>
    <row r="105" spans="2:65" s="1" customFormat="1" ht="31.5" customHeight="1">
      <c r="B105" s="169"/>
      <c r="C105" s="170" t="s">
        <v>134</v>
      </c>
      <c r="D105" s="170" t="s">
        <v>132</v>
      </c>
      <c r="E105" s="171" t="s">
        <v>160</v>
      </c>
      <c r="F105" s="172" t="s">
        <v>161</v>
      </c>
      <c r="G105" s="173" t="s">
        <v>162</v>
      </c>
      <c r="H105" s="174">
        <v>3.108</v>
      </c>
      <c r="I105" s="175"/>
      <c r="J105" s="176">
        <f>ROUND(I105*H105,2)</f>
        <v>0</v>
      </c>
      <c r="K105" s="172"/>
      <c r="L105" s="40"/>
      <c r="M105" s="177" t="s">
        <v>5</v>
      </c>
      <c r="N105" s="178" t="s">
        <v>46</v>
      </c>
      <c r="O105" s="41"/>
      <c r="P105" s="179">
        <f>O105*H105</f>
        <v>0</v>
      </c>
      <c r="Q105" s="179">
        <v>0</v>
      </c>
      <c r="R105" s="179">
        <f>Q105*H105</f>
        <v>0</v>
      </c>
      <c r="S105" s="179">
        <v>0</v>
      </c>
      <c r="T105" s="180">
        <f>S105*H105</f>
        <v>0</v>
      </c>
      <c r="AR105" s="23" t="s">
        <v>134</v>
      </c>
      <c r="AT105" s="23" t="s">
        <v>132</v>
      </c>
      <c r="AU105" s="23" t="s">
        <v>82</v>
      </c>
      <c r="AY105" s="23" t="s">
        <v>130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81</v>
      </c>
      <c r="BK105" s="181">
        <f>ROUND(I105*H105,2)</f>
        <v>0</v>
      </c>
      <c r="BL105" s="23" t="s">
        <v>134</v>
      </c>
      <c r="BM105" s="23" t="s">
        <v>163</v>
      </c>
    </row>
    <row r="106" spans="2:65" s="1" customFormat="1" ht="22.5" customHeight="1">
      <c r="B106" s="169"/>
      <c r="C106" s="170" t="s">
        <v>362</v>
      </c>
      <c r="D106" s="170" t="s">
        <v>132</v>
      </c>
      <c r="E106" s="171" t="s">
        <v>165</v>
      </c>
      <c r="F106" s="172" t="s">
        <v>166</v>
      </c>
      <c r="G106" s="173" t="s">
        <v>137</v>
      </c>
      <c r="H106" s="174">
        <v>10</v>
      </c>
      <c r="I106" s="175"/>
      <c r="J106" s="176">
        <f>ROUND(I106*H106,2)</f>
        <v>0</v>
      </c>
      <c r="K106" s="172"/>
      <c r="L106" s="40"/>
      <c r="M106" s="177" t="s">
        <v>5</v>
      </c>
      <c r="N106" s="178" t="s">
        <v>46</v>
      </c>
      <c r="O106" s="41"/>
      <c r="P106" s="179">
        <f>O106*H106</f>
        <v>0</v>
      </c>
      <c r="Q106" s="179">
        <v>0</v>
      </c>
      <c r="R106" s="179">
        <f>Q106*H106</f>
        <v>0</v>
      </c>
      <c r="S106" s="179">
        <v>0</v>
      </c>
      <c r="T106" s="180">
        <f>S106*H106</f>
        <v>0</v>
      </c>
      <c r="AR106" s="23" t="s">
        <v>134</v>
      </c>
      <c r="AT106" s="23" t="s">
        <v>132</v>
      </c>
      <c r="AU106" s="23" t="s">
        <v>82</v>
      </c>
      <c r="AY106" s="23" t="s">
        <v>130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23" t="s">
        <v>81</v>
      </c>
      <c r="BK106" s="181">
        <f>ROUND(I106*H106,2)</f>
        <v>0</v>
      </c>
      <c r="BL106" s="23" t="s">
        <v>134</v>
      </c>
      <c r="BM106" s="23" t="s">
        <v>167</v>
      </c>
    </row>
    <row r="107" spans="2:65" s="1" customFormat="1" ht="22.5" customHeight="1">
      <c r="B107" s="169"/>
      <c r="C107" s="170" t="s">
        <v>131</v>
      </c>
      <c r="D107" s="170" t="s">
        <v>132</v>
      </c>
      <c r="E107" s="171" t="s">
        <v>169</v>
      </c>
      <c r="F107" s="172" t="s">
        <v>170</v>
      </c>
      <c r="G107" s="173" t="s">
        <v>137</v>
      </c>
      <c r="H107" s="174">
        <v>100</v>
      </c>
      <c r="I107" s="175"/>
      <c r="J107" s="176">
        <f>ROUND(I107*H107,2)</f>
        <v>0</v>
      </c>
      <c r="K107" s="172"/>
      <c r="L107" s="40"/>
      <c r="M107" s="177" t="s">
        <v>5</v>
      </c>
      <c r="N107" s="178" t="s">
        <v>46</v>
      </c>
      <c r="O107" s="41"/>
      <c r="P107" s="179">
        <f>O107*H107</f>
        <v>0</v>
      </c>
      <c r="Q107" s="179">
        <v>0</v>
      </c>
      <c r="R107" s="179">
        <f>Q107*H107</f>
        <v>0</v>
      </c>
      <c r="S107" s="179">
        <v>0</v>
      </c>
      <c r="T107" s="180">
        <f>S107*H107</f>
        <v>0</v>
      </c>
      <c r="AR107" s="23" t="s">
        <v>134</v>
      </c>
      <c r="AT107" s="23" t="s">
        <v>132</v>
      </c>
      <c r="AU107" s="23" t="s">
        <v>82</v>
      </c>
      <c r="AY107" s="23" t="s">
        <v>130</v>
      </c>
      <c r="BE107" s="181">
        <f>IF(N107="základní",J107,0)</f>
        <v>0</v>
      </c>
      <c r="BF107" s="181">
        <f>IF(N107="snížená",J107,0)</f>
        <v>0</v>
      </c>
      <c r="BG107" s="181">
        <f>IF(N107="zákl. přenesená",J107,0)</f>
        <v>0</v>
      </c>
      <c r="BH107" s="181">
        <f>IF(N107="sníž. přenesená",J107,0)</f>
        <v>0</v>
      </c>
      <c r="BI107" s="181">
        <f>IF(N107="nulová",J107,0)</f>
        <v>0</v>
      </c>
      <c r="BJ107" s="23" t="s">
        <v>81</v>
      </c>
      <c r="BK107" s="181">
        <f>ROUND(I107*H107,2)</f>
        <v>0</v>
      </c>
      <c r="BL107" s="23" t="s">
        <v>134</v>
      </c>
      <c r="BM107" s="23" t="s">
        <v>171</v>
      </c>
    </row>
    <row r="108" spans="2:51" s="12" customFormat="1" ht="13.5">
      <c r="B108" s="191"/>
      <c r="D108" s="192" t="s">
        <v>135</v>
      </c>
      <c r="E108" s="193" t="s">
        <v>5</v>
      </c>
      <c r="F108" s="194" t="s">
        <v>172</v>
      </c>
      <c r="H108" s="195">
        <v>100</v>
      </c>
      <c r="I108" s="196"/>
      <c r="L108" s="191"/>
      <c r="M108" s="197"/>
      <c r="N108" s="198"/>
      <c r="O108" s="198"/>
      <c r="P108" s="198"/>
      <c r="Q108" s="198"/>
      <c r="R108" s="198"/>
      <c r="S108" s="198"/>
      <c r="T108" s="199"/>
      <c r="AT108" s="200" t="s">
        <v>135</v>
      </c>
      <c r="AU108" s="200" t="s">
        <v>82</v>
      </c>
      <c r="AV108" s="12" t="s">
        <v>82</v>
      </c>
      <c r="AW108" s="12" t="s">
        <v>39</v>
      </c>
      <c r="AX108" s="12" t="s">
        <v>81</v>
      </c>
      <c r="AY108" s="200" t="s">
        <v>130</v>
      </c>
    </row>
    <row r="109" spans="2:65" s="1" customFormat="1" ht="22.5" customHeight="1">
      <c r="B109" s="169"/>
      <c r="C109" s="170" t="s">
        <v>398</v>
      </c>
      <c r="D109" s="170" t="s">
        <v>132</v>
      </c>
      <c r="E109" s="171" t="s">
        <v>174</v>
      </c>
      <c r="F109" s="172" t="s">
        <v>175</v>
      </c>
      <c r="G109" s="173" t="s">
        <v>162</v>
      </c>
      <c r="H109" s="174">
        <v>3.108</v>
      </c>
      <c r="I109" s="175"/>
      <c r="J109" s="176">
        <f>ROUND(I109*H109,2)</f>
        <v>0</v>
      </c>
      <c r="K109" s="172"/>
      <c r="L109" s="40"/>
      <c r="M109" s="177" t="s">
        <v>5</v>
      </c>
      <c r="N109" s="178" t="s">
        <v>46</v>
      </c>
      <c r="O109" s="41"/>
      <c r="P109" s="179">
        <f>O109*H109</f>
        <v>0</v>
      </c>
      <c r="Q109" s="179">
        <v>0</v>
      </c>
      <c r="R109" s="179">
        <f>Q109*H109</f>
        <v>0</v>
      </c>
      <c r="S109" s="179">
        <v>0</v>
      </c>
      <c r="T109" s="180">
        <f>S109*H109</f>
        <v>0</v>
      </c>
      <c r="AR109" s="23" t="s">
        <v>134</v>
      </c>
      <c r="AT109" s="23" t="s">
        <v>132</v>
      </c>
      <c r="AU109" s="23" t="s">
        <v>82</v>
      </c>
      <c r="AY109" s="23" t="s">
        <v>130</v>
      </c>
      <c r="BE109" s="181">
        <f>IF(N109="základní",J109,0)</f>
        <v>0</v>
      </c>
      <c r="BF109" s="181">
        <f>IF(N109="snížená",J109,0)</f>
        <v>0</v>
      </c>
      <c r="BG109" s="181">
        <f>IF(N109="zákl. přenesená",J109,0)</f>
        <v>0</v>
      </c>
      <c r="BH109" s="181">
        <f>IF(N109="sníž. přenesená",J109,0)</f>
        <v>0</v>
      </c>
      <c r="BI109" s="181">
        <f>IF(N109="nulová",J109,0)</f>
        <v>0</v>
      </c>
      <c r="BJ109" s="23" t="s">
        <v>81</v>
      </c>
      <c r="BK109" s="181">
        <f>ROUND(I109*H109,2)</f>
        <v>0</v>
      </c>
      <c r="BL109" s="23" t="s">
        <v>134</v>
      </c>
      <c r="BM109" s="23" t="s">
        <v>176</v>
      </c>
    </row>
    <row r="110" spans="2:65" s="1" customFormat="1" ht="22.5" customHeight="1">
      <c r="B110" s="169"/>
      <c r="C110" s="170" t="s">
        <v>399</v>
      </c>
      <c r="D110" s="170" t="s">
        <v>132</v>
      </c>
      <c r="E110" s="171" t="s">
        <v>178</v>
      </c>
      <c r="F110" s="172" t="s">
        <v>179</v>
      </c>
      <c r="G110" s="173" t="s">
        <v>162</v>
      </c>
      <c r="H110" s="174">
        <v>31.08</v>
      </c>
      <c r="I110" s="175"/>
      <c r="J110" s="176">
        <f>ROUND(I110*H110,2)</f>
        <v>0</v>
      </c>
      <c r="K110" s="172"/>
      <c r="L110" s="40"/>
      <c r="M110" s="177" t="s">
        <v>5</v>
      </c>
      <c r="N110" s="178" t="s">
        <v>46</v>
      </c>
      <c r="O110" s="41"/>
      <c r="P110" s="179">
        <f>O110*H110</f>
        <v>0</v>
      </c>
      <c r="Q110" s="179">
        <v>0</v>
      </c>
      <c r="R110" s="179">
        <f>Q110*H110</f>
        <v>0</v>
      </c>
      <c r="S110" s="179">
        <v>0</v>
      </c>
      <c r="T110" s="180">
        <f>S110*H110</f>
        <v>0</v>
      </c>
      <c r="AR110" s="23" t="s">
        <v>134</v>
      </c>
      <c r="AT110" s="23" t="s">
        <v>132</v>
      </c>
      <c r="AU110" s="23" t="s">
        <v>82</v>
      </c>
      <c r="AY110" s="23" t="s">
        <v>130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23" t="s">
        <v>81</v>
      </c>
      <c r="BK110" s="181">
        <f>ROUND(I110*H110,2)</f>
        <v>0</v>
      </c>
      <c r="BL110" s="23" t="s">
        <v>134</v>
      </c>
      <c r="BM110" s="23" t="s">
        <v>180</v>
      </c>
    </row>
    <row r="111" spans="2:51" s="12" customFormat="1" ht="13.5">
      <c r="B111" s="191"/>
      <c r="D111" s="192" t="s">
        <v>135</v>
      </c>
      <c r="F111" s="194" t="s">
        <v>400</v>
      </c>
      <c r="H111" s="195">
        <v>31.08</v>
      </c>
      <c r="I111" s="196"/>
      <c r="L111" s="191"/>
      <c r="M111" s="197"/>
      <c r="N111" s="198"/>
      <c r="O111" s="198"/>
      <c r="P111" s="198"/>
      <c r="Q111" s="198"/>
      <c r="R111" s="198"/>
      <c r="S111" s="198"/>
      <c r="T111" s="199"/>
      <c r="AT111" s="200" t="s">
        <v>135</v>
      </c>
      <c r="AU111" s="200" t="s">
        <v>82</v>
      </c>
      <c r="AV111" s="12" t="s">
        <v>82</v>
      </c>
      <c r="AW111" s="12" t="s">
        <v>6</v>
      </c>
      <c r="AX111" s="12" t="s">
        <v>81</v>
      </c>
      <c r="AY111" s="200" t="s">
        <v>130</v>
      </c>
    </row>
    <row r="112" spans="2:65" s="1" customFormat="1" ht="22.5" customHeight="1">
      <c r="B112" s="169"/>
      <c r="C112" s="170" t="s">
        <v>136</v>
      </c>
      <c r="D112" s="170" t="s">
        <v>132</v>
      </c>
      <c r="E112" s="171" t="s">
        <v>181</v>
      </c>
      <c r="F112" s="172" t="s">
        <v>182</v>
      </c>
      <c r="G112" s="173" t="s">
        <v>162</v>
      </c>
      <c r="H112" s="174">
        <v>1.251</v>
      </c>
      <c r="I112" s="175"/>
      <c r="J112" s="176">
        <f>ROUND(I112*H112,2)</f>
        <v>0</v>
      </c>
      <c r="K112" s="172"/>
      <c r="L112" s="40"/>
      <c r="M112" s="177" t="s">
        <v>5</v>
      </c>
      <c r="N112" s="178" t="s">
        <v>46</v>
      </c>
      <c r="O112" s="41"/>
      <c r="P112" s="179">
        <f>O112*H112</f>
        <v>0</v>
      </c>
      <c r="Q112" s="179">
        <v>0</v>
      </c>
      <c r="R112" s="179">
        <f>Q112*H112</f>
        <v>0</v>
      </c>
      <c r="S112" s="179">
        <v>0</v>
      </c>
      <c r="T112" s="180">
        <f>S112*H112</f>
        <v>0</v>
      </c>
      <c r="AR112" s="23" t="s">
        <v>134</v>
      </c>
      <c r="AT112" s="23" t="s">
        <v>132</v>
      </c>
      <c r="AU112" s="23" t="s">
        <v>82</v>
      </c>
      <c r="AY112" s="23" t="s">
        <v>130</v>
      </c>
      <c r="BE112" s="181">
        <f>IF(N112="základní",J112,0)</f>
        <v>0</v>
      </c>
      <c r="BF112" s="181">
        <f>IF(N112="snížená",J112,0)</f>
        <v>0</v>
      </c>
      <c r="BG112" s="181">
        <f>IF(N112="zákl. přenesená",J112,0)</f>
        <v>0</v>
      </c>
      <c r="BH112" s="181">
        <f>IF(N112="sníž. přenesená",J112,0)</f>
        <v>0</v>
      </c>
      <c r="BI112" s="181">
        <f>IF(N112="nulová",J112,0)</f>
        <v>0</v>
      </c>
      <c r="BJ112" s="23" t="s">
        <v>81</v>
      </c>
      <c r="BK112" s="181">
        <f>ROUND(I112*H112,2)</f>
        <v>0</v>
      </c>
      <c r="BL112" s="23" t="s">
        <v>134</v>
      </c>
      <c r="BM112" s="23" t="s">
        <v>183</v>
      </c>
    </row>
    <row r="113" spans="2:65" s="1" customFormat="1" ht="22.5" customHeight="1">
      <c r="B113" s="169"/>
      <c r="C113" s="170" t="s">
        <v>139</v>
      </c>
      <c r="D113" s="170" t="s">
        <v>132</v>
      </c>
      <c r="E113" s="171" t="s">
        <v>185</v>
      </c>
      <c r="F113" s="172" t="s">
        <v>186</v>
      </c>
      <c r="G113" s="173" t="s">
        <v>162</v>
      </c>
      <c r="H113" s="174">
        <v>1.061</v>
      </c>
      <c r="I113" s="175"/>
      <c r="J113" s="176">
        <f>ROUND(I113*H113,2)</f>
        <v>0</v>
      </c>
      <c r="K113" s="172"/>
      <c r="L113" s="40"/>
      <c r="M113" s="177" t="s">
        <v>5</v>
      </c>
      <c r="N113" s="178" t="s">
        <v>46</v>
      </c>
      <c r="O113" s="41"/>
      <c r="P113" s="179">
        <f>O113*H113</f>
        <v>0</v>
      </c>
      <c r="Q113" s="179">
        <v>0</v>
      </c>
      <c r="R113" s="179">
        <f>Q113*H113</f>
        <v>0</v>
      </c>
      <c r="S113" s="179">
        <v>0</v>
      </c>
      <c r="T113" s="180">
        <f>S113*H113</f>
        <v>0</v>
      </c>
      <c r="AR113" s="23" t="s">
        <v>134</v>
      </c>
      <c r="AT113" s="23" t="s">
        <v>132</v>
      </c>
      <c r="AU113" s="23" t="s">
        <v>82</v>
      </c>
      <c r="AY113" s="23" t="s">
        <v>130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23" t="s">
        <v>81</v>
      </c>
      <c r="BK113" s="181">
        <f>ROUND(I113*H113,2)</f>
        <v>0</v>
      </c>
      <c r="BL113" s="23" t="s">
        <v>134</v>
      </c>
      <c r="BM113" s="23" t="s">
        <v>187</v>
      </c>
    </row>
    <row r="114" spans="2:51" s="12" customFormat="1" ht="13.5">
      <c r="B114" s="191"/>
      <c r="D114" s="183" t="s">
        <v>135</v>
      </c>
      <c r="E114" s="200" t="s">
        <v>5</v>
      </c>
      <c r="F114" s="201" t="s">
        <v>188</v>
      </c>
      <c r="H114" s="202">
        <v>1.061</v>
      </c>
      <c r="I114" s="196"/>
      <c r="L114" s="191"/>
      <c r="M114" s="197"/>
      <c r="N114" s="198"/>
      <c r="O114" s="198"/>
      <c r="P114" s="198"/>
      <c r="Q114" s="198"/>
      <c r="R114" s="198"/>
      <c r="S114" s="198"/>
      <c r="T114" s="199"/>
      <c r="AT114" s="200" t="s">
        <v>135</v>
      </c>
      <c r="AU114" s="200" t="s">
        <v>82</v>
      </c>
      <c r="AV114" s="12" t="s">
        <v>82</v>
      </c>
      <c r="AW114" s="12" t="s">
        <v>39</v>
      </c>
      <c r="AX114" s="12" t="s">
        <v>75</v>
      </c>
      <c r="AY114" s="200" t="s">
        <v>130</v>
      </c>
    </row>
    <row r="115" spans="2:51" s="13" customFormat="1" ht="13.5">
      <c r="B115" s="203"/>
      <c r="D115" s="192" t="s">
        <v>135</v>
      </c>
      <c r="E115" s="204" t="s">
        <v>5</v>
      </c>
      <c r="F115" s="205" t="s">
        <v>138</v>
      </c>
      <c r="H115" s="206">
        <v>1.061</v>
      </c>
      <c r="I115" s="207"/>
      <c r="L115" s="203"/>
      <c r="M115" s="208"/>
      <c r="N115" s="209"/>
      <c r="O115" s="209"/>
      <c r="P115" s="209"/>
      <c r="Q115" s="209"/>
      <c r="R115" s="209"/>
      <c r="S115" s="209"/>
      <c r="T115" s="210"/>
      <c r="AT115" s="211" t="s">
        <v>135</v>
      </c>
      <c r="AU115" s="211" t="s">
        <v>82</v>
      </c>
      <c r="AV115" s="13" t="s">
        <v>134</v>
      </c>
      <c r="AW115" s="13" t="s">
        <v>39</v>
      </c>
      <c r="AX115" s="13" t="s">
        <v>81</v>
      </c>
      <c r="AY115" s="211" t="s">
        <v>130</v>
      </c>
    </row>
    <row r="116" spans="2:65" s="1" customFormat="1" ht="22.5" customHeight="1">
      <c r="B116" s="169"/>
      <c r="C116" s="170" t="s">
        <v>401</v>
      </c>
      <c r="D116" s="170" t="s">
        <v>132</v>
      </c>
      <c r="E116" s="171" t="s">
        <v>189</v>
      </c>
      <c r="F116" s="172" t="s">
        <v>190</v>
      </c>
      <c r="G116" s="173" t="s">
        <v>162</v>
      </c>
      <c r="H116" s="174">
        <v>0.796</v>
      </c>
      <c r="I116" s="175"/>
      <c r="J116" s="176">
        <f>ROUND(I116*H116,2)</f>
        <v>0</v>
      </c>
      <c r="K116" s="172"/>
      <c r="L116" s="40"/>
      <c r="M116" s="177" t="s">
        <v>5</v>
      </c>
      <c r="N116" s="178" t="s">
        <v>46</v>
      </c>
      <c r="O116" s="41"/>
      <c r="P116" s="179">
        <f>O116*H116</f>
        <v>0</v>
      </c>
      <c r="Q116" s="179">
        <v>0</v>
      </c>
      <c r="R116" s="179">
        <f>Q116*H116</f>
        <v>0</v>
      </c>
      <c r="S116" s="179">
        <v>0</v>
      </c>
      <c r="T116" s="180">
        <f>S116*H116</f>
        <v>0</v>
      </c>
      <c r="AR116" s="23" t="s">
        <v>191</v>
      </c>
      <c r="AT116" s="23" t="s">
        <v>132</v>
      </c>
      <c r="AU116" s="23" t="s">
        <v>82</v>
      </c>
      <c r="AY116" s="23" t="s">
        <v>130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3" t="s">
        <v>81</v>
      </c>
      <c r="BK116" s="181">
        <f>ROUND(I116*H116,2)</f>
        <v>0</v>
      </c>
      <c r="BL116" s="23" t="s">
        <v>191</v>
      </c>
      <c r="BM116" s="23" t="s">
        <v>192</v>
      </c>
    </row>
    <row r="117" spans="2:63" s="10" customFormat="1" ht="37.35" customHeight="1">
      <c r="B117" s="155"/>
      <c r="D117" s="156" t="s">
        <v>74</v>
      </c>
      <c r="E117" s="157" t="s">
        <v>193</v>
      </c>
      <c r="F117" s="157" t="s">
        <v>194</v>
      </c>
      <c r="I117" s="158"/>
      <c r="J117" s="159">
        <f>BK117</f>
        <v>0</v>
      </c>
      <c r="L117" s="155"/>
      <c r="M117" s="160"/>
      <c r="N117" s="161"/>
      <c r="O117" s="161"/>
      <c r="P117" s="162">
        <f>P118+P196+P198+P201+P207+P224+P234</f>
        <v>0</v>
      </c>
      <c r="Q117" s="161"/>
      <c r="R117" s="162">
        <f>R118+R196+R198+R201+R207+R224+R234</f>
        <v>1.87707538</v>
      </c>
      <c r="S117" s="161"/>
      <c r="T117" s="163">
        <f>T118+T196+T198+T201+T207+T224+T234</f>
        <v>3.1083618599999996</v>
      </c>
      <c r="AR117" s="156" t="s">
        <v>82</v>
      </c>
      <c r="AT117" s="164" t="s">
        <v>74</v>
      </c>
      <c r="AU117" s="164" t="s">
        <v>75</v>
      </c>
      <c r="AY117" s="156" t="s">
        <v>130</v>
      </c>
      <c r="BK117" s="165">
        <f>BK118+BK196+BK198+BK201+BK207+BK224+BK234</f>
        <v>0</v>
      </c>
    </row>
    <row r="118" spans="2:63" s="10" customFormat="1" ht="19.9" customHeight="1">
      <c r="B118" s="155"/>
      <c r="D118" s="166" t="s">
        <v>74</v>
      </c>
      <c r="E118" s="167" t="s">
        <v>195</v>
      </c>
      <c r="F118" s="167" t="s">
        <v>196</v>
      </c>
      <c r="I118" s="158"/>
      <c r="J118" s="168">
        <f>BK118</f>
        <v>0</v>
      </c>
      <c r="L118" s="155"/>
      <c r="M118" s="160"/>
      <c r="N118" s="161"/>
      <c r="O118" s="161"/>
      <c r="P118" s="162">
        <f>SUM(P119:P195)</f>
        <v>0</v>
      </c>
      <c r="Q118" s="161"/>
      <c r="R118" s="162">
        <f>SUM(R119:R195)</f>
        <v>1.01337398</v>
      </c>
      <c r="S118" s="161"/>
      <c r="T118" s="163">
        <f>SUM(T119:T195)</f>
        <v>1.061472</v>
      </c>
      <c r="AR118" s="156" t="s">
        <v>82</v>
      </c>
      <c r="AT118" s="164" t="s">
        <v>74</v>
      </c>
      <c r="AU118" s="164" t="s">
        <v>81</v>
      </c>
      <c r="AY118" s="156" t="s">
        <v>130</v>
      </c>
      <c r="BK118" s="165">
        <f>SUM(BK119:BK195)</f>
        <v>0</v>
      </c>
    </row>
    <row r="119" spans="2:65" s="1" customFormat="1" ht="31.5" customHeight="1">
      <c r="B119" s="169"/>
      <c r="C119" s="170" t="s">
        <v>402</v>
      </c>
      <c r="D119" s="170" t="s">
        <v>132</v>
      </c>
      <c r="E119" s="171" t="s">
        <v>197</v>
      </c>
      <c r="F119" s="172" t="s">
        <v>198</v>
      </c>
      <c r="G119" s="173" t="s">
        <v>133</v>
      </c>
      <c r="H119" s="174">
        <v>213.248</v>
      </c>
      <c r="I119" s="175"/>
      <c r="J119" s="176">
        <f>ROUND(I119*H119,2)</f>
        <v>0</v>
      </c>
      <c r="K119" s="172"/>
      <c r="L119" s="40"/>
      <c r="M119" s="177" t="s">
        <v>5</v>
      </c>
      <c r="N119" s="178" t="s">
        <v>46</v>
      </c>
      <c r="O119" s="41"/>
      <c r="P119" s="179">
        <f>O119*H119</f>
        <v>0</v>
      </c>
      <c r="Q119" s="179">
        <v>0.00075</v>
      </c>
      <c r="R119" s="179">
        <f>Q119*H119</f>
        <v>0.159936</v>
      </c>
      <c r="S119" s="179">
        <v>0</v>
      </c>
      <c r="T119" s="180">
        <f>S119*H119</f>
        <v>0</v>
      </c>
      <c r="AR119" s="23" t="s">
        <v>191</v>
      </c>
      <c r="AT119" s="23" t="s">
        <v>132</v>
      </c>
      <c r="AU119" s="23" t="s">
        <v>82</v>
      </c>
      <c r="AY119" s="23" t="s">
        <v>130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23" t="s">
        <v>81</v>
      </c>
      <c r="BK119" s="181">
        <f>ROUND(I119*H119,2)</f>
        <v>0</v>
      </c>
      <c r="BL119" s="23" t="s">
        <v>191</v>
      </c>
      <c r="BM119" s="23" t="s">
        <v>199</v>
      </c>
    </row>
    <row r="120" spans="2:51" s="11" customFormat="1" ht="13.5">
      <c r="B120" s="182"/>
      <c r="D120" s="183" t="s">
        <v>135</v>
      </c>
      <c r="E120" s="184" t="s">
        <v>5</v>
      </c>
      <c r="F120" s="185" t="s">
        <v>200</v>
      </c>
      <c r="H120" s="186" t="s">
        <v>5</v>
      </c>
      <c r="I120" s="187"/>
      <c r="L120" s="182"/>
      <c r="M120" s="188"/>
      <c r="N120" s="189"/>
      <c r="O120" s="189"/>
      <c r="P120" s="189"/>
      <c r="Q120" s="189"/>
      <c r="R120" s="189"/>
      <c r="S120" s="189"/>
      <c r="T120" s="190"/>
      <c r="AT120" s="186" t="s">
        <v>135</v>
      </c>
      <c r="AU120" s="186" t="s">
        <v>82</v>
      </c>
      <c r="AV120" s="11" t="s">
        <v>81</v>
      </c>
      <c r="AW120" s="11" t="s">
        <v>39</v>
      </c>
      <c r="AX120" s="11" t="s">
        <v>75</v>
      </c>
      <c r="AY120" s="186" t="s">
        <v>130</v>
      </c>
    </row>
    <row r="121" spans="2:51" s="12" customFormat="1" ht="13.5">
      <c r="B121" s="191"/>
      <c r="D121" s="183" t="s">
        <v>135</v>
      </c>
      <c r="E121" s="200" t="s">
        <v>5</v>
      </c>
      <c r="F121" s="201" t="s">
        <v>201</v>
      </c>
      <c r="H121" s="202">
        <v>176.912</v>
      </c>
      <c r="I121" s="196"/>
      <c r="L121" s="191"/>
      <c r="M121" s="197"/>
      <c r="N121" s="198"/>
      <c r="O121" s="198"/>
      <c r="P121" s="198"/>
      <c r="Q121" s="198"/>
      <c r="R121" s="198"/>
      <c r="S121" s="198"/>
      <c r="T121" s="199"/>
      <c r="AT121" s="200" t="s">
        <v>135</v>
      </c>
      <c r="AU121" s="200" t="s">
        <v>82</v>
      </c>
      <c r="AV121" s="12" t="s">
        <v>82</v>
      </c>
      <c r="AW121" s="12" t="s">
        <v>39</v>
      </c>
      <c r="AX121" s="12" t="s">
        <v>75</v>
      </c>
      <c r="AY121" s="200" t="s">
        <v>130</v>
      </c>
    </row>
    <row r="122" spans="2:51" s="11" customFormat="1" ht="13.5">
      <c r="B122" s="182"/>
      <c r="D122" s="183" t="s">
        <v>135</v>
      </c>
      <c r="E122" s="184" t="s">
        <v>5</v>
      </c>
      <c r="F122" s="185" t="s">
        <v>202</v>
      </c>
      <c r="H122" s="186" t="s">
        <v>5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6" t="s">
        <v>135</v>
      </c>
      <c r="AU122" s="186" t="s">
        <v>82</v>
      </c>
      <c r="AV122" s="11" t="s">
        <v>81</v>
      </c>
      <c r="AW122" s="11" t="s">
        <v>39</v>
      </c>
      <c r="AX122" s="11" t="s">
        <v>75</v>
      </c>
      <c r="AY122" s="186" t="s">
        <v>130</v>
      </c>
    </row>
    <row r="123" spans="2:51" s="12" customFormat="1" ht="13.5">
      <c r="B123" s="191"/>
      <c r="D123" s="183" t="s">
        <v>135</v>
      </c>
      <c r="E123" s="200" t="s">
        <v>5</v>
      </c>
      <c r="F123" s="201" t="s">
        <v>203</v>
      </c>
      <c r="H123" s="202">
        <v>28.343</v>
      </c>
      <c r="I123" s="196"/>
      <c r="L123" s="191"/>
      <c r="M123" s="197"/>
      <c r="N123" s="198"/>
      <c r="O123" s="198"/>
      <c r="P123" s="198"/>
      <c r="Q123" s="198"/>
      <c r="R123" s="198"/>
      <c r="S123" s="198"/>
      <c r="T123" s="199"/>
      <c r="AT123" s="200" t="s">
        <v>135</v>
      </c>
      <c r="AU123" s="200" t="s">
        <v>82</v>
      </c>
      <c r="AV123" s="12" t="s">
        <v>82</v>
      </c>
      <c r="AW123" s="12" t="s">
        <v>39</v>
      </c>
      <c r="AX123" s="12" t="s">
        <v>75</v>
      </c>
      <c r="AY123" s="200" t="s">
        <v>130</v>
      </c>
    </row>
    <row r="124" spans="2:51" s="12" customFormat="1" ht="13.5">
      <c r="B124" s="191"/>
      <c r="D124" s="183" t="s">
        <v>135</v>
      </c>
      <c r="E124" s="200" t="s">
        <v>5</v>
      </c>
      <c r="F124" s="201" t="s">
        <v>204</v>
      </c>
      <c r="H124" s="202">
        <v>4.976</v>
      </c>
      <c r="I124" s="196"/>
      <c r="L124" s="191"/>
      <c r="M124" s="197"/>
      <c r="N124" s="198"/>
      <c r="O124" s="198"/>
      <c r="P124" s="198"/>
      <c r="Q124" s="198"/>
      <c r="R124" s="198"/>
      <c r="S124" s="198"/>
      <c r="T124" s="199"/>
      <c r="AT124" s="200" t="s">
        <v>135</v>
      </c>
      <c r="AU124" s="200" t="s">
        <v>82</v>
      </c>
      <c r="AV124" s="12" t="s">
        <v>82</v>
      </c>
      <c r="AW124" s="12" t="s">
        <v>39</v>
      </c>
      <c r="AX124" s="12" t="s">
        <v>75</v>
      </c>
      <c r="AY124" s="200" t="s">
        <v>130</v>
      </c>
    </row>
    <row r="125" spans="2:51" s="12" customFormat="1" ht="13.5">
      <c r="B125" s="191"/>
      <c r="D125" s="183" t="s">
        <v>135</v>
      </c>
      <c r="E125" s="200" t="s">
        <v>5</v>
      </c>
      <c r="F125" s="201" t="s">
        <v>205</v>
      </c>
      <c r="H125" s="202">
        <v>3.017</v>
      </c>
      <c r="I125" s="196"/>
      <c r="L125" s="191"/>
      <c r="M125" s="197"/>
      <c r="N125" s="198"/>
      <c r="O125" s="198"/>
      <c r="P125" s="198"/>
      <c r="Q125" s="198"/>
      <c r="R125" s="198"/>
      <c r="S125" s="198"/>
      <c r="T125" s="199"/>
      <c r="AT125" s="200" t="s">
        <v>135</v>
      </c>
      <c r="AU125" s="200" t="s">
        <v>82</v>
      </c>
      <c r="AV125" s="12" t="s">
        <v>82</v>
      </c>
      <c r="AW125" s="12" t="s">
        <v>39</v>
      </c>
      <c r="AX125" s="12" t="s">
        <v>75</v>
      </c>
      <c r="AY125" s="200" t="s">
        <v>130</v>
      </c>
    </row>
    <row r="126" spans="2:51" s="13" customFormat="1" ht="13.5">
      <c r="B126" s="203"/>
      <c r="D126" s="192" t="s">
        <v>135</v>
      </c>
      <c r="E126" s="204" t="s">
        <v>5</v>
      </c>
      <c r="F126" s="205" t="s">
        <v>138</v>
      </c>
      <c r="H126" s="206">
        <v>213.248</v>
      </c>
      <c r="I126" s="207"/>
      <c r="L126" s="203"/>
      <c r="M126" s="208"/>
      <c r="N126" s="209"/>
      <c r="O126" s="209"/>
      <c r="P126" s="209"/>
      <c r="Q126" s="209"/>
      <c r="R126" s="209"/>
      <c r="S126" s="209"/>
      <c r="T126" s="210"/>
      <c r="AT126" s="211" t="s">
        <v>135</v>
      </c>
      <c r="AU126" s="211" t="s">
        <v>82</v>
      </c>
      <c r="AV126" s="13" t="s">
        <v>134</v>
      </c>
      <c r="AW126" s="13" t="s">
        <v>39</v>
      </c>
      <c r="AX126" s="13" t="s">
        <v>81</v>
      </c>
      <c r="AY126" s="211" t="s">
        <v>130</v>
      </c>
    </row>
    <row r="127" spans="2:65" s="1" customFormat="1" ht="22.5" customHeight="1">
      <c r="B127" s="169"/>
      <c r="C127" s="212" t="s">
        <v>403</v>
      </c>
      <c r="D127" s="212" t="s">
        <v>206</v>
      </c>
      <c r="E127" s="213" t="s">
        <v>207</v>
      </c>
      <c r="F127" s="214" t="s">
        <v>208</v>
      </c>
      <c r="G127" s="215" t="s">
        <v>133</v>
      </c>
      <c r="H127" s="216">
        <v>245.235</v>
      </c>
      <c r="I127" s="217"/>
      <c r="J127" s="218">
        <f>ROUND(I127*H127,2)</f>
        <v>0</v>
      </c>
      <c r="K127" s="214"/>
      <c r="L127" s="219"/>
      <c r="M127" s="220" t="s">
        <v>5</v>
      </c>
      <c r="N127" s="221" t="s">
        <v>46</v>
      </c>
      <c r="O127" s="41"/>
      <c r="P127" s="179">
        <f>O127*H127</f>
        <v>0</v>
      </c>
      <c r="Q127" s="179">
        <v>0.0019</v>
      </c>
      <c r="R127" s="179">
        <f>Q127*H127</f>
        <v>0.46594650000000004</v>
      </c>
      <c r="S127" s="179">
        <v>0</v>
      </c>
      <c r="T127" s="180">
        <f>S127*H127</f>
        <v>0</v>
      </c>
      <c r="AR127" s="23" t="s">
        <v>209</v>
      </c>
      <c r="AT127" s="23" t="s">
        <v>206</v>
      </c>
      <c r="AU127" s="23" t="s">
        <v>82</v>
      </c>
      <c r="AY127" s="23" t="s">
        <v>130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23" t="s">
        <v>81</v>
      </c>
      <c r="BK127" s="181">
        <f>ROUND(I127*H127,2)</f>
        <v>0</v>
      </c>
      <c r="BL127" s="23" t="s">
        <v>191</v>
      </c>
      <c r="BM127" s="23" t="s">
        <v>210</v>
      </c>
    </row>
    <row r="128" spans="2:51" s="12" customFormat="1" ht="13.5">
      <c r="B128" s="191"/>
      <c r="D128" s="192" t="s">
        <v>135</v>
      </c>
      <c r="F128" s="194" t="s">
        <v>211</v>
      </c>
      <c r="H128" s="195">
        <v>245.235</v>
      </c>
      <c r="I128" s="196"/>
      <c r="L128" s="191"/>
      <c r="M128" s="197"/>
      <c r="N128" s="198"/>
      <c r="O128" s="198"/>
      <c r="P128" s="198"/>
      <c r="Q128" s="198"/>
      <c r="R128" s="198"/>
      <c r="S128" s="198"/>
      <c r="T128" s="199"/>
      <c r="AT128" s="200" t="s">
        <v>135</v>
      </c>
      <c r="AU128" s="200" t="s">
        <v>82</v>
      </c>
      <c r="AV128" s="12" t="s">
        <v>82</v>
      </c>
      <c r="AW128" s="12" t="s">
        <v>6</v>
      </c>
      <c r="AX128" s="12" t="s">
        <v>81</v>
      </c>
      <c r="AY128" s="200" t="s">
        <v>130</v>
      </c>
    </row>
    <row r="129" spans="2:65" s="1" customFormat="1" ht="31.5" customHeight="1">
      <c r="B129" s="169"/>
      <c r="C129" s="170" t="s">
        <v>404</v>
      </c>
      <c r="D129" s="170" t="s">
        <v>132</v>
      </c>
      <c r="E129" s="171" t="s">
        <v>212</v>
      </c>
      <c r="F129" s="172" t="s">
        <v>213</v>
      </c>
      <c r="G129" s="173" t="s">
        <v>133</v>
      </c>
      <c r="H129" s="174">
        <v>213.248</v>
      </c>
      <c r="I129" s="175"/>
      <c r="J129" s="176">
        <f>ROUND(I129*H129,2)</f>
        <v>0</v>
      </c>
      <c r="K129" s="172"/>
      <c r="L129" s="40"/>
      <c r="M129" s="177" t="s">
        <v>5</v>
      </c>
      <c r="N129" s="178" t="s">
        <v>46</v>
      </c>
      <c r="O129" s="41"/>
      <c r="P129" s="179">
        <f>O129*H129</f>
        <v>0</v>
      </c>
      <c r="Q129" s="179">
        <v>0</v>
      </c>
      <c r="R129" s="179">
        <f>Q129*H129</f>
        <v>0</v>
      </c>
      <c r="S129" s="179">
        <v>0</v>
      </c>
      <c r="T129" s="180">
        <f>S129*H129</f>
        <v>0</v>
      </c>
      <c r="AR129" s="23" t="s">
        <v>191</v>
      </c>
      <c r="AT129" s="23" t="s">
        <v>132</v>
      </c>
      <c r="AU129" s="23" t="s">
        <v>82</v>
      </c>
      <c r="AY129" s="23" t="s">
        <v>130</v>
      </c>
      <c r="BE129" s="181">
        <f>IF(N129="základní",J129,0)</f>
        <v>0</v>
      </c>
      <c r="BF129" s="181">
        <f>IF(N129="snížená",J129,0)</f>
        <v>0</v>
      </c>
      <c r="BG129" s="181">
        <f>IF(N129="zákl. přenesená",J129,0)</f>
        <v>0</v>
      </c>
      <c r="BH129" s="181">
        <f>IF(N129="sníž. přenesená",J129,0)</f>
        <v>0</v>
      </c>
      <c r="BI129" s="181">
        <f>IF(N129="nulová",J129,0)</f>
        <v>0</v>
      </c>
      <c r="BJ129" s="23" t="s">
        <v>81</v>
      </c>
      <c r="BK129" s="181">
        <f>ROUND(I129*H129,2)</f>
        <v>0</v>
      </c>
      <c r="BL129" s="23" t="s">
        <v>191</v>
      </c>
      <c r="BM129" s="23" t="s">
        <v>214</v>
      </c>
    </row>
    <row r="130" spans="2:51" s="11" customFormat="1" ht="13.5">
      <c r="B130" s="182"/>
      <c r="D130" s="183" t="s">
        <v>135</v>
      </c>
      <c r="E130" s="184" t="s">
        <v>5</v>
      </c>
      <c r="F130" s="185" t="s">
        <v>200</v>
      </c>
      <c r="H130" s="186" t="s">
        <v>5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6" t="s">
        <v>135</v>
      </c>
      <c r="AU130" s="186" t="s">
        <v>82</v>
      </c>
      <c r="AV130" s="11" t="s">
        <v>81</v>
      </c>
      <c r="AW130" s="11" t="s">
        <v>39</v>
      </c>
      <c r="AX130" s="11" t="s">
        <v>75</v>
      </c>
      <c r="AY130" s="186" t="s">
        <v>130</v>
      </c>
    </row>
    <row r="131" spans="2:51" s="12" customFormat="1" ht="13.5">
      <c r="B131" s="191"/>
      <c r="D131" s="183" t="s">
        <v>135</v>
      </c>
      <c r="E131" s="200" t="s">
        <v>5</v>
      </c>
      <c r="F131" s="201" t="s">
        <v>201</v>
      </c>
      <c r="H131" s="202">
        <v>176.912</v>
      </c>
      <c r="I131" s="196"/>
      <c r="L131" s="191"/>
      <c r="M131" s="197"/>
      <c r="N131" s="198"/>
      <c r="O131" s="198"/>
      <c r="P131" s="198"/>
      <c r="Q131" s="198"/>
      <c r="R131" s="198"/>
      <c r="S131" s="198"/>
      <c r="T131" s="199"/>
      <c r="AT131" s="200" t="s">
        <v>135</v>
      </c>
      <c r="AU131" s="200" t="s">
        <v>82</v>
      </c>
      <c r="AV131" s="12" t="s">
        <v>82</v>
      </c>
      <c r="AW131" s="12" t="s">
        <v>39</v>
      </c>
      <c r="AX131" s="12" t="s">
        <v>75</v>
      </c>
      <c r="AY131" s="200" t="s">
        <v>130</v>
      </c>
    </row>
    <row r="132" spans="2:51" s="11" customFormat="1" ht="13.5">
      <c r="B132" s="182"/>
      <c r="D132" s="183" t="s">
        <v>135</v>
      </c>
      <c r="E132" s="184" t="s">
        <v>5</v>
      </c>
      <c r="F132" s="185" t="s">
        <v>202</v>
      </c>
      <c r="H132" s="186" t="s">
        <v>5</v>
      </c>
      <c r="I132" s="187"/>
      <c r="L132" s="182"/>
      <c r="M132" s="188"/>
      <c r="N132" s="189"/>
      <c r="O132" s="189"/>
      <c r="P132" s="189"/>
      <c r="Q132" s="189"/>
      <c r="R132" s="189"/>
      <c r="S132" s="189"/>
      <c r="T132" s="190"/>
      <c r="AT132" s="186" t="s">
        <v>135</v>
      </c>
      <c r="AU132" s="186" t="s">
        <v>82</v>
      </c>
      <c r="AV132" s="11" t="s">
        <v>81</v>
      </c>
      <c r="AW132" s="11" t="s">
        <v>39</v>
      </c>
      <c r="AX132" s="11" t="s">
        <v>75</v>
      </c>
      <c r="AY132" s="186" t="s">
        <v>130</v>
      </c>
    </row>
    <row r="133" spans="2:51" s="12" customFormat="1" ht="13.5">
      <c r="B133" s="191"/>
      <c r="D133" s="183" t="s">
        <v>135</v>
      </c>
      <c r="E133" s="200" t="s">
        <v>5</v>
      </c>
      <c r="F133" s="201" t="s">
        <v>203</v>
      </c>
      <c r="H133" s="202">
        <v>28.343</v>
      </c>
      <c r="I133" s="196"/>
      <c r="L133" s="191"/>
      <c r="M133" s="197"/>
      <c r="N133" s="198"/>
      <c r="O133" s="198"/>
      <c r="P133" s="198"/>
      <c r="Q133" s="198"/>
      <c r="R133" s="198"/>
      <c r="S133" s="198"/>
      <c r="T133" s="199"/>
      <c r="AT133" s="200" t="s">
        <v>135</v>
      </c>
      <c r="AU133" s="200" t="s">
        <v>82</v>
      </c>
      <c r="AV133" s="12" t="s">
        <v>82</v>
      </c>
      <c r="AW133" s="12" t="s">
        <v>39</v>
      </c>
      <c r="AX133" s="12" t="s">
        <v>75</v>
      </c>
      <c r="AY133" s="200" t="s">
        <v>130</v>
      </c>
    </row>
    <row r="134" spans="2:51" s="12" customFormat="1" ht="13.5">
      <c r="B134" s="191"/>
      <c r="D134" s="183" t="s">
        <v>135</v>
      </c>
      <c r="E134" s="200" t="s">
        <v>5</v>
      </c>
      <c r="F134" s="201" t="s">
        <v>204</v>
      </c>
      <c r="H134" s="202">
        <v>4.976</v>
      </c>
      <c r="I134" s="196"/>
      <c r="L134" s="191"/>
      <c r="M134" s="197"/>
      <c r="N134" s="198"/>
      <c r="O134" s="198"/>
      <c r="P134" s="198"/>
      <c r="Q134" s="198"/>
      <c r="R134" s="198"/>
      <c r="S134" s="198"/>
      <c r="T134" s="199"/>
      <c r="AT134" s="200" t="s">
        <v>135</v>
      </c>
      <c r="AU134" s="200" t="s">
        <v>82</v>
      </c>
      <c r="AV134" s="12" t="s">
        <v>82</v>
      </c>
      <c r="AW134" s="12" t="s">
        <v>39</v>
      </c>
      <c r="AX134" s="12" t="s">
        <v>75</v>
      </c>
      <c r="AY134" s="200" t="s">
        <v>130</v>
      </c>
    </row>
    <row r="135" spans="2:51" s="12" customFormat="1" ht="13.5">
      <c r="B135" s="191"/>
      <c r="D135" s="183" t="s">
        <v>135</v>
      </c>
      <c r="E135" s="200" t="s">
        <v>5</v>
      </c>
      <c r="F135" s="201" t="s">
        <v>205</v>
      </c>
      <c r="H135" s="202">
        <v>3.017</v>
      </c>
      <c r="I135" s="196"/>
      <c r="L135" s="191"/>
      <c r="M135" s="197"/>
      <c r="N135" s="198"/>
      <c r="O135" s="198"/>
      <c r="P135" s="198"/>
      <c r="Q135" s="198"/>
      <c r="R135" s="198"/>
      <c r="S135" s="198"/>
      <c r="T135" s="199"/>
      <c r="AT135" s="200" t="s">
        <v>135</v>
      </c>
      <c r="AU135" s="200" t="s">
        <v>82</v>
      </c>
      <c r="AV135" s="12" t="s">
        <v>82</v>
      </c>
      <c r="AW135" s="12" t="s">
        <v>39</v>
      </c>
      <c r="AX135" s="12" t="s">
        <v>75</v>
      </c>
      <c r="AY135" s="200" t="s">
        <v>130</v>
      </c>
    </row>
    <row r="136" spans="2:51" s="13" customFormat="1" ht="13.5">
      <c r="B136" s="203"/>
      <c r="D136" s="192" t="s">
        <v>135</v>
      </c>
      <c r="E136" s="204" t="s">
        <v>5</v>
      </c>
      <c r="F136" s="205" t="s">
        <v>138</v>
      </c>
      <c r="H136" s="206">
        <v>213.248</v>
      </c>
      <c r="I136" s="207"/>
      <c r="L136" s="203"/>
      <c r="M136" s="208"/>
      <c r="N136" s="209"/>
      <c r="O136" s="209"/>
      <c r="P136" s="209"/>
      <c r="Q136" s="209"/>
      <c r="R136" s="209"/>
      <c r="S136" s="209"/>
      <c r="T136" s="210"/>
      <c r="AT136" s="211" t="s">
        <v>135</v>
      </c>
      <c r="AU136" s="211" t="s">
        <v>82</v>
      </c>
      <c r="AV136" s="13" t="s">
        <v>134</v>
      </c>
      <c r="AW136" s="13" t="s">
        <v>39</v>
      </c>
      <c r="AX136" s="13" t="s">
        <v>81</v>
      </c>
      <c r="AY136" s="211" t="s">
        <v>130</v>
      </c>
    </row>
    <row r="137" spans="2:65" s="1" customFormat="1" ht="22.5" customHeight="1">
      <c r="B137" s="169"/>
      <c r="C137" s="212" t="s">
        <v>11</v>
      </c>
      <c r="D137" s="212" t="s">
        <v>206</v>
      </c>
      <c r="E137" s="213" t="s">
        <v>215</v>
      </c>
      <c r="F137" s="214" t="s">
        <v>405</v>
      </c>
      <c r="G137" s="215" t="s">
        <v>133</v>
      </c>
      <c r="H137" s="216">
        <v>234.573</v>
      </c>
      <c r="I137" s="217"/>
      <c r="J137" s="218">
        <f>ROUND(I137*H137,2)</f>
        <v>0</v>
      </c>
      <c r="K137" s="214"/>
      <c r="L137" s="219"/>
      <c r="M137" s="220" t="s">
        <v>5</v>
      </c>
      <c r="N137" s="221" t="s">
        <v>46</v>
      </c>
      <c r="O137" s="41"/>
      <c r="P137" s="179">
        <f>O137*H137</f>
        <v>0</v>
      </c>
      <c r="Q137" s="179">
        <v>0.0005</v>
      </c>
      <c r="R137" s="179">
        <f>Q137*H137</f>
        <v>0.1172865</v>
      </c>
      <c r="S137" s="179">
        <v>0</v>
      </c>
      <c r="T137" s="180">
        <f>S137*H137</f>
        <v>0</v>
      </c>
      <c r="AR137" s="23" t="s">
        <v>209</v>
      </c>
      <c r="AT137" s="23" t="s">
        <v>206</v>
      </c>
      <c r="AU137" s="23" t="s">
        <v>82</v>
      </c>
      <c r="AY137" s="23" t="s">
        <v>130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23" t="s">
        <v>81</v>
      </c>
      <c r="BK137" s="181">
        <f>ROUND(I137*H137,2)</f>
        <v>0</v>
      </c>
      <c r="BL137" s="23" t="s">
        <v>191</v>
      </c>
      <c r="BM137" s="23" t="s">
        <v>216</v>
      </c>
    </row>
    <row r="138" spans="2:47" s="1" customFormat="1" ht="40.5">
      <c r="B138" s="40"/>
      <c r="D138" s="183" t="s">
        <v>217</v>
      </c>
      <c r="F138" s="222" t="s">
        <v>218</v>
      </c>
      <c r="I138" s="223"/>
      <c r="L138" s="40"/>
      <c r="M138" s="224"/>
      <c r="N138" s="41"/>
      <c r="O138" s="41"/>
      <c r="P138" s="41"/>
      <c r="Q138" s="41"/>
      <c r="R138" s="41"/>
      <c r="S138" s="41"/>
      <c r="T138" s="69"/>
      <c r="AT138" s="23" t="s">
        <v>217</v>
      </c>
      <c r="AU138" s="23" t="s">
        <v>82</v>
      </c>
    </row>
    <row r="139" spans="2:51" s="11" customFormat="1" ht="13.5">
      <c r="B139" s="182"/>
      <c r="D139" s="183" t="s">
        <v>135</v>
      </c>
      <c r="E139" s="184" t="s">
        <v>5</v>
      </c>
      <c r="F139" s="185" t="s">
        <v>219</v>
      </c>
      <c r="H139" s="186" t="s">
        <v>5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6" t="s">
        <v>135</v>
      </c>
      <c r="AU139" s="186" t="s">
        <v>82</v>
      </c>
      <c r="AV139" s="11" t="s">
        <v>81</v>
      </c>
      <c r="AW139" s="11" t="s">
        <v>39</v>
      </c>
      <c r="AX139" s="11" t="s">
        <v>75</v>
      </c>
      <c r="AY139" s="186" t="s">
        <v>130</v>
      </c>
    </row>
    <row r="140" spans="2:51" s="12" customFormat="1" ht="13.5">
      <c r="B140" s="191"/>
      <c r="D140" s="192" t="s">
        <v>135</v>
      </c>
      <c r="E140" s="193" t="s">
        <v>5</v>
      </c>
      <c r="F140" s="194" t="s">
        <v>220</v>
      </c>
      <c r="H140" s="195">
        <v>234.573</v>
      </c>
      <c r="I140" s="196"/>
      <c r="L140" s="191"/>
      <c r="M140" s="197"/>
      <c r="N140" s="198"/>
      <c r="O140" s="198"/>
      <c r="P140" s="198"/>
      <c r="Q140" s="198"/>
      <c r="R140" s="198"/>
      <c r="S140" s="198"/>
      <c r="T140" s="199"/>
      <c r="AT140" s="200" t="s">
        <v>135</v>
      </c>
      <c r="AU140" s="200" t="s">
        <v>82</v>
      </c>
      <c r="AV140" s="12" t="s">
        <v>82</v>
      </c>
      <c r="AW140" s="12" t="s">
        <v>39</v>
      </c>
      <c r="AX140" s="12" t="s">
        <v>81</v>
      </c>
      <c r="AY140" s="200" t="s">
        <v>130</v>
      </c>
    </row>
    <row r="141" spans="2:65" s="1" customFormat="1" ht="22.5" customHeight="1">
      <c r="B141" s="169"/>
      <c r="C141" s="170" t="s">
        <v>191</v>
      </c>
      <c r="D141" s="170" t="s">
        <v>132</v>
      </c>
      <c r="E141" s="171" t="s">
        <v>221</v>
      </c>
      <c r="F141" s="172" t="s">
        <v>222</v>
      </c>
      <c r="G141" s="173" t="s">
        <v>133</v>
      </c>
      <c r="H141" s="174">
        <v>176.912</v>
      </c>
      <c r="I141" s="175"/>
      <c r="J141" s="176">
        <f>ROUND(I141*H141,2)</f>
        <v>0</v>
      </c>
      <c r="K141" s="172"/>
      <c r="L141" s="40"/>
      <c r="M141" s="177" t="s">
        <v>5</v>
      </c>
      <c r="N141" s="178" t="s">
        <v>46</v>
      </c>
      <c r="O141" s="41"/>
      <c r="P141" s="179">
        <f>O141*H141</f>
        <v>0</v>
      </c>
      <c r="Q141" s="179">
        <v>0</v>
      </c>
      <c r="R141" s="179">
        <f>Q141*H141</f>
        <v>0</v>
      </c>
      <c r="S141" s="179">
        <v>0.006</v>
      </c>
      <c r="T141" s="180">
        <f>S141*H141</f>
        <v>1.061472</v>
      </c>
      <c r="AR141" s="23" t="s">
        <v>191</v>
      </c>
      <c r="AT141" s="23" t="s">
        <v>132</v>
      </c>
      <c r="AU141" s="23" t="s">
        <v>82</v>
      </c>
      <c r="AY141" s="23" t="s">
        <v>130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3" t="s">
        <v>81</v>
      </c>
      <c r="BK141" s="181">
        <f>ROUND(I141*H141,2)</f>
        <v>0</v>
      </c>
      <c r="BL141" s="23" t="s">
        <v>191</v>
      </c>
      <c r="BM141" s="23" t="s">
        <v>223</v>
      </c>
    </row>
    <row r="142" spans="2:51" s="11" customFormat="1" ht="13.5">
      <c r="B142" s="182"/>
      <c r="D142" s="183" t="s">
        <v>135</v>
      </c>
      <c r="E142" s="184" t="s">
        <v>5</v>
      </c>
      <c r="F142" s="185" t="s">
        <v>200</v>
      </c>
      <c r="H142" s="186" t="s">
        <v>5</v>
      </c>
      <c r="I142" s="187"/>
      <c r="L142" s="182"/>
      <c r="M142" s="188"/>
      <c r="N142" s="189"/>
      <c r="O142" s="189"/>
      <c r="P142" s="189"/>
      <c r="Q142" s="189"/>
      <c r="R142" s="189"/>
      <c r="S142" s="189"/>
      <c r="T142" s="190"/>
      <c r="AT142" s="186" t="s">
        <v>135</v>
      </c>
      <c r="AU142" s="186" t="s">
        <v>82</v>
      </c>
      <c r="AV142" s="11" t="s">
        <v>81</v>
      </c>
      <c r="AW142" s="11" t="s">
        <v>39</v>
      </c>
      <c r="AX142" s="11" t="s">
        <v>75</v>
      </c>
      <c r="AY142" s="186" t="s">
        <v>130</v>
      </c>
    </row>
    <row r="143" spans="2:51" s="12" customFormat="1" ht="13.5">
      <c r="B143" s="191"/>
      <c r="D143" s="192" t="s">
        <v>135</v>
      </c>
      <c r="E143" s="193" t="s">
        <v>5</v>
      </c>
      <c r="F143" s="194" t="s">
        <v>201</v>
      </c>
      <c r="H143" s="195">
        <v>176.912</v>
      </c>
      <c r="I143" s="196"/>
      <c r="L143" s="191"/>
      <c r="M143" s="197"/>
      <c r="N143" s="198"/>
      <c r="O143" s="198"/>
      <c r="P143" s="198"/>
      <c r="Q143" s="198"/>
      <c r="R143" s="198"/>
      <c r="S143" s="198"/>
      <c r="T143" s="199"/>
      <c r="AT143" s="200" t="s">
        <v>135</v>
      </c>
      <c r="AU143" s="200" t="s">
        <v>82</v>
      </c>
      <c r="AV143" s="12" t="s">
        <v>82</v>
      </c>
      <c r="AW143" s="12" t="s">
        <v>39</v>
      </c>
      <c r="AX143" s="12" t="s">
        <v>81</v>
      </c>
      <c r="AY143" s="200" t="s">
        <v>130</v>
      </c>
    </row>
    <row r="144" spans="2:65" s="1" customFormat="1" ht="22.5" customHeight="1">
      <c r="B144" s="169"/>
      <c r="C144" s="170" t="s">
        <v>406</v>
      </c>
      <c r="D144" s="170" t="s">
        <v>132</v>
      </c>
      <c r="E144" s="171" t="s">
        <v>224</v>
      </c>
      <c r="F144" s="172" t="s">
        <v>225</v>
      </c>
      <c r="G144" s="173" t="s">
        <v>137</v>
      </c>
      <c r="H144" s="174">
        <v>50</v>
      </c>
      <c r="I144" s="175"/>
      <c r="J144" s="176">
        <f>ROUND(I144*H144,2)</f>
        <v>0</v>
      </c>
      <c r="K144" s="172"/>
      <c r="L144" s="40"/>
      <c r="M144" s="177" t="s">
        <v>5</v>
      </c>
      <c r="N144" s="178" t="s">
        <v>46</v>
      </c>
      <c r="O144" s="41"/>
      <c r="P144" s="179">
        <f>O144*H144</f>
        <v>0</v>
      </c>
      <c r="Q144" s="179">
        <v>0</v>
      </c>
      <c r="R144" s="179">
        <f>Q144*H144</f>
        <v>0</v>
      </c>
      <c r="S144" s="179">
        <v>0</v>
      </c>
      <c r="T144" s="180">
        <f>S144*H144</f>
        <v>0</v>
      </c>
      <c r="AR144" s="23" t="s">
        <v>191</v>
      </c>
      <c r="AT144" s="23" t="s">
        <v>132</v>
      </c>
      <c r="AU144" s="23" t="s">
        <v>82</v>
      </c>
      <c r="AY144" s="23" t="s">
        <v>130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23" t="s">
        <v>81</v>
      </c>
      <c r="BK144" s="181">
        <f>ROUND(I144*H144,2)</f>
        <v>0</v>
      </c>
      <c r="BL144" s="23" t="s">
        <v>191</v>
      </c>
      <c r="BM144" s="23" t="s">
        <v>226</v>
      </c>
    </row>
    <row r="145" spans="2:51" s="11" customFormat="1" ht="13.5">
      <c r="B145" s="182"/>
      <c r="D145" s="183" t="s">
        <v>135</v>
      </c>
      <c r="E145" s="184" t="s">
        <v>5</v>
      </c>
      <c r="F145" s="185" t="s">
        <v>227</v>
      </c>
      <c r="H145" s="186" t="s">
        <v>5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6" t="s">
        <v>135</v>
      </c>
      <c r="AU145" s="186" t="s">
        <v>82</v>
      </c>
      <c r="AV145" s="11" t="s">
        <v>81</v>
      </c>
      <c r="AW145" s="11" t="s">
        <v>39</v>
      </c>
      <c r="AX145" s="11" t="s">
        <v>75</v>
      </c>
      <c r="AY145" s="186" t="s">
        <v>130</v>
      </c>
    </row>
    <row r="146" spans="2:51" s="12" customFormat="1" ht="13.5">
      <c r="B146" s="191"/>
      <c r="D146" s="192" t="s">
        <v>135</v>
      </c>
      <c r="E146" s="193" t="s">
        <v>5</v>
      </c>
      <c r="F146" s="194" t="s">
        <v>164</v>
      </c>
      <c r="H146" s="195">
        <v>50</v>
      </c>
      <c r="I146" s="196"/>
      <c r="L146" s="191"/>
      <c r="M146" s="197"/>
      <c r="N146" s="198"/>
      <c r="O146" s="198"/>
      <c r="P146" s="198"/>
      <c r="Q146" s="198"/>
      <c r="R146" s="198"/>
      <c r="S146" s="198"/>
      <c r="T146" s="199"/>
      <c r="AT146" s="200" t="s">
        <v>135</v>
      </c>
      <c r="AU146" s="200" t="s">
        <v>82</v>
      </c>
      <c r="AV146" s="12" t="s">
        <v>82</v>
      </c>
      <c r="AW146" s="12" t="s">
        <v>39</v>
      </c>
      <c r="AX146" s="12" t="s">
        <v>81</v>
      </c>
      <c r="AY146" s="200" t="s">
        <v>130</v>
      </c>
    </row>
    <row r="147" spans="2:65" s="1" customFormat="1" ht="22.5" customHeight="1">
      <c r="B147" s="169"/>
      <c r="C147" s="212" t="s">
        <v>407</v>
      </c>
      <c r="D147" s="212" t="s">
        <v>206</v>
      </c>
      <c r="E147" s="213" t="s">
        <v>228</v>
      </c>
      <c r="F147" s="214" t="s">
        <v>229</v>
      </c>
      <c r="G147" s="215" t="s">
        <v>137</v>
      </c>
      <c r="H147" s="216">
        <v>57.5</v>
      </c>
      <c r="I147" s="217"/>
      <c r="J147" s="218">
        <f>ROUND(I147*H147,2)</f>
        <v>0</v>
      </c>
      <c r="K147" s="214"/>
      <c r="L147" s="219"/>
      <c r="M147" s="220" t="s">
        <v>5</v>
      </c>
      <c r="N147" s="221" t="s">
        <v>46</v>
      </c>
      <c r="O147" s="41"/>
      <c r="P147" s="179">
        <f>O147*H147</f>
        <v>0</v>
      </c>
      <c r="Q147" s="179">
        <v>0.001</v>
      </c>
      <c r="R147" s="179">
        <f>Q147*H147</f>
        <v>0.0575</v>
      </c>
      <c r="S147" s="179">
        <v>0</v>
      </c>
      <c r="T147" s="180">
        <f>S147*H147</f>
        <v>0</v>
      </c>
      <c r="AR147" s="23" t="s">
        <v>209</v>
      </c>
      <c r="AT147" s="23" t="s">
        <v>206</v>
      </c>
      <c r="AU147" s="23" t="s">
        <v>82</v>
      </c>
      <c r="AY147" s="23" t="s">
        <v>130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81</v>
      </c>
      <c r="BK147" s="181">
        <f>ROUND(I147*H147,2)</f>
        <v>0</v>
      </c>
      <c r="BL147" s="23" t="s">
        <v>191</v>
      </c>
      <c r="BM147" s="23" t="s">
        <v>230</v>
      </c>
    </row>
    <row r="148" spans="2:51" s="11" customFormat="1" ht="13.5">
      <c r="B148" s="182"/>
      <c r="D148" s="183" t="s">
        <v>135</v>
      </c>
      <c r="E148" s="184" t="s">
        <v>5</v>
      </c>
      <c r="F148" s="185" t="s">
        <v>231</v>
      </c>
      <c r="H148" s="186" t="s">
        <v>5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6" t="s">
        <v>135</v>
      </c>
      <c r="AU148" s="186" t="s">
        <v>82</v>
      </c>
      <c r="AV148" s="11" t="s">
        <v>81</v>
      </c>
      <c r="AW148" s="11" t="s">
        <v>39</v>
      </c>
      <c r="AX148" s="11" t="s">
        <v>75</v>
      </c>
      <c r="AY148" s="186" t="s">
        <v>130</v>
      </c>
    </row>
    <row r="149" spans="2:51" s="12" customFormat="1" ht="13.5">
      <c r="B149" s="191"/>
      <c r="D149" s="192" t="s">
        <v>135</v>
      </c>
      <c r="E149" s="193" t="s">
        <v>5</v>
      </c>
      <c r="F149" s="194" t="s">
        <v>232</v>
      </c>
      <c r="H149" s="195">
        <v>57.5</v>
      </c>
      <c r="I149" s="196"/>
      <c r="L149" s="191"/>
      <c r="M149" s="197"/>
      <c r="N149" s="198"/>
      <c r="O149" s="198"/>
      <c r="P149" s="198"/>
      <c r="Q149" s="198"/>
      <c r="R149" s="198"/>
      <c r="S149" s="198"/>
      <c r="T149" s="199"/>
      <c r="AT149" s="200" t="s">
        <v>135</v>
      </c>
      <c r="AU149" s="200" t="s">
        <v>82</v>
      </c>
      <c r="AV149" s="12" t="s">
        <v>82</v>
      </c>
      <c r="AW149" s="12" t="s">
        <v>39</v>
      </c>
      <c r="AX149" s="12" t="s">
        <v>81</v>
      </c>
      <c r="AY149" s="200" t="s">
        <v>130</v>
      </c>
    </row>
    <row r="150" spans="2:65" s="1" customFormat="1" ht="31.5" customHeight="1">
      <c r="B150" s="169"/>
      <c r="C150" s="170" t="s">
        <v>408</v>
      </c>
      <c r="D150" s="170" t="s">
        <v>132</v>
      </c>
      <c r="E150" s="171" t="s">
        <v>233</v>
      </c>
      <c r="F150" s="172" t="s">
        <v>234</v>
      </c>
      <c r="G150" s="173" t="s">
        <v>235</v>
      </c>
      <c r="H150" s="174">
        <v>36</v>
      </c>
      <c r="I150" s="175"/>
      <c r="J150" s="176">
        <f>ROUND(I150*H150,2)</f>
        <v>0</v>
      </c>
      <c r="K150" s="172"/>
      <c r="L150" s="40"/>
      <c r="M150" s="177" t="s">
        <v>5</v>
      </c>
      <c r="N150" s="178" t="s">
        <v>46</v>
      </c>
      <c r="O150" s="41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AR150" s="23" t="s">
        <v>191</v>
      </c>
      <c r="AT150" s="23" t="s">
        <v>132</v>
      </c>
      <c r="AU150" s="23" t="s">
        <v>82</v>
      </c>
      <c r="AY150" s="23" t="s">
        <v>130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23" t="s">
        <v>81</v>
      </c>
      <c r="BK150" s="181">
        <f>ROUND(I150*H150,2)</f>
        <v>0</v>
      </c>
      <c r="BL150" s="23" t="s">
        <v>191</v>
      </c>
      <c r="BM150" s="23" t="s">
        <v>236</v>
      </c>
    </row>
    <row r="151" spans="2:51" s="12" customFormat="1" ht="13.5">
      <c r="B151" s="191"/>
      <c r="D151" s="192" t="s">
        <v>135</v>
      </c>
      <c r="E151" s="193" t="s">
        <v>5</v>
      </c>
      <c r="F151" s="194" t="s">
        <v>237</v>
      </c>
      <c r="H151" s="195">
        <v>36</v>
      </c>
      <c r="I151" s="196"/>
      <c r="L151" s="191"/>
      <c r="M151" s="197"/>
      <c r="N151" s="198"/>
      <c r="O151" s="198"/>
      <c r="P151" s="198"/>
      <c r="Q151" s="198"/>
      <c r="R151" s="198"/>
      <c r="S151" s="198"/>
      <c r="T151" s="199"/>
      <c r="AT151" s="200" t="s">
        <v>135</v>
      </c>
      <c r="AU151" s="200" t="s">
        <v>82</v>
      </c>
      <c r="AV151" s="12" t="s">
        <v>82</v>
      </c>
      <c r="AW151" s="12" t="s">
        <v>39</v>
      </c>
      <c r="AX151" s="12" t="s">
        <v>81</v>
      </c>
      <c r="AY151" s="200" t="s">
        <v>130</v>
      </c>
    </row>
    <row r="152" spans="2:65" s="1" customFormat="1" ht="31.5" customHeight="1">
      <c r="B152" s="169"/>
      <c r="C152" s="212" t="s">
        <v>409</v>
      </c>
      <c r="D152" s="212" t="s">
        <v>206</v>
      </c>
      <c r="E152" s="213" t="s">
        <v>238</v>
      </c>
      <c r="F152" s="214" t="s">
        <v>239</v>
      </c>
      <c r="G152" s="215" t="s">
        <v>235</v>
      </c>
      <c r="H152" s="216">
        <v>36</v>
      </c>
      <c r="I152" s="217"/>
      <c r="J152" s="218">
        <f>ROUND(I152*H152,2)</f>
        <v>0</v>
      </c>
      <c r="K152" s="214"/>
      <c r="L152" s="219"/>
      <c r="M152" s="220" t="s">
        <v>5</v>
      </c>
      <c r="N152" s="221" t="s">
        <v>46</v>
      </c>
      <c r="O152" s="41"/>
      <c r="P152" s="179">
        <f>O152*H152</f>
        <v>0</v>
      </c>
      <c r="Q152" s="179">
        <v>0.0005</v>
      </c>
      <c r="R152" s="179">
        <f>Q152*H152</f>
        <v>0.018000000000000002</v>
      </c>
      <c r="S152" s="179">
        <v>0</v>
      </c>
      <c r="T152" s="180">
        <f>S152*H152</f>
        <v>0</v>
      </c>
      <c r="AR152" s="23" t="s">
        <v>209</v>
      </c>
      <c r="AT152" s="23" t="s">
        <v>206</v>
      </c>
      <c r="AU152" s="23" t="s">
        <v>82</v>
      </c>
      <c r="AY152" s="23" t="s">
        <v>130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81</v>
      </c>
      <c r="BK152" s="181">
        <f>ROUND(I152*H152,2)</f>
        <v>0</v>
      </c>
      <c r="BL152" s="23" t="s">
        <v>191</v>
      </c>
      <c r="BM152" s="23" t="s">
        <v>240</v>
      </c>
    </row>
    <row r="153" spans="2:51" s="12" customFormat="1" ht="13.5">
      <c r="B153" s="191"/>
      <c r="D153" s="192" t="s">
        <v>135</v>
      </c>
      <c r="E153" s="193" t="s">
        <v>5</v>
      </c>
      <c r="F153" s="194" t="s">
        <v>237</v>
      </c>
      <c r="H153" s="195">
        <v>36</v>
      </c>
      <c r="I153" s="196"/>
      <c r="L153" s="191"/>
      <c r="M153" s="197"/>
      <c r="N153" s="198"/>
      <c r="O153" s="198"/>
      <c r="P153" s="198"/>
      <c r="Q153" s="198"/>
      <c r="R153" s="198"/>
      <c r="S153" s="198"/>
      <c r="T153" s="199"/>
      <c r="AT153" s="200" t="s">
        <v>135</v>
      </c>
      <c r="AU153" s="200" t="s">
        <v>82</v>
      </c>
      <c r="AV153" s="12" t="s">
        <v>82</v>
      </c>
      <c r="AW153" s="12" t="s">
        <v>39</v>
      </c>
      <c r="AX153" s="12" t="s">
        <v>81</v>
      </c>
      <c r="AY153" s="200" t="s">
        <v>130</v>
      </c>
    </row>
    <row r="154" spans="2:65" s="1" customFormat="1" ht="31.5" customHeight="1">
      <c r="B154" s="169"/>
      <c r="C154" s="170" t="s">
        <v>10</v>
      </c>
      <c r="D154" s="170" t="s">
        <v>132</v>
      </c>
      <c r="E154" s="171" t="s">
        <v>241</v>
      </c>
      <c r="F154" s="172" t="s">
        <v>242</v>
      </c>
      <c r="G154" s="173" t="s">
        <v>243</v>
      </c>
      <c r="H154" s="174">
        <v>1</v>
      </c>
      <c r="I154" s="175"/>
      <c r="J154" s="176">
        <f>ROUND(I154*H154,2)</f>
        <v>0</v>
      </c>
      <c r="K154" s="172"/>
      <c r="L154" s="40"/>
      <c r="M154" s="177" t="s">
        <v>5</v>
      </c>
      <c r="N154" s="178" t="s">
        <v>46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191</v>
      </c>
      <c r="AT154" s="23" t="s">
        <v>132</v>
      </c>
      <c r="AU154" s="23" t="s">
        <v>82</v>
      </c>
      <c r="AY154" s="23" t="s">
        <v>130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81</v>
      </c>
      <c r="BK154" s="181">
        <f>ROUND(I154*H154,2)</f>
        <v>0</v>
      </c>
      <c r="BL154" s="23" t="s">
        <v>191</v>
      </c>
      <c r="BM154" s="23" t="s">
        <v>244</v>
      </c>
    </row>
    <row r="155" spans="2:65" s="1" customFormat="1" ht="22.5" customHeight="1">
      <c r="B155" s="169"/>
      <c r="C155" s="212" t="s">
        <v>410</v>
      </c>
      <c r="D155" s="212" t="s">
        <v>206</v>
      </c>
      <c r="E155" s="213" t="s">
        <v>245</v>
      </c>
      <c r="F155" s="214" t="s">
        <v>246</v>
      </c>
      <c r="G155" s="215" t="s">
        <v>247</v>
      </c>
      <c r="H155" s="216">
        <v>5.75</v>
      </c>
      <c r="I155" s="217"/>
      <c r="J155" s="218">
        <f>ROUND(I155*H155,2)</f>
        <v>0</v>
      </c>
      <c r="K155" s="214"/>
      <c r="L155" s="219"/>
      <c r="M155" s="220" t="s">
        <v>5</v>
      </c>
      <c r="N155" s="221" t="s">
        <v>46</v>
      </c>
      <c r="O155" s="41"/>
      <c r="P155" s="179">
        <f>O155*H155</f>
        <v>0</v>
      </c>
      <c r="Q155" s="179">
        <v>0.00278</v>
      </c>
      <c r="R155" s="179">
        <f>Q155*H155</f>
        <v>0.015985</v>
      </c>
      <c r="S155" s="179">
        <v>0</v>
      </c>
      <c r="T155" s="180">
        <f>S155*H155</f>
        <v>0</v>
      </c>
      <c r="AR155" s="23" t="s">
        <v>209</v>
      </c>
      <c r="AT155" s="23" t="s">
        <v>206</v>
      </c>
      <c r="AU155" s="23" t="s">
        <v>82</v>
      </c>
      <c r="AY155" s="23" t="s">
        <v>130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23" t="s">
        <v>81</v>
      </c>
      <c r="BK155" s="181">
        <f>ROUND(I155*H155,2)</f>
        <v>0</v>
      </c>
      <c r="BL155" s="23" t="s">
        <v>191</v>
      </c>
      <c r="BM155" s="23" t="s">
        <v>248</v>
      </c>
    </row>
    <row r="156" spans="2:51" s="11" customFormat="1" ht="13.5">
      <c r="B156" s="182"/>
      <c r="D156" s="183" t="s">
        <v>135</v>
      </c>
      <c r="E156" s="184" t="s">
        <v>5</v>
      </c>
      <c r="F156" s="185" t="s">
        <v>249</v>
      </c>
      <c r="H156" s="186" t="s">
        <v>5</v>
      </c>
      <c r="I156" s="187"/>
      <c r="L156" s="182"/>
      <c r="M156" s="188"/>
      <c r="N156" s="189"/>
      <c r="O156" s="189"/>
      <c r="P156" s="189"/>
      <c r="Q156" s="189"/>
      <c r="R156" s="189"/>
      <c r="S156" s="189"/>
      <c r="T156" s="190"/>
      <c r="AT156" s="186" t="s">
        <v>135</v>
      </c>
      <c r="AU156" s="186" t="s">
        <v>82</v>
      </c>
      <c r="AV156" s="11" t="s">
        <v>81</v>
      </c>
      <c r="AW156" s="11" t="s">
        <v>39</v>
      </c>
      <c r="AX156" s="11" t="s">
        <v>75</v>
      </c>
      <c r="AY156" s="186" t="s">
        <v>130</v>
      </c>
    </row>
    <row r="157" spans="2:51" s="11" customFormat="1" ht="13.5">
      <c r="B157" s="182"/>
      <c r="D157" s="183" t="s">
        <v>135</v>
      </c>
      <c r="E157" s="184" t="s">
        <v>5</v>
      </c>
      <c r="F157" s="185" t="s">
        <v>231</v>
      </c>
      <c r="H157" s="186" t="s">
        <v>5</v>
      </c>
      <c r="I157" s="187"/>
      <c r="L157" s="182"/>
      <c r="M157" s="188"/>
      <c r="N157" s="189"/>
      <c r="O157" s="189"/>
      <c r="P157" s="189"/>
      <c r="Q157" s="189"/>
      <c r="R157" s="189"/>
      <c r="S157" s="189"/>
      <c r="T157" s="190"/>
      <c r="AT157" s="186" t="s">
        <v>135</v>
      </c>
      <c r="AU157" s="186" t="s">
        <v>82</v>
      </c>
      <c r="AV157" s="11" t="s">
        <v>81</v>
      </c>
      <c r="AW157" s="11" t="s">
        <v>39</v>
      </c>
      <c r="AX157" s="11" t="s">
        <v>75</v>
      </c>
      <c r="AY157" s="186" t="s">
        <v>130</v>
      </c>
    </row>
    <row r="158" spans="2:51" s="12" customFormat="1" ht="13.5">
      <c r="B158" s="191"/>
      <c r="D158" s="192" t="s">
        <v>135</v>
      </c>
      <c r="E158" s="193" t="s">
        <v>5</v>
      </c>
      <c r="F158" s="194" t="s">
        <v>250</v>
      </c>
      <c r="H158" s="195">
        <v>5.75</v>
      </c>
      <c r="I158" s="196"/>
      <c r="L158" s="191"/>
      <c r="M158" s="197"/>
      <c r="N158" s="198"/>
      <c r="O158" s="198"/>
      <c r="P158" s="198"/>
      <c r="Q158" s="198"/>
      <c r="R158" s="198"/>
      <c r="S158" s="198"/>
      <c r="T158" s="199"/>
      <c r="AT158" s="200" t="s">
        <v>135</v>
      </c>
      <c r="AU158" s="200" t="s">
        <v>82</v>
      </c>
      <c r="AV158" s="12" t="s">
        <v>82</v>
      </c>
      <c r="AW158" s="12" t="s">
        <v>39</v>
      </c>
      <c r="AX158" s="12" t="s">
        <v>81</v>
      </c>
      <c r="AY158" s="200" t="s">
        <v>130</v>
      </c>
    </row>
    <row r="159" spans="2:65" s="1" customFormat="1" ht="22.5" customHeight="1">
      <c r="B159" s="169"/>
      <c r="C159" s="212" t="s">
        <v>411</v>
      </c>
      <c r="D159" s="212" t="s">
        <v>206</v>
      </c>
      <c r="E159" s="213" t="s">
        <v>251</v>
      </c>
      <c r="F159" s="214" t="s">
        <v>252</v>
      </c>
      <c r="G159" s="215" t="s">
        <v>247</v>
      </c>
      <c r="H159" s="216">
        <v>25.185</v>
      </c>
      <c r="I159" s="217"/>
      <c r="J159" s="218">
        <f>ROUND(I159*H159,2)</f>
        <v>0</v>
      </c>
      <c r="K159" s="214"/>
      <c r="L159" s="219"/>
      <c r="M159" s="220" t="s">
        <v>5</v>
      </c>
      <c r="N159" s="221" t="s">
        <v>46</v>
      </c>
      <c r="O159" s="41"/>
      <c r="P159" s="179">
        <f>O159*H159</f>
        <v>0</v>
      </c>
      <c r="Q159" s="179">
        <v>0.00111</v>
      </c>
      <c r="R159" s="179">
        <f>Q159*H159</f>
        <v>0.02795535</v>
      </c>
      <c r="S159" s="179">
        <v>0</v>
      </c>
      <c r="T159" s="180">
        <f>S159*H159</f>
        <v>0</v>
      </c>
      <c r="AR159" s="23" t="s">
        <v>209</v>
      </c>
      <c r="AT159" s="23" t="s">
        <v>206</v>
      </c>
      <c r="AU159" s="23" t="s">
        <v>82</v>
      </c>
      <c r="AY159" s="23" t="s">
        <v>130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81</v>
      </c>
      <c r="BK159" s="181">
        <f>ROUND(I159*H159,2)</f>
        <v>0</v>
      </c>
      <c r="BL159" s="23" t="s">
        <v>191</v>
      </c>
      <c r="BM159" s="23" t="s">
        <v>253</v>
      </c>
    </row>
    <row r="160" spans="2:51" s="11" customFormat="1" ht="13.5">
      <c r="B160" s="182"/>
      <c r="D160" s="183" t="s">
        <v>135</v>
      </c>
      <c r="E160" s="184" t="s">
        <v>5</v>
      </c>
      <c r="F160" s="185" t="s">
        <v>254</v>
      </c>
      <c r="H160" s="186" t="s">
        <v>5</v>
      </c>
      <c r="I160" s="187"/>
      <c r="L160" s="182"/>
      <c r="M160" s="188"/>
      <c r="N160" s="189"/>
      <c r="O160" s="189"/>
      <c r="P160" s="189"/>
      <c r="Q160" s="189"/>
      <c r="R160" s="189"/>
      <c r="S160" s="189"/>
      <c r="T160" s="190"/>
      <c r="AT160" s="186" t="s">
        <v>135</v>
      </c>
      <c r="AU160" s="186" t="s">
        <v>82</v>
      </c>
      <c r="AV160" s="11" t="s">
        <v>81</v>
      </c>
      <c r="AW160" s="11" t="s">
        <v>39</v>
      </c>
      <c r="AX160" s="11" t="s">
        <v>75</v>
      </c>
      <c r="AY160" s="186" t="s">
        <v>130</v>
      </c>
    </row>
    <row r="161" spans="2:51" s="11" customFormat="1" ht="13.5">
      <c r="B161" s="182"/>
      <c r="D161" s="183" t="s">
        <v>135</v>
      </c>
      <c r="E161" s="184" t="s">
        <v>5</v>
      </c>
      <c r="F161" s="185" t="s">
        <v>231</v>
      </c>
      <c r="H161" s="186" t="s">
        <v>5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86" t="s">
        <v>135</v>
      </c>
      <c r="AU161" s="186" t="s">
        <v>82</v>
      </c>
      <c r="AV161" s="11" t="s">
        <v>81</v>
      </c>
      <c r="AW161" s="11" t="s">
        <v>39</v>
      </c>
      <c r="AX161" s="11" t="s">
        <v>75</v>
      </c>
      <c r="AY161" s="186" t="s">
        <v>130</v>
      </c>
    </row>
    <row r="162" spans="2:51" s="12" customFormat="1" ht="13.5">
      <c r="B162" s="191"/>
      <c r="D162" s="192" t="s">
        <v>135</v>
      </c>
      <c r="E162" s="193" t="s">
        <v>5</v>
      </c>
      <c r="F162" s="194" t="s">
        <v>255</v>
      </c>
      <c r="H162" s="195">
        <v>25.185</v>
      </c>
      <c r="I162" s="196"/>
      <c r="L162" s="191"/>
      <c r="M162" s="197"/>
      <c r="N162" s="198"/>
      <c r="O162" s="198"/>
      <c r="P162" s="198"/>
      <c r="Q162" s="198"/>
      <c r="R162" s="198"/>
      <c r="S162" s="198"/>
      <c r="T162" s="199"/>
      <c r="AT162" s="200" t="s">
        <v>135</v>
      </c>
      <c r="AU162" s="200" t="s">
        <v>82</v>
      </c>
      <c r="AV162" s="12" t="s">
        <v>82</v>
      </c>
      <c r="AW162" s="12" t="s">
        <v>39</v>
      </c>
      <c r="AX162" s="12" t="s">
        <v>81</v>
      </c>
      <c r="AY162" s="200" t="s">
        <v>130</v>
      </c>
    </row>
    <row r="163" spans="2:65" s="1" customFormat="1" ht="22.5" customHeight="1">
      <c r="B163" s="169"/>
      <c r="C163" s="212" t="s">
        <v>412</v>
      </c>
      <c r="D163" s="212" t="s">
        <v>206</v>
      </c>
      <c r="E163" s="213" t="s">
        <v>256</v>
      </c>
      <c r="F163" s="214" t="s">
        <v>257</v>
      </c>
      <c r="G163" s="215" t="s">
        <v>247</v>
      </c>
      <c r="H163" s="216">
        <v>28.797</v>
      </c>
      <c r="I163" s="217"/>
      <c r="J163" s="218">
        <f>ROUND(I163*H163,2)</f>
        <v>0</v>
      </c>
      <c r="K163" s="214"/>
      <c r="L163" s="219"/>
      <c r="M163" s="220" t="s">
        <v>5</v>
      </c>
      <c r="N163" s="221" t="s">
        <v>46</v>
      </c>
      <c r="O163" s="41"/>
      <c r="P163" s="179">
        <f>O163*H163</f>
        <v>0</v>
      </c>
      <c r="Q163" s="179">
        <v>0.00056</v>
      </c>
      <c r="R163" s="179">
        <f>Q163*H163</f>
        <v>0.01612632</v>
      </c>
      <c r="S163" s="179">
        <v>0</v>
      </c>
      <c r="T163" s="180">
        <f>S163*H163</f>
        <v>0</v>
      </c>
      <c r="AR163" s="23" t="s">
        <v>209</v>
      </c>
      <c r="AT163" s="23" t="s">
        <v>206</v>
      </c>
      <c r="AU163" s="23" t="s">
        <v>82</v>
      </c>
      <c r="AY163" s="23" t="s">
        <v>130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3" t="s">
        <v>81</v>
      </c>
      <c r="BK163" s="181">
        <f>ROUND(I163*H163,2)</f>
        <v>0</v>
      </c>
      <c r="BL163" s="23" t="s">
        <v>191</v>
      </c>
      <c r="BM163" s="23" t="s">
        <v>258</v>
      </c>
    </row>
    <row r="164" spans="2:51" s="11" customFormat="1" ht="13.5">
      <c r="B164" s="182"/>
      <c r="D164" s="183" t="s">
        <v>135</v>
      </c>
      <c r="E164" s="184" t="s">
        <v>5</v>
      </c>
      <c r="F164" s="185" t="s">
        <v>259</v>
      </c>
      <c r="H164" s="186" t="s">
        <v>5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6" t="s">
        <v>135</v>
      </c>
      <c r="AU164" s="186" t="s">
        <v>82</v>
      </c>
      <c r="AV164" s="11" t="s">
        <v>81</v>
      </c>
      <c r="AW164" s="11" t="s">
        <v>39</v>
      </c>
      <c r="AX164" s="11" t="s">
        <v>75</v>
      </c>
      <c r="AY164" s="186" t="s">
        <v>130</v>
      </c>
    </row>
    <row r="165" spans="2:51" s="11" customFormat="1" ht="13.5">
      <c r="B165" s="182"/>
      <c r="D165" s="183" t="s">
        <v>135</v>
      </c>
      <c r="E165" s="184" t="s">
        <v>5</v>
      </c>
      <c r="F165" s="185" t="s">
        <v>231</v>
      </c>
      <c r="H165" s="186" t="s">
        <v>5</v>
      </c>
      <c r="I165" s="187"/>
      <c r="L165" s="182"/>
      <c r="M165" s="188"/>
      <c r="N165" s="189"/>
      <c r="O165" s="189"/>
      <c r="P165" s="189"/>
      <c r="Q165" s="189"/>
      <c r="R165" s="189"/>
      <c r="S165" s="189"/>
      <c r="T165" s="190"/>
      <c r="AT165" s="186" t="s">
        <v>135</v>
      </c>
      <c r="AU165" s="186" t="s">
        <v>82</v>
      </c>
      <c r="AV165" s="11" t="s">
        <v>81</v>
      </c>
      <c r="AW165" s="11" t="s">
        <v>39</v>
      </c>
      <c r="AX165" s="11" t="s">
        <v>75</v>
      </c>
      <c r="AY165" s="186" t="s">
        <v>130</v>
      </c>
    </row>
    <row r="166" spans="2:51" s="12" customFormat="1" ht="13.5">
      <c r="B166" s="191"/>
      <c r="D166" s="183" t="s">
        <v>135</v>
      </c>
      <c r="E166" s="200" t="s">
        <v>5</v>
      </c>
      <c r="F166" s="201" t="s">
        <v>260</v>
      </c>
      <c r="H166" s="202">
        <v>17.607</v>
      </c>
      <c r="I166" s="196"/>
      <c r="L166" s="191"/>
      <c r="M166" s="197"/>
      <c r="N166" s="198"/>
      <c r="O166" s="198"/>
      <c r="P166" s="198"/>
      <c r="Q166" s="198"/>
      <c r="R166" s="198"/>
      <c r="S166" s="198"/>
      <c r="T166" s="199"/>
      <c r="AT166" s="200" t="s">
        <v>135</v>
      </c>
      <c r="AU166" s="200" t="s">
        <v>82</v>
      </c>
      <c r="AV166" s="12" t="s">
        <v>82</v>
      </c>
      <c r="AW166" s="12" t="s">
        <v>39</v>
      </c>
      <c r="AX166" s="12" t="s">
        <v>75</v>
      </c>
      <c r="AY166" s="200" t="s">
        <v>130</v>
      </c>
    </row>
    <row r="167" spans="2:51" s="12" customFormat="1" ht="13.5">
      <c r="B167" s="191"/>
      <c r="D167" s="183" t="s">
        <v>135</v>
      </c>
      <c r="E167" s="200" t="s">
        <v>5</v>
      </c>
      <c r="F167" s="201" t="s">
        <v>261</v>
      </c>
      <c r="H167" s="202">
        <v>23.127</v>
      </c>
      <c r="I167" s="196"/>
      <c r="L167" s="191"/>
      <c r="M167" s="197"/>
      <c r="N167" s="198"/>
      <c r="O167" s="198"/>
      <c r="P167" s="198"/>
      <c r="Q167" s="198"/>
      <c r="R167" s="198"/>
      <c r="S167" s="198"/>
      <c r="T167" s="199"/>
      <c r="AT167" s="200" t="s">
        <v>135</v>
      </c>
      <c r="AU167" s="200" t="s">
        <v>82</v>
      </c>
      <c r="AV167" s="12" t="s">
        <v>82</v>
      </c>
      <c r="AW167" s="12" t="s">
        <v>39</v>
      </c>
      <c r="AX167" s="12" t="s">
        <v>75</v>
      </c>
      <c r="AY167" s="200" t="s">
        <v>130</v>
      </c>
    </row>
    <row r="168" spans="2:51" s="12" customFormat="1" ht="13.5">
      <c r="B168" s="191"/>
      <c r="D168" s="183" t="s">
        <v>135</v>
      </c>
      <c r="E168" s="200" t="s">
        <v>5</v>
      </c>
      <c r="F168" s="201" t="s">
        <v>262</v>
      </c>
      <c r="H168" s="202">
        <v>-11.937</v>
      </c>
      <c r="I168" s="196"/>
      <c r="L168" s="191"/>
      <c r="M168" s="197"/>
      <c r="N168" s="198"/>
      <c r="O168" s="198"/>
      <c r="P168" s="198"/>
      <c r="Q168" s="198"/>
      <c r="R168" s="198"/>
      <c r="S168" s="198"/>
      <c r="T168" s="199"/>
      <c r="AT168" s="200" t="s">
        <v>135</v>
      </c>
      <c r="AU168" s="200" t="s">
        <v>82</v>
      </c>
      <c r="AV168" s="12" t="s">
        <v>82</v>
      </c>
      <c r="AW168" s="12" t="s">
        <v>39</v>
      </c>
      <c r="AX168" s="12" t="s">
        <v>75</v>
      </c>
      <c r="AY168" s="200" t="s">
        <v>130</v>
      </c>
    </row>
    <row r="169" spans="2:51" s="13" customFormat="1" ht="13.5">
      <c r="B169" s="203"/>
      <c r="D169" s="192" t="s">
        <v>135</v>
      </c>
      <c r="E169" s="204" t="s">
        <v>5</v>
      </c>
      <c r="F169" s="205" t="s">
        <v>138</v>
      </c>
      <c r="H169" s="206">
        <v>28.797</v>
      </c>
      <c r="I169" s="207"/>
      <c r="L169" s="203"/>
      <c r="M169" s="208"/>
      <c r="N169" s="209"/>
      <c r="O169" s="209"/>
      <c r="P169" s="209"/>
      <c r="Q169" s="209"/>
      <c r="R169" s="209"/>
      <c r="S169" s="209"/>
      <c r="T169" s="210"/>
      <c r="AT169" s="211" t="s">
        <v>135</v>
      </c>
      <c r="AU169" s="211" t="s">
        <v>82</v>
      </c>
      <c r="AV169" s="13" t="s">
        <v>134</v>
      </c>
      <c r="AW169" s="13" t="s">
        <v>39</v>
      </c>
      <c r="AX169" s="13" t="s">
        <v>81</v>
      </c>
      <c r="AY169" s="211" t="s">
        <v>130</v>
      </c>
    </row>
    <row r="170" spans="2:65" s="1" customFormat="1" ht="22.5" customHeight="1">
      <c r="B170" s="169"/>
      <c r="C170" s="212" t="s">
        <v>413</v>
      </c>
      <c r="D170" s="212" t="s">
        <v>206</v>
      </c>
      <c r="E170" s="213" t="s">
        <v>263</v>
      </c>
      <c r="F170" s="214" t="s">
        <v>264</v>
      </c>
      <c r="G170" s="215" t="s">
        <v>247</v>
      </c>
      <c r="H170" s="216">
        <v>64.079</v>
      </c>
      <c r="I170" s="217"/>
      <c r="J170" s="218">
        <f>ROUND(I170*H170,2)</f>
        <v>0</v>
      </c>
      <c r="K170" s="214"/>
      <c r="L170" s="219"/>
      <c r="M170" s="220" t="s">
        <v>5</v>
      </c>
      <c r="N170" s="221" t="s">
        <v>46</v>
      </c>
      <c r="O170" s="41"/>
      <c r="P170" s="179">
        <f>O170*H170</f>
        <v>0</v>
      </c>
      <c r="Q170" s="179">
        <v>0.00111</v>
      </c>
      <c r="R170" s="179">
        <f>Q170*H170</f>
        <v>0.07112769</v>
      </c>
      <c r="S170" s="179">
        <v>0</v>
      </c>
      <c r="T170" s="180">
        <f>S170*H170</f>
        <v>0</v>
      </c>
      <c r="AR170" s="23" t="s">
        <v>209</v>
      </c>
      <c r="AT170" s="23" t="s">
        <v>206</v>
      </c>
      <c r="AU170" s="23" t="s">
        <v>82</v>
      </c>
      <c r="AY170" s="23" t="s">
        <v>130</v>
      </c>
      <c r="BE170" s="181">
        <f>IF(N170="základní",J170,0)</f>
        <v>0</v>
      </c>
      <c r="BF170" s="181">
        <f>IF(N170="snížená",J170,0)</f>
        <v>0</v>
      </c>
      <c r="BG170" s="181">
        <f>IF(N170="zákl. přenesená",J170,0)</f>
        <v>0</v>
      </c>
      <c r="BH170" s="181">
        <f>IF(N170="sníž. přenesená",J170,0)</f>
        <v>0</v>
      </c>
      <c r="BI170" s="181">
        <f>IF(N170="nulová",J170,0)</f>
        <v>0</v>
      </c>
      <c r="BJ170" s="23" t="s">
        <v>81</v>
      </c>
      <c r="BK170" s="181">
        <f>ROUND(I170*H170,2)</f>
        <v>0</v>
      </c>
      <c r="BL170" s="23" t="s">
        <v>191</v>
      </c>
      <c r="BM170" s="23" t="s">
        <v>265</v>
      </c>
    </row>
    <row r="171" spans="2:51" s="11" customFormat="1" ht="13.5">
      <c r="B171" s="182"/>
      <c r="D171" s="183" t="s">
        <v>135</v>
      </c>
      <c r="E171" s="184" t="s">
        <v>5</v>
      </c>
      <c r="F171" s="185" t="s">
        <v>266</v>
      </c>
      <c r="H171" s="186" t="s">
        <v>5</v>
      </c>
      <c r="I171" s="187"/>
      <c r="L171" s="182"/>
      <c r="M171" s="188"/>
      <c r="N171" s="189"/>
      <c r="O171" s="189"/>
      <c r="P171" s="189"/>
      <c r="Q171" s="189"/>
      <c r="R171" s="189"/>
      <c r="S171" s="189"/>
      <c r="T171" s="190"/>
      <c r="AT171" s="186" t="s">
        <v>135</v>
      </c>
      <c r="AU171" s="186" t="s">
        <v>82</v>
      </c>
      <c r="AV171" s="11" t="s">
        <v>81</v>
      </c>
      <c r="AW171" s="11" t="s">
        <v>39</v>
      </c>
      <c r="AX171" s="11" t="s">
        <v>75</v>
      </c>
      <c r="AY171" s="186" t="s">
        <v>130</v>
      </c>
    </row>
    <row r="172" spans="2:51" s="11" customFormat="1" ht="13.5">
      <c r="B172" s="182"/>
      <c r="D172" s="183" t="s">
        <v>135</v>
      </c>
      <c r="E172" s="184" t="s">
        <v>5</v>
      </c>
      <c r="F172" s="185" t="s">
        <v>231</v>
      </c>
      <c r="H172" s="186" t="s">
        <v>5</v>
      </c>
      <c r="I172" s="187"/>
      <c r="L172" s="182"/>
      <c r="M172" s="188"/>
      <c r="N172" s="189"/>
      <c r="O172" s="189"/>
      <c r="P172" s="189"/>
      <c r="Q172" s="189"/>
      <c r="R172" s="189"/>
      <c r="S172" s="189"/>
      <c r="T172" s="190"/>
      <c r="AT172" s="186" t="s">
        <v>135</v>
      </c>
      <c r="AU172" s="186" t="s">
        <v>82</v>
      </c>
      <c r="AV172" s="11" t="s">
        <v>81</v>
      </c>
      <c r="AW172" s="11" t="s">
        <v>39</v>
      </c>
      <c r="AX172" s="11" t="s">
        <v>75</v>
      </c>
      <c r="AY172" s="186" t="s">
        <v>130</v>
      </c>
    </row>
    <row r="173" spans="2:51" s="12" customFormat="1" ht="13.5">
      <c r="B173" s="191"/>
      <c r="D173" s="183" t="s">
        <v>135</v>
      </c>
      <c r="E173" s="200" t="s">
        <v>5</v>
      </c>
      <c r="F173" s="201" t="s">
        <v>267</v>
      </c>
      <c r="H173" s="202">
        <v>11.937</v>
      </c>
      <c r="I173" s="196"/>
      <c r="L173" s="191"/>
      <c r="M173" s="197"/>
      <c r="N173" s="198"/>
      <c r="O173" s="198"/>
      <c r="P173" s="198"/>
      <c r="Q173" s="198"/>
      <c r="R173" s="198"/>
      <c r="S173" s="198"/>
      <c r="T173" s="199"/>
      <c r="AT173" s="200" t="s">
        <v>135</v>
      </c>
      <c r="AU173" s="200" t="s">
        <v>82</v>
      </c>
      <c r="AV173" s="12" t="s">
        <v>82</v>
      </c>
      <c r="AW173" s="12" t="s">
        <v>39</v>
      </c>
      <c r="AX173" s="12" t="s">
        <v>75</v>
      </c>
      <c r="AY173" s="200" t="s">
        <v>130</v>
      </c>
    </row>
    <row r="174" spans="2:51" s="11" customFormat="1" ht="13.5">
      <c r="B174" s="182"/>
      <c r="D174" s="183" t="s">
        <v>135</v>
      </c>
      <c r="E174" s="184" t="s">
        <v>5</v>
      </c>
      <c r="F174" s="185" t="s">
        <v>254</v>
      </c>
      <c r="H174" s="186" t="s">
        <v>5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6" t="s">
        <v>135</v>
      </c>
      <c r="AU174" s="186" t="s">
        <v>82</v>
      </c>
      <c r="AV174" s="11" t="s">
        <v>81</v>
      </c>
      <c r="AW174" s="11" t="s">
        <v>39</v>
      </c>
      <c r="AX174" s="11" t="s">
        <v>75</v>
      </c>
      <c r="AY174" s="186" t="s">
        <v>130</v>
      </c>
    </row>
    <row r="175" spans="2:51" s="11" customFormat="1" ht="13.5">
      <c r="B175" s="182"/>
      <c r="D175" s="183" t="s">
        <v>135</v>
      </c>
      <c r="E175" s="184" t="s">
        <v>5</v>
      </c>
      <c r="F175" s="185" t="s">
        <v>231</v>
      </c>
      <c r="H175" s="186" t="s">
        <v>5</v>
      </c>
      <c r="I175" s="187"/>
      <c r="L175" s="182"/>
      <c r="M175" s="188"/>
      <c r="N175" s="189"/>
      <c r="O175" s="189"/>
      <c r="P175" s="189"/>
      <c r="Q175" s="189"/>
      <c r="R175" s="189"/>
      <c r="S175" s="189"/>
      <c r="T175" s="190"/>
      <c r="AT175" s="186" t="s">
        <v>135</v>
      </c>
      <c r="AU175" s="186" t="s">
        <v>82</v>
      </c>
      <c r="AV175" s="11" t="s">
        <v>81</v>
      </c>
      <c r="AW175" s="11" t="s">
        <v>39</v>
      </c>
      <c r="AX175" s="11" t="s">
        <v>75</v>
      </c>
      <c r="AY175" s="186" t="s">
        <v>130</v>
      </c>
    </row>
    <row r="176" spans="2:51" s="12" customFormat="1" ht="13.5">
      <c r="B176" s="191"/>
      <c r="D176" s="183" t="s">
        <v>135</v>
      </c>
      <c r="E176" s="200" t="s">
        <v>5</v>
      </c>
      <c r="F176" s="201" t="s">
        <v>268</v>
      </c>
      <c r="H176" s="202">
        <v>23.345</v>
      </c>
      <c r="I176" s="196"/>
      <c r="L176" s="191"/>
      <c r="M176" s="197"/>
      <c r="N176" s="198"/>
      <c r="O176" s="198"/>
      <c r="P176" s="198"/>
      <c r="Q176" s="198"/>
      <c r="R176" s="198"/>
      <c r="S176" s="198"/>
      <c r="T176" s="199"/>
      <c r="AT176" s="200" t="s">
        <v>135</v>
      </c>
      <c r="AU176" s="200" t="s">
        <v>82</v>
      </c>
      <c r="AV176" s="12" t="s">
        <v>82</v>
      </c>
      <c r="AW176" s="12" t="s">
        <v>39</v>
      </c>
      <c r="AX176" s="12" t="s">
        <v>75</v>
      </c>
      <c r="AY176" s="200" t="s">
        <v>130</v>
      </c>
    </row>
    <row r="177" spans="2:51" s="11" customFormat="1" ht="13.5">
      <c r="B177" s="182"/>
      <c r="D177" s="183" t="s">
        <v>135</v>
      </c>
      <c r="E177" s="184" t="s">
        <v>5</v>
      </c>
      <c r="F177" s="185" t="s">
        <v>259</v>
      </c>
      <c r="H177" s="186" t="s">
        <v>5</v>
      </c>
      <c r="I177" s="187"/>
      <c r="L177" s="182"/>
      <c r="M177" s="188"/>
      <c r="N177" s="189"/>
      <c r="O177" s="189"/>
      <c r="P177" s="189"/>
      <c r="Q177" s="189"/>
      <c r="R177" s="189"/>
      <c r="S177" s="189"/>
      <c r="T177" s="190"/>
      <c r="AT177" s="186" t="s">
        <v>135</v>
      </c>
      <c r="AU177" s="186" t="s">
        <v>82</v>
      </c>
      <c r="AV177" s="11" t="s">
        <v>81</v>
      </c>
      <c r="AW177" s="11" t="s">
        <v>39</v>
      </c>
      <c r="AX177" s="11" t="s">
        <v>75</v>
      </c>
      <c r="AY177" s="186" t="s">
        <v>130</v>
      </c>
    </row>
    <row r="178" spans="2:51" s="11" customFormat="1" ht="13.5">
      <c r="B178" s="182"/>
      <c r="D178" s="183" t="s">
        <v>135</v>
      </c>
      <c r="E178" s="184" t="s">
        <v>5</v>
      </c>
      <c r="F178" s="185" t="s">
        <v>231</v>
      </c>
      <c r="H178" s="186" t="s">
        <v>5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6" t="s">
        <v>135</v>
      </c>
      <c r="AU178" s="186" t="s">
        <v>82</v>
      </c>
      <c r="AV178" s="11" t="s">
        <v>81</v>
      </c>
      <c r="AW178" s="11" t="s">
        <v>39</v>
      </c>
      <c r="AX178" s="11" t="s">
        <v>75</v>
      </c>
      <c r="AY178" s="186" t="s">
        <v>130</v>
      </c>
    </row>
    <row r="179" spans="2:51" s="12" customFormat="1" ht="13.5">
      <c r="B179" s="191"/>
      <c r="D179" s="183" t="s">
        <v>135</v>
      </c>
      <c r="E179" s="200" t="s">
        <v>5</v>
      </c>
      <c r="F179" s="201" t="s">
        <v>260</v>
      </c>
      <c r="H179" s="202">
        <v>17.607</v>
      </c>
      <c r="I179" s="196"/>
      <c r="L179" s="191"/>
      <c r="M179" s="197"/>
      <c r="N179" s="198"/>
      <c r="O179" s="198"/>
      <c r="P179" s="198"/>
      <c r="Q179" s="198"/>
      <c r="R179" s="198"/>
      <c r="S179" s="198"/>
      <c r="T179" s="199"/>
      <c r="AT179" s="200" t="s">
        <v>135</v>
      </c>
      <c r="AU179" s="200" t="s">
        <v>82</v>
      </c>
      <c r="AV179" s="12" t="s">
        <v>82</v>
      </c>
      <c r="AW179" s="12" t="s">
        <v>39</v>
      </c>
      <c r="AX179" s="12" t="s">
        <v>75</v>
      </c>
      <c r="AY179" s="200" t="s">
        <v>130</v>
      </c>
    </row>
    <row r="180" spans="2:51" s="12" customFormat="1" ht="13.5">
      <c r="B180" s="191"/>
      <c r="D180" s="183" t="s">
        <v>135</v>
      </c>
      <c r="E180" s="200" t="s">
        <v>5</v>
      </c>
      <c r="F180" s="201" t="s">
        <v>261</v>
      </c>
      <c r="H180" s="202">
        <v>23.127</v>
      </c>
      <c r="I180" s="196"/>
      <c r="L180" s="191"/>
      <c r="M180" s="197"/>
      <c r="N180" s="198"/>
      <c r="O180" s="198"/>
      <c r="P180" s="198"/>
      <c r="Q180" s="198"/>
      <c r="R180" s="198"/>
      <c r="S180" s="198"/>
      <c r="T180" s="199"/>
      <c r="AT180" s="200" t="s">
        <v>135</v>
      </c>
      <c r="AU180" s="200" t="s">
        <v>82</v>
      </c>
      <c r="AV180" s="12" t="s">
        <v>82</v>
      </c>
      <c r="AW180" s="12" t="s">
        <v>39</v>
      </c>
      <c r="AX180" s="12" t="s">
        <v>75</v>
      </c>
      <c r="AY180" s="200" t="s">
        <v>130</v>
      </c>
    </row>
    <row r="181" spans="2:51" s="12" customFormat="1" ht="13.5">
      <c r="B181" s="191"/>
      <c r="D181" s="183" t="s">
        <v>135</v>
      </c>
      <c r="E181" s="200" t="s">
        <v>5</v>
      </c>
      <c r="F181" s="201" t="s">
        <v>262</v>
      </c>
      <c r="H181" s="202">
        <v>-11.937</v>
      </c>
      <c r="I181" s="196"/>
      <c r="L181" s="191"/>
      <c r="M181" s="197"/>
      <c r="N181" s="198"/>
      <c r="O181" s="198"/>
      <c r="P181" s="198"/>
      <c r="Q181" s="198"/>
      <c r="R181" s="198"/>
      <c r="S181" s="198"/>
      <c r="T181" s="199"/>
      <c r="AT181" s="200" t="s">
        <v>135</v>
      </c>
      <c r="AU181" s="200" t="s">
        <v>82</v>
      </c>
      <c r="AV181" s="12" t="s">
        <v>82</v>
      </c>
      <c r="AW181" s="12" t="s">
        <v>39</v>
      </c>
      <c r="AX181" s="12" t="s">
        <v>75</v>
      </c>
      <c r="AY181" s="200" t="s">
        <v>130</v>
      </c>
    </row>
    <row r="182" spans="2:51" s="13" customFormat="1" ht="13.5">
      <c r="B182" s="203"/>
      <c r="D182" s="192" t="s">
        <v>135</v>
      </c>
      <c r="E182" s="204" t="s">
        <v>5</v>
      </c>
      <c r="F182" s="205" t="s">
        <v>138</v>
      </c>
      <c r="H182" s="206">
        <v>64.079</v>
      </c>
      <c r="I182" s="207"/>
      <c r="L182" s="203"/>
      <c r="M182" s="208"/>
      <c r="N182" s="209"/>
      <c r="O182" s="209"/>
      <c r="P182" s="209"/>
      <c r="Q182" s="209"/>
      <c r="R182" s="209"/>
      <c r="S182" s="209"/>
      <c r="T182" s="210"/>
      <c r="AT182" s="211" t="s">
        <v>135</v>
      </c>
      <c r="AU182" s="211" t="s">
        <v>82</v>
      </c>
      <c r="AV182" s="13" t="s">
        <v>134</v>
      </c>
      <c r="AW182" s="13" t="s">
        <v>39</v>
      </c>
      <c r="AX182" s="13" t="s">
        <v>81</v>
      </c>
      <c r="AY182" s="211" t="s">
        <v>130</v>
      </c>
    </row>
    <row r="183" spans="2:65" s="1" customFormat="1" ht="22.5" customHeight="1">
      <c r="B183" s="169"/>
      <c r="C183" s="212" t="s">
        <v>414</v>
      </c>
      <c r="D183" s="212" t="s">
        <v>206</v>
      </c>
      <c r="E183" s="213" t="s">
        <v>269</v>
      </c>
      <c r="F183" s="214" t="s">
        <v>270</v>
      </c>
      <c r="G183" s="215" t="s">
        <v>247</v>
      </c>
      <c r="H183" s="216">
        <v>11.937</v>
      </c>
      <c r="I183" s="217"/>
      <c r="J183" s="218">
        <f>ROUND(I183*H183,2)</f>
        <v>0</v>
      </c>
      <c r="K183" s="214"/>
      <c r="L183" s="219"/>
      <c r="M183" s="220" t="s">
        <v>5</v>
      </c>
      <c r="N183" s="221" t="s">
        <v>46</v>
      </c>
      <c r="O183" s="41"/>
      <c r="P183" s="179">
        <f>O183*H183</f>
        <v>0</v>
      </c>
      <c r="Q183" s="179">
        <v>0.00056</v>
      </c>
      <c r="R183" s="179">
        <f>Q183*H183</f>
        <v>0.006684719999999999</v>
      </c>
      <c r="S183" s="179">
        <v>0</v>
      </c>
      <c r="T183" s="180">
        <f>S183*H183</f>
        <v>0</v>
      </c>
      <c r="AR183" s="23" t="s">
        <v>209</v>
      </c>
      <c r="AT183" s="23" t="s">
        <v>206</v>
      </c>
      <c r="AU183" s="23" t="s">
        <v>82</v>
      </c>
      <c r="AY183" s="23" t="s">
        <v>130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3" t="s">
        <v>81</v>
      </c>
      <c r="BK183" s="181">
        <f>ROUND(I183*H183,2)</f>
        <v>0</v>
      </c>
      <c r="BL183" s="23" t="s">
        <v>191</v>
      </c>
      <c r="BM183" s="23" t="s">
        <v>271</v>
      </c>
    </row>
    <row r="184" spans="2:51" s="11" customFormat="1" ht="13.5">
      <c r="B184" s="182"/>
      <c r="D184" s="183" t="s">
        <v>135</v>
      </c>
      <c r="E184" s="184" t="s">
        <v>5</v>
      </c>
      <c r="F184" s="185" t="s">
        <v>266</v>
      </c>
      <c r="H184" s="186" t="s">
        <v>5</v>
      </c>
      <c r="I184" s="187"/>
      <c r="L184" s="182"/>
      <c r="M184" s="188"/>
      <c r="N184" s="189"/>
      <c r="O184" s="189"/>
      <c r="P184" s="189"/>
      <c r="Q184" s="189"/>
      <c r="R184" s="189"/>
      <c r="S184" s="189"/>
      <c r="T184" s="190"/>
      <c r="AT184" s="186" t="s">
        <v>135</v>
      </c>
      <c r="AU184" s="186" t="s">
        <v>82</v>
      </c>
      <c r="AV184" s="11" t="s">
        <v>81</v>
      </c>
      <c r="AW184" s="11" t="s">
        <v>39</v>
      </c>
      <c r="AX184" s="11" t="s">
        <v>75</v>
      </c>
      <c r="AY184" s="186" t="s">
        <v>130</v>
      </c>
    </row>
    <row r="185" spans="2:51" s="11" customFormat="1" ht="13.5">
      <c r="B185" s="182"/>
      <c r="D185" s="183" t="s">
        <v>135</v>
      </c>
      <c r="E185" s="184" t="s">
        <v>5</v>
      </c>
      <c r="F185" s="185" t="s">
        <v>231</v>
      </c>
      <c r="H185" s="186" t="s">
        <v>5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6" t="s">
        <v>135</v>
      </c>
      <c r="AU185" s="186" t="s">
        <v>82</v>
      </c>
      <c r="AV185" s="11" t="s">
        <v>81</v>
      </c>
      <c r="AW185" s="11" t="s">
        <v>39</v>
      </c>
      <c r="AX185" s="11" t="s">
        <v>75</v>
      </c>
      <c r="AY185" s="186" t="s">
        <v>130</v>
      </c>
    </row>
    <row r="186" spans="2:51" s="12" customFormat="1" ht="13.5">
      <c r="B186" s="191"/>
      <c r="D186" s="192" t="s">
        <v>135</v>
      </c>
      <c r="E186" s="193" t="s">
        <v>5</v>
      </c>
      <c r="F186" s="194" t="s">
        <v>267</v>
      </c>
      <c r="H186" s="195">
        <v>11.937</v>
      </c>
      <c r="I186" s="196"/>
      <c r="L186" s="191"/>
      <c r="M186" s="197"/>
      <c r="N186" s="198"/>
      <c r="O186" s="198"/>
      <c r="P186" s="198"/>
      <c r="Q186" s="198"/>
      <c r="R186" s="198"/>
      <c r="S186" s="198"/>
      <c r="T186" s="199"/>
      <c r="AT186" s="200" t="s">
        <v>135</v>
      </c>
      <c r="AU186" s="200" t="s">
        <v>82</v>
      </c>
      <c r="AV186" s="12" t="s">
        <v>82</v>
      </c>
      <c r="AW186" s="12" t="s">
        <v>39</v>
      </c>
      <c r="AX186" s="12" t="s">
        <v>81</v>
      </c>
      <c r="AY186" s="200" t="s">
        <v>130</v>
      </c>
    </row>
    <row r="187" spans="2:65" s="1" customFormat="1" ht="22.5" customHeight="1">
      <c r="B187" s="169"/>
      <c r="C187" s="212" t="s">
        <v>415</v>
      </c>
      <c r="D187" s="212" t="s">
        <v>206</v>
      </c>
      <c r="E187" s="213" t="s">
        <v>272</v>
      </c>
      <c r="F187" s="214" t="s">
        <v>273</v>
      </c>
      <c r="G187" s="215" t="s">
        <v>247</v>
      </c>
      <c r="H187" s="216">
        <v>23.345</v>
      </c>
      <c r="I187" s="217"/>
      <c r="J187" s="218">
        <f>ROUND(I187*H187,2)</f>
        <v>0</v>
      </c>
      <c r="K187" s="214"/>
      <c r="L187" s="219"/>
      <c r="M187" s="220" t="s">
        <v>5</v>
      </c>
      <c r="N187" s="221" t="s">
        <v>46</v>
      </c>
      <c r="O187" s="41"/>
      <c r="P187" s="179">
        <f>O187*H187</f>
        <v>0</v>
      </c>
      <c r="Q187" s="179">
        <v>0.00222</v>
      </c>
      <c r="R187" s="179">
        <f>Q187*H187</f>
        <v>0.0518259</v>
      </c>
      <c r="S187" s="179">
        <v>0</v>
      </c>
      <c r="T187" s="180">
        <f>S187*H187</f>
        <v>0</v>
      </c>
      <c r="AR187" s="23" t="s">
        <v>209</v>
      </c>
      <c r="AT187" s="23" t="s">
        <v>206</v>
      </c>
      <c r="AU187" s="23" t="s">
        <v>82</v>
      </c>
      <c r="AY187" s="23" t="s">
        <v>130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23" t="s">
        <v>81</v>
      </c>
      <c r="BK187" s="181">
        <f>ROUND(I187*H187,2)</f>
        <v>0</v>
      </c>
      <c r="BL187" s="23" t="s">
        <v>191</v>
      </c>
      <c r="BM187" s="23" t="s">
        <v>274</v>
      </c>
    </row>
    <row r="188" spans="2:51" s="11" customFormat="1" ht="13.5">
      <c r="B188" s="182"/>
      <c r="D188" s="183" t="s">
        <v>135</v>
      </c>
      <c r="E188" s="184" t="s">
        <v>5</v>
      </c>
      <c r="F188" s="185" t="s">
        <v>254</v>
      </c>
      <c r="H188" s="186" t="s">
        <v>5</v>
      </c>
      <c r="I188" s="187"/>
      <c r="L188" s="182"/>
      <c r="M188" s="188"/>
      <c r="N188" s="189"/>
      <c r="O188" s="189"/>
      <c r="P188" s="189"/>
      <c r="Q188" s="189"/>
      <c r="R188" s="189"/>
      <c r="S188" s="189"/>
      <c r="T188" s="190"/>
      <c r="AT188" s="186" t="s">
        <v>135</v>
      </c>
      <c r="AU188" s="186" t="s">
        <v>82</v>
      </c>
      <c r="AV188" s="11" t="s">
        <v>81</v>
      </c>
      <c r="AW188" s="11" t="s">
        <v>39</v>
      </c>
      <c r="AX188" s="11" t="s">
        <v>75</v>
      </c>
      <c r="AY188" s="186" t="s">
        <v>130</v>
      </c>
    </row>
    <row r="189" spans="2:51" s="11" customFormat="1" ht="13.5">
      <c r="B189" s="182"/>
      <c r="D189" s="183" t="s">
        <v>135</v>
      </c>
      <c r="E189" s="184" t="s">
        <v>5</v>
      </c>
      <c r="F189" s="185" t="s">
        <v>231</v>
      </c>
      <c r="H189" s="186" t="s">
        <v>5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86" t="s">
        <v>135</v>
      </c>
      <c r="AU189" s="186" t="s">
        <v>82</v>
      </c>
      <c r="AV189" s="11" t="s">
        <v>81</v>
      </c>
      <c r="AW189" s="11" t="s">
        <v>39</v>
      </c>
      <c r="AX189" s="11" t="s">
        <v>75</v>
      </c>
      <c r="AY189" s="186" t="s">
        <v>130</v>
      </c>
    </row>
    <row r="190" spans="2:51" s="12" customFormat="1" ht="13.5">
      <c r="B190" s="191"/>
      <c r="D190" s="192" t="s">
        <v>135</v>
      </c>
      <c r="E190" s="193" t="s">
        <v>5</v>
      </c>
      <c r="F190" s="194" t="s">
        <v>268</v>
      </c>
      <c r="H190" s="195">
        <v>23.345</v>
      </c>
      <c r="I190" s="196"/>
      <c r="L190" s="191"/>
      <c r="M190" s="197"/>
      <c r="N190" s="198"/>
      <c r="O190" s="198"/>
      <c r="P190" s="198"/>
      <c r="Q190" s="198"/>
      <c r="R190" s="198"/>
      <c r="S190" s="198"/>
      <c r="T190" s="199"/>
      <c r="AT190" s="200" t="s">
        <v>135</v>
      </c>
      <c r="AU190" s="200" t="s">
        <v>82</v>
      </c>
      <c r="AV190" s="12" t="s">
        <v>82</v>
      </c>
      <c r="AW190" s="12" t="s">
        <v>39</v>
      </c>
      <c r="AX190" s="12" t="s">
        <v>81</v>
      </c>
      <c r="AY190" s="200" t="s">
        <v>130</v>
      </c>
    </row>
    <row r="191" spans="2:65" s="1" customFormat="1" ht="22.5" customHeight="1">
      <c r="B191" s="169"/>
      <c r="C191" s="170" t="s">
        <v>416</v>
      </c>
      <c r="D191" s="170" t="s">
        <v>132</v>
      </c>
      <c r="E191" s="171" t="s">
        <v>275</v>
      </c>
      <c r="F191" s="172" t="s">
        <v>276</v>
      </c>
      <c r="G191" s="173" t="s">
        <v>137</v>
      </c>
      <c r="H191" s="174">
        <v>5</v>
      </c>
      <c r="I191" s="175"/>
      <c r="J191" s="176">
        <f>ROUND(I191*H191,2)</f>
        <v>0</v>
      </c>
      <c r="K191" s="172"/>
      <c r="L191" s="40"/>
      <c r="M191" s="177" t="s">
        <v>5</v>
      </c>
      <c r="N191" s="178" t="s">
        <v>46</v>
      </c>
      <c r="O191" s="41"/>
      <c r="P191" s="179">
        <f>O191*H191</f>
        <v>0</v>
      </c>
      <c r="Q191" s="179">
        <v>0</v>
      </c>
      <c r="R191" s="179">
        <f>Q191*H191</f>
        <v>0</v>
      </c>
      <c r="S191" s="179">
        <v>0</v>
      </c>
      <c r="T191" s="180">
        <f>S191*H191</f>
        <v>0</v>
      </c>
      <c r="AR191" s="23" t="s">
        <v>191</v>
      </c>
      <c r="AT191" s="23" t="s">
        <v>132</v>
      </c>
      <c r="AU191" s="23" t="s">
        <v>82</v>
      </c>
      <c r="AY191" s="23" t="s">
        <v>130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3" t="s">
        <v>81</v>
      </c>
      <c r="BK191" s="181">
        <f>ROUND(I191*H191,2)</f>
        <v>0</v>
      </c>
      <c r="BL191" s="23" t="s">
        <v>191</v>
      </c>
      <c r="BM191" s="23" t="s">
        <v>277</v>
      </c>
    </row>
    <row r="192" spans="2:51" s="12" customFormat="1" ht="13.5">
      <c r="B192" s="191"/>
      <c r="D192" s="192" t="s">
        <v>135</v>
      </c>
      <c r="E192" s="193" t="s">
        <v>5</v>
      </c>
      <c r="F192" s="194" t="s">
        <v>278</v>
      </c>
      <c r="H192" s="195">
        <v>5</v>
      </c>
      <c r="I192" s="196"/>
      <c r="L192" s="191"/>
      <c r="M192" s="197"/>
      <c r="N192" s="198"/>
      <c r="O192" s="198"/>
      <c r="P192" s="198"/>
      <c r="Q192" s="198"/>
      <c r="R192" s="198"/>
      <c r="S192" s="198"/>
      <c r="T192" s="199"/>
      <c r="AT192" s="200" t="s">
        <v>135</v>
      </c>
      <c r="AU192" s="200" t="s">
        <v>82</v>
      </c>
      <c r="AV192" s="12" t="s">
        <v>82</v>
      </c>
      <c r="AW192" s="12" t="s">
        <v>39</v>
      </c>
      <c r="AX192" s="12" t="s">
        <v>81</v>
      </c>
      <c r="AY192" s="200" t="s">
        <v>130</v>
      </c>
    </row>
    <row r="193" spans="2:65" s="1" customFormat="1" ht="22.5" customHeight="1">
      <c r="B193" s="169"/>
      <c r="C193" s="212" t="s">
        <v>417</v>
      </c>
      <c r="D193" s="212" t="s">
        <v>206</v>
      </c>
      <c r="E193" s="213" t="s">
        <v>279</v>
      </c>
      <c r="F193" s="214" t="s">
        <v>280</v>
      </c>
      <c r="G193" s="215" t="s">
        <v>137</v>
      </c>
      <c r="H193" s="216">
        <v>10</v>
      </c>
      <c r="I193" s="217"/>
      <c r="J193" s="218">
        <f>ROUND(I193*H193,2)</f>
        <v>0</v>
      </c>
      <c r="K193" s="214"/>
      <c r="L193" s="219"/>
      <c r="M193" s="220" t="s">
        <v>5</v>
      </c>
      <c r="N193" s="221" t="s">
        <v>46</v>
      </c>
      <c r="O193" s="41"/>
      <c r="P193" s="179">
        <f>O193*H193</f>
        <v>0</v>
      </c>
      <c r="Q193" s="179">
        <v>0.0005</v>
      </c>
      <c r="R193" s="179">
        <f>Q193*H193</f>
        <v>0.005</v>
      </c>
      <c r="S193" s="179">
        <v>0</v>
      </c>
      <c r="T193" s="180">
        <f>S193*H193</f>
        <v>0</v>
      </c>
      <c r="AR193" s="23" t="s">
        <v>209</v>
      </c>
      <c r="AT193" s="23" t="s">
        <v>206</v>
      </c>
      <c r="AU193" s="23" t="s">
        <v>82</v>
      </c>
      <c r="AY193" s="23" t="s">
        <v>130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3" t="s">
        <v>81</v>
      </c>
      <c r="BK193" s="181">
        <f>ROUND(I193*H193,2)</f>
        <v>0</v>
      </c>
      <c r="BL193" s="23" t="s">
        <v>191</v>
      </c>
      <c r="BM193" s="23" t="s">
        <v>281</v>
      </c>
    </row>
    <row r="194" spans="2:51" s="12" customFormat="1" ht="13.5">
      <c r="B194" s="191"/>
      <c r="D194" s="192" t="s">
        <v>135</v>
      </c>
      <c r="E194" s="193" t="s">
        <v>5</v>
      </c>
      <c r="F194" s="194" t="s">
        <v>282</v>
      </c>
      <c r="H194" s="195">
        <v>10</v>
      </c>
      <c r="I194" s="196"/>
      <c r="L194" s="191"/>
      <c r="M194" s="197"/>
      <c r="N194" s="198"/>
      <c r="O194" s="198"/>
      <c r="P194" s="198"/>
      <c r="Q194" s="198"/>
      <c r="R194" s="198"/>
      <c r="S194" s="198"/>
      <c r="T194" s="199"/>
      <c r="AT194" s="200" t="s">
        <v>135</v>
      </c>
      <c r="AU194" s="200" t="s">
        <v>82</v>
      </c>
      <c r="AV194" s="12" t="s">
        <v>82</v>
      </c>
      <c r="AW194" s="12" t="s">
        <v>39</v>
      </c>
      <c r="AX194" s="12" t="s">
        <v>81</v>
      </c>
      <c r="AY194" s="200" t="s">
        <v>130</v>
      </c>
    </row>
    <row r="195" spans="2:65" s="1" customFormat="1" ht="22.5" customHeight="1">
      <c r="B195" s="169"/>
      <c r="C195" s="170" t="s">
        <v>418</v>
      </c>
      <c r="D195" s="170" t="s">
        <v>132</v>
      </c>
      <c r="E195" s="171" t="s">
        <v>283</v>
      </c>
      <c r="F195" s="172" t="s">
        <v>284</v>
      </c>
      <c r="G195" s="173" t="s">
        <v>285</v>
      </c>
      <c r="H195" s="225"/>
      <c r="I195" s="175"/>
      <c r="J195" s="176">
        <f>ROUND(I195*H195,2)</f>
        <v>0</v>
      </c>
      <c r="K195" s="172"/>
      <c r="L195" s="40"/>
      <c r="M195" s="177" t="s">
        <v>5</v>
      </c>
      <c r="N195" s="178" t="s">
        <v>46</v>
      </c>
      <c r="O195" s="41"/>
      <c r="P195" s="179">
        <f>O195*H195</f>
        <v>0</v>
      </c>
      <c r="Q195" s="179">
        <v>0</v>
      </c>
      <c r="R195" s="179">
        <f>Q195*H195</f>
        <v>0</v>
      </c>
      <c r="S195" s="179">
        <v>0</v>
      </c>
      <c r="T195" s="180">
        <f>S195*H195</f>
        <v>0</v>
      </c>
      <c r="AR195" s="23" t="s">
        <v>191</v>
      </c>
      <c r="AT195" s="23" t="s">
        <v>132</v>
      </c>
      <c r="AU195" s="23" t="s">
        <v>82</v>
      </c>
      <c r="AY195" s="23" t="s">
        <v>130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81</v>
      </c>
      <c r="BK195" s="181">
        <f>ROUND(I195*H195,2)</f>
        <v>0</v>
      </c>
      <c r="BL195" s="23" t="s">
        <v>191</v>
      </c>
      <c r="BM195" s="23" t="s">
        <v>286</v>
      </c>
    </row>
    <row r="196" spans="2:63" s="10" customFormat="1" ht="29.85" customHeight="1">
      <c r="B196" s="155"/>
      <c r="D196" s="166" t="s">
        <v>74</v>
      </c>
      <c r="E196" s="167" t="s">
        <v>287</v>
      </c>
      <c r="F196" s="167" t="s">
        <v>288</v>
      </c>
      <c r="I196" s="158"/>
      <c r="J196" s="168">
        <f>BK196</f>
        <v>0</v>
      </c>
      <c r="L196" s="155"/>
      <c r="M196" s="160"/>
      <c r="N196" s="161"/>
      <c r="O196" s="161"/>
      <c r="P196" s="162">
        <f>P197</f>
        <v>0</v>
      </c>
      <c r="Q196" s="161"/>
      <c r="R196" s="162">
        <f>R197</f>
        <v>0</v>
      </c>
      <c r="S196" s="161"/>
      <c r="T196" s="163">
        <f>T197</f>
        <v>0</v>
      </c>
      <c r="AR196" s="156" t="s">
        <v>82</v>
      </c>
      <c r="AT196" s="164" t="s">
        <v>74</v>
      </c>
      <c r="AU196" s="164" t="s">
        <v>81</v>
      </c>
      <c r="AY196" s="156" t="s">
        <v>130</v>
      </c>
      <c r="BK196" s="165">
        <f>BK197</f>
        <v>0</v>
      </c>
    </row>
    <row r="197" spans="2:65" s="1" customFormat="1" ht="22.5" customHeight="1">
      <c r="B197" s="169"/>
      <c r="C197" s="170" t="s">
        <v>419</v>
      </c>
      <c r="D197" s="170" t="s">
        <v>132</v>
      </c>
      <c r="E197" s="171" t="s">
        <v>289</v>
      </c>
      <c r="F197" s="172" t="s">
        <v>290</v>
      </c>
      <c r="G197" s="173" t="s">
        <v>291</v>
      </c>
      <c r="H197" s="174">
        <v>2</v>
      </c>
      <c r="I197" s="175"/>
      <c r="J197" s="176">
        <f>ROUND(I197*H197,2)</f>
        <v>0</v>
      </c>
      <c r="K197" s="172"/>
      <c r="L197" s="40"/>
      <c r="M197" s="177" t="s">
        <v>5</v>
      </c>
      <c r="N197" s="178" t="s">
        <v>46</v>
      </c>
      <c r="O197" s="41"/>
      <c r="P197" s="179">
        <f>O197*H197</f>
        <v>0</v>
      </c>
      <c r="Q197" s="179">
        <v>0</v>
      </c>
      <c r="R197" s="179">
        <f>Q197*H197</f>
        <v>0</v>
      </c>
      <c r="S197" s="179">
        <v>0</v>
      </c>
      <c r="T197" s="180">
        <f>S197*H197</f>
        <v>0</v>
      </c>
      <c r="AR197" s="23" t="s">
        <v>191</v>
      </c>
      <c r="AT197" s="23" t="s">
        <v>132</v>
      </c>
      <c r="AU197" s="23" t="s">
        <v>82</v>
      </c>
      <c r="AY197" s="23" t="s">
        <v>130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23" t="s">
        <v>81</v>
      </c>
      <c r="BK197" s="181">
        <f>ROUND(I197*H197,2)</f>
        <v>0</v>
      </c>
      <c r="BL197" s="23" t="s">
        <v>191</v>
      </c>
      <c r="BM197" s="23" t="s">
        <v>292</v>
      </c>
    </row>
    <row r="198" spans="2:63" s="10" customFormat="1" ht="29.85" customHeight="1">
      <c r="B198" s="155"/>
      <c r="D198" s="166" t="s">
        <v>74</v>
      </c>
      <c r="E198" s="167" t="s">
        <v>293</v>
      </c>
      <c r="F198" s="167" t="s">
        <v>294</v>
      </c>
      <c r="I198" s="158"/>
      <c r="J198" s="168">
        <f>BK198</f>
        <v>0</v>
      </c>
      <c r="L198" s="155"/>
      <c r="M198" s="160"/>
      <c r="N198" s="161"/>
      <c r="O198" s="161"/>
      <c r="P198" s="162">
        <f>SUM(P199:P200)</f>
        <v>0</v>
      </c>
      <c r="Q198" s="161"/>
      <c r="R198" s="162">
        <f>SUM(R199:R200)</f>
        <v>0</v>
      </c>
      <c r="S198" s="161"/>
      <c r="T198" s="163">
        <f>SUM(T199:T200)</f>
        <v>0</v>
      </c>
      <c r="AR198" s="156" t="s">
        <v>82</v>
      </c>
      <c r="AT198" s="164" t="s">
        <v>74</v>
      </c>
      <c r="AU198" s="164" t="s">
        <v>81</v>
      </c>
      <c r="AY198" s="156" t="s">
        <v>130</v>
      </c>
      <c r="BK198" s="165">
        <f>SUM(BK199:BK200)</f>
        <v>0</v>
      </c>
    </row>
    <row r="199" spans="2:65" s="1" customFormat="1" ht="31.5" customHeight="1">
      <c r="B199" s="169"/>
      <c r="C199" s="170" t="s">
        <v>209</v>
      </c>
      <c r="D199" s="170" t="s">
        <v>132</v>
      </c>
      <c r="E199" s="171" t="s">
        <v>295</v>
      </c>
      <c r="F199" s="172" t="s">
        <v>296</v>
      </c>
      <c r="G199" s="173" t="s">
        <v>297</v>
      </c>
      <c r="H199" s="174">
        <v>1</v>
      </c>
      <c r="I199" s="175"/>
      <c r="J199" s="176">
        <f>ROUND(I199*H199,2)</f>
        <v>0</v>
      </c>
      <c r="K199" s="172"/>
      <c r="L199" s="40"/>
      <c r="M199" s="177" t="s">
        <v>5</v>
      </c>
      <c r="N199" s="178" t="s">
        <v>46</v>
      </c>
      <c r="O199" s="41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3" t="s">
        <v>191</v>
      </c>
      <c r="AT199" s="23" t="s">
        <v>132</v>
      </c>
      <c r="AU199" s="23" t="s">
        <v>82</v>
      </c>
      <c r="AY199" s="23" t="s">
        <v>130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81</v>
      </c>
      <c r="BK199" s="181">
        <f>ROUND(I199*H199,2)</f>
        <v>0</v>
      </c>
      <c r="BL199" s="23" t="s">
        <v>191</v>
      </c>
      <c r="BM199" s="23" t="s">
        <v>298</v>
      </c>
    </row>
    <row r="200" spans="2:65" s="1" customFormat="1" ht="22.5" customHeight="1">
      <c r="B200" s="169"/>
      <c r="C200" s="170" t="s">
        <v>420</v>
      </c>
      <c r="D200" s="170" t="s">
        <v>132</v>
      </c>
      <c r="E200" s="171" t="s">
        <v>299</v>
      </c>
      <c r="F200" s="172" t="s">
        <v>300</v>
      </c>
      <c r="G200" s="173" t="s">
        <v>297</v>
      </c>
      <c r="H200" s="174">
        <v>1</v>
      </c>
      <c r="I200" s="175"/>
      <c r="J200" s="176">
        <f>ROUND(I200*H200,2)</f>
        <v>0</v>
      </c>
      <c r="K200" s="172"/>
      <c r="L200" s="40"/>
      <c r="M200" s="177" t="s">
        <v>5</v>
      </c>
      <c r="N200" s="178" t="s">
        <v>46</v>
      </c>
      <c r="O200" s="41"/>
      <c r="P200" s="179">
        <f>O200*H200</f>
        <v>0</v>
      </c>
      <c r="Q200" s="179">
        <v>0</v>
      </c>
      <c r="R200" s="179">
        <f>Q200*H200</f>
        <v>0</v>
      </c>
      <c r="S200" s="179">
        <v>0</v>
      </c>
      <c r="T200" s="180">
        <f>S200*H200</f>
        <v>0</v>
      </c>
      <c r="AR200" s="23" t="s">
        <v>191</v>
      </c>
      <c r="AT200" s="23" t="s">
        <v>132</v>
      </c>
      <c r="AU200" s="23" t="s">
        <v>82</v>
      </c>
      <c r="AY200" s="23" t="s">
        <v>130</v>
      </c>
      <c r="BE200" s="181">
        <f>IF(N200="základní",J200,0)</f>
        <v>0</v>
      </c>
      <c r="BF200" s="181">
        <f>IF(N200="snížená",J200,0)</f>
        <v>0</v>
      </c>
      <c r="BG200" s="181">
        <f>IF(N200="zákl. přenesená",J200,0)</f>
        <v>0</v>
      </c>
      <c r="BH200" s="181">
        <f>IF(N200="sníž. přenesená",J200,0)</f>
        <v>0</v>
      </c>
      <c r="BI200" s="181">
        <f>IF(N200="nulová",J200,0)</f>
        <v>0</v>
      </c>
      <c r="BJ200" s="23" t="s">
        <v>81</v>
      </c>
      <c r="BK200" s="181">
        <f>ROUND(I200*H200,2)</f>
        <v>0</v>
      </c>
      <c r="BL200" s="23" t="s">
        <v>191</v>
      </c>
      <c r="BM200" s="23" t="s">
        <v>301</v>
      </c>
    </row>
    <row r="201" spans="2:63" s="10" customFormat="1" ht="29.85" customHeight="1">
      <c r="B201" s="155"/>
      <c r="D201" s="166" t="s">
        <v>74</v>
      </c>
      <c r="E201" s="167" t="s">
        <v>302</v>
      </c>
      <c r="F201" s="167" t="s">
        <v>303</v>
      </c>
      <c r="I201" s="158"/>
      <c r="J201" s="168">
        <f>BK201</f>
        <v>0</v>
      </c>
      <c r="L201" s="155"/>
      <c r="M201" s="160"/>
      <c r="N201" s="161"/>
      <c r="O201" s="161"/>
      <c r="P201" s="162">
        <f>SUM(P202:P206)</f>
        <v>0</v>
      </c>
      <c r="Q201" s="161"/>
      <c r="R201" s="162">
        <f>SUM(R202:R206)</f>
        <v>0.024800000000000003</v>
      </c>
      <c r="S201" s="161"/>
      <c r="T201" s="163">
        <f>SUM(T202:T206)</f>
        <v>0</v>
      </c>
      <c r="AR201" s="156" t="s">
        <v>82</v>
      </c>
      <c r="AT201" s="164" t="s">
        <v>74</v>
      </c>
      <c r="AU201" s="164" t="s">
        <v>81</v>
      </c>
      <c r="AY201" s="156" t="s">
        <v>130</v>
      </c>
      <c r="BK201" s="165">
        <f>SUM(BK202:BK206)</f>
        <v>0</v>
      </c>
    </row>
    <row r="202" spans="2:65" s="1" customFormat="1" ht="31.5" customHeight="1">
      <c r="B202" s="169"/>
      <c r="C202" s="170" t="s">
        <v>421</v>
      </c>
      <c r="D202" s="170" t="s">
        <v>132</v>
      </c>
      <c r="E202" s="171" t="s">
        <v>304</v>
      </c>
      <c r="F202" s="172" t="s">
        <v>305</v>
      </c>
      <c r="G202" s="173" t="s">
        <v>137</v>
      </c>
      <c r="H202" s="174">
        <v>40</v>
      </c>
      <c r="I202" s="175"/>
      <c r="J202" s="176">
        <f>ROUND(I202*H202,2)</f>
        <v>0</v>
      </c>
      <c r="K202" s="172"/>
      <c r="L202" s="40"/>
      <c r="M202" s="177" t="s">
        <v>5</v>
      </c>
      <c r="N202" s="178" t="s">
        <v>46</v>
      </c>
      <c r="O202" s="41"/>
      <c r="P202" s="179">
        <f>O202*H202</f>
        <v>0</v>
      </c>
      <c r="Q202" s="179">
        <v>0</v>
      </c>
      <c r="R202" s="179">
        <f>Q202*H202</f>
        <v>0</v>
      </c>
      <c r="S202" s="179">
        <v>0</v>
      </c>
      <c r="T202" s="180">
        <f>S202*H202</f>
        <v>0</v>
      </c>
      <c r="AR202" s="23" t="s">
        <v>191</v>
      </c>
      <c r="AT202" s="23" t="s">
        <v>132</v>
      </c>
      <c r="AU202" s="23" t="s">
        <v>82</v>
      </c>
      <c r="AY202" s="23" t="s">
        <v>130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81</v>
      </c>
      <c r="BK202" s="181">
        <f>ROUND(I202*H202,2)</f>
        <v>0</v>
      </c>
      <c r="BL202" s="23" t="s">
        <v>191</v>
      </c>
      <c r="BM202" s="23" t="s">
        <v>306</v>
      </c>
    </row>
    <row r="203" spans="2:65" s="1" customFormat="1" ht="22.5" customHeight="1">
      <c r="B203" s="169"/>
      <c r="C203" s="212" t="s">
        <v>422</v>
      </c>
      <c r="D203" s="212" t="s">
        <v>206</v>
      </c>
      <c r="E203" s="213" t="s">
        <v>307</v>
      </c>
      <c r="F203" s="214" t="s">
        <v>308</v>
      </c>
      <c r="G203" s="215" t="s">
        <v>309</v>
      </c>
      <c r="H203" s="216">
        <v>24.8</v>
      </c>
      <c r="I203" s="217"/>
      <c r="J203" s="218">
        <f>ROUND(I203*H203,2)</f>
        <v>0</v>
      </c>
      <c r="K203" s="214"/>
      <c r="L203" s="219"/>
      <c r="M203" s="220" t="s">
        <v>5</v>
      </c>
      <c r="N203" s="221" t="s">
        <v>46</v>
      </c>
      <c r="O203" s="41"/>
      <c r="P203" s="179">
        <f>O203*H203</f>
        <v>0</v>
      </c>
      <c r="Q203" s="179">
        <v>0.001</v>
      </c>
      <c r="R203" s="179">
        <f>Q203*H203</f>
        <v>0.024800000000000003</v>
      </c>
      <c r="S203" s="179">
        <v>0</v>
      </c>
      <c r="T203" s="180">
        <f>S203*H203</f>
        <v>0</v>
      </c>
      <c r="AR203" s="23" t="s">
        <v>209</v>
      </c>
      <c r="AT203" s="23" t="s">
        <v>206</v>
      </c>
      <c r="AU203" s="23" t="s">
        <v>82</v>
      </c>
      <c r="AY203" s="23" t="s">
        <v>130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81</v>
      </c>
      <c r="BK203" s="181">
        <f>ROUND(I203*H203,2)</f>
        <v>0</v>
      </c>
      <c r="BL203" s="23" t="s">
        <v>191</v>
      </c>
      <c r="BM203" s="23" t="s">
        <v>310</v>
      </c>
    </row>
    <row r="204" spans="2:47" s="1" customFormat="1" ht="27">
      <c r="B204" s="40"/>
      <c r="D204" s="183" t="s">
        <v>217</v>
      </c>
      <c r="F204" s="222" t="s">
        <v>311</v>
      </c>
      <c r="I204" s="223"/>
      <c r="L204" s="40"/>
      <c r="M204" s="224"/>
      <c r="N204" s="41"/>
      <c r="O204" s="41"/>
      <c r="P204" s="41"/>
      <c r="Q204" s="41"/>
      <c r="R204" s="41"/>
      <c r="S204" s="41"/>
      <c r="T204" s="69"/>
      <c r="AT204" s="23" t="s">
        <v>217</v>
      </c>
      <c r="AU204" s="23" t="s">
        <v>82</v>
      </c>
    </row>
    <row r="205" spans="2:51" s="12" customFormat="1" ht="13.5">
      <c r="B205" s="191"/>
      <c r="D205" s="192" t="s">
        <v>135</v>
      </c>
      <c r="E205" s="193" t="s">
        <v>5</v>
      </c>
      <c r="F205" s="194" t="s">
        <v>312</v>
      </c>
      <c r="H205" s="195">
        <v>24.8</v>
      </c>
      <c r="I205" s="196"/>
      <c r="L205" s="191"/>
      <c r="M205" s="197"/>
      <c r="N205" s="198"/>
      <c r="O205" s="198"/>
      <c r="P205" s="198"/>
      <c r="Q205" s="198"/>
      <c r="R205" s="198"/>
      <c r="S205" s="198"/>
      <c r="T205" s="199"/>
      <c r="AT205" s="200" t="s">
        <v>135</v>
      </c>
      <c r="AU205" s="200" t="s">
        <v>82</v>
      </c>
      <c r="AV205" s="12" t="s">
        <v>82</v>
      </c>
      <c r="AW205" s="12" t="s">
        <v>39</v>
      </c>
      <c r="AX205" s="12" t="s">
        <v>81</v>
      </c>
      <c r="AY205" s="200" t="s">
        <v>130</v>
      </c>
    </row>
    <row r="206" spans="2:65" s="1" customFormat="1" ht="22.5" customHeight="1">
      <c r="B206" s="169"/>
      <c r="C206" s="170" t="s">
        <v>423</v>
      </c>
      <c r="D206" s="170" t="s">
        <v>132</v>
      </c>
      <c r="E206" s="171" t="s">
        <v>313</v>
      </c>
      <c r="F206" s="172" t="s">
        <v>314</v>
      </c>
      <c r="G206" s="173" t="s">
        <v>137</v>
      </c>
      <c r="H206" s="174">
        <v>40</v>
      </c>
      <c r="I206" s="175"/>
      <c r="J206" s="176">
        <f>ROUND(I206*H206,2)</f>
        <v>0</v>
      </c>
      <c r="K206" s="172"/>
      <c r="L206" s="40"/>
      <c r="M206" s="177" t="s">
        <v>5</v>
      </c>
      <c r="N206" s="178" t="s">
        <v>46</v>
      </c>
      <c r="O206" s="41"/>
      <c r="P206" s="179">
        <f>O206*H206</f>
        <v>0</v>
      </c>
      <c r="Q206" s="179">
        <v>0</v>
      </c>
      <c r="R206" s="179">
        <f>Q206*H206</f>
        <v>0</v>
      </c>
      <c r="S206" s="179">
        <v>0</v>
      </c>
      <c r="T206" s="180">
        <f>S206*H206</f>
        <v>0</v>
      </c>
      <c r="AR206" s="23" t="s">
        <v>191</v>
      </c>
      <c r="AT206" s="23" t="s">
        <v>132</v>
      </c>
      <c r="AU206" s="23" t="s">
        <v>82</v>
      </c>
      <c r="AY206" s="23" t="s">
        <v>130</v>
      </c>
      <c r="BE206" s="181">
        <f>IF(N206="základní",J206,0)</f>
        <v>0</v>
      </c>
      <c r="BF206" s="181">
        <f>IF(N206="snížená",J206,0)</f>
        <v>0</v>
      </c>
      <c r="BG206" s="181">
        <f>IF(N206="zákl. přenesená",J206,0)</f>
        <v>0</v>
      </c>
      <c r="BH206" s="181">
        <f>IF(N206="sníž. přenesená",J206,0)</f>
        <v>0</v>
      </c>
      <c r="BI206" s="181">
        <f>IF(N206="nulová",J206,0)</f>
        <v>0</v>
      </c>
      <c r="BJ206" s="23" t="s">
        <v>81</v>
      </c>
      <c r="BK206" s="181">
        <f>ROUND(I206*H206,2)</f>
        <v>0</v>
      </c>
      <c r="BL206" s="23" t="s">
        <v>191</v>
      </c>
      <c r="BM206" s="23" t="s">
        <v>315</v>
      </c>
    </row>
    <row r="207" spans="2:63" s="10" customFormat="1" ht="29.85" customHeight="1">
      <c r="B207" s="155"/>
      <c r="D207" s="166" t="s">
        <v>74</v>
      </c>
      <c r="E207" s="167" t="s">
        <v>316</v>
      </c>
      <c r="F207" s="167" t="s">
        <v>317</v>
      </c>
      <c r="I207" s="158"/>
      <c r="J207" s="168">
        <f>BK207</f>
        <v>0</v>
      </c>
      <c r="L207" s="155"/>
      <c r="M207" s="160"/>
      <c r="N207" s="161"/>
      <c r="O207" s="161"/>
      <c r="P207" s="162">
        <f>SUM(P208:P223)</f>
        <v>0</v>
      </c>
      <c r="Q207" s="161"/>
      <c r="R207" s="162">
        <f>SUM(R208:R223)</f>
        <v>0.8389014000000001</v>
      </c>
      <c r="S207" s="161"/>
      <c r="T207" s="163">
        <f>SUM(T208:T223)</f>
        <v>0.79611</v>
      </c>
      <c r="AR207" s="156" t="s">
        <v>82</v>
      </c>
      <c r="AT207" s="164" t="s">
        <v>74</v>
      </c>
      <c r="AU207" s="164" t="s">
        <v>81</v>
      </c>
      <c r="AY207" s="156" t="s">
        <v>130</v>
      </c>
      <c r="BK207" s="165">
        <f>SUM(BK208:BK223)</f>
        <v>0</v>
      </c>
    </row>
    <row r="208" spans="2:65" s="1" customFormat="1" ht="22.5" customHeight="1">
      <c r="B208" s="169"/>
      <c r="C208" s="170" t="s">
        <v>424</v>
      </c>
      <c r="D208" s="170" t="s">
        <v>132</v>
      </c>
      <c r="E208" s="171" t="s">
        <v>318</v>
      </c>
      <c r="F208" s="172" t="s">
        <v>319</v>
      </c>
      <c r="G208" s="173" t="s">
        <v>320</v>
      </c>
      <c r="H208" s="174">
        <v>1.46</v>
      </c>
      <c r="I208" s="175"/>
      <c r="J208" s="176">
        <f>ROUND(I208*H208,2)</f>
        <v>0</v>
      </c>
      <c r="K208" s="172"/>
      <c r="L208" s="40"/>
      <c r="M208" s="177" t="s">
        <v>5</v>
      </c>
      <c r="N208" s="178" t="s">
        <v>46</v>
      </c>
      <c r="O208" s="41"/>
      <c r="P208" s="179">
        <f>O208*H208</f>
        <v>0</v>
      </c>
      <c r="Q208" s="179">
        <v>0.00122</v>
      </c>
      <c r="R208" s="179">
        <f>Q208*H208</f>
        <v>0.0017812</v>
      </c>
      <c r="S208" s="179">
        <v>0</v>
      </c>
      <c r="T208" s="180">
        <f>S208*H208</f>
        <v>0</v>
      </c>
      <c r="AR208" s="23" t="s">
        <v>191</v>
      </c>
      <c r="AT208" s="23" t="s">
        <v>132</v>
      </c>
      <c r="AU208" s="23" t="s">
        <v>82</v>
      </c>
      <c r="AY208" s="23" t="s">
        <v>130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3" t="s">
        <v>81</v>
      </c>
      <c r="BK208" s="181">
        <f>ROUND(I208*H208,2)</f>
        <v>0</v>
      </c>
      <c r="BL208" s="23" t="s">
        <v>191</v>
      </c>
      <c r="BM208" s="23" t="s">
        <v>321</v>
      </c>
    </row>
    <row r="209" spans="2:51" s="12" customFormat="1" ht="13.5">
      <c r="B209" s="191"/>
      <c r="D209" s="192" t="s">
        <v>135</v>
      </c>
      <c r="E209" s="193" t="s">
        <v>5</v>
      </c>
      <c r="F209" s="194" t="s">
        <v>322</v>
      </c>
      <c r="H209" s="195">
        <v>1.46</v>
      </c>
      <c r="I209" s="196"/>
      <c r="L209" s="191"/>
      <c r="M209" s="197"/>
      <c r="N209" s="198"/>
      <c r="O209" s="198"/>
      <c r="P209" s="198"/>
      <c r="Q209" s="198"/>
      <c r="R209" s="198"/>
      <c r="S209" s="198"/>
      <c r="T209" s="199"/>
      <c r="AT209" s="200" t="s">
        <v>135</v>
      </c>
      <c r="AU209" s="200" t="s">
        <v>82</v>
      </c>
      <c r="AV209" s="12" t="s">
        <v>82</v>
      </c>
      <c r="AW209" s="12" t="s">
        <v>39</v>
      </c>
      <c r="AX209" s="12" t="s">
        <v>81</v>
      </c>
      <c r="AY209" s="200" t="s">
        <v>130</v>
      </c>
    </row>
    <row r="210" spans="2:65" s="1" customFormat="1" ht="22.5" customHeight="1">
      <c r="B210" s="169"/>
      <c r="C210" s="170" t="s">
        <v>425</v>
      </c>
      <c r="D210" s="170" t="s">
        <v>132</v>
      </c>
      <c r="E210" s="171" t="s">
        <v>323</v>
      </c>
      <c r="F210" s="172" t="s">
        <v>324</v>
      </c>
      <c r="G210" s="173" t="s">
        <v>133</v>
      </c>
      <c r="H210" s="174">
        <v>53.074</v>
      </c>
      <c r="I210" s="175"/>
      <c r="J210" s="176">
        <f>ROUND(I210*H210,2)</f>
        <v>0</v>
      </c>
      <c r="K210" s="172"/>
      <c r="L210" s="40"/>
      <c r="M210" s="177" t="s">
        <v>5</v>
      </c>
      <c r="N210" s="178" t="s">
        <v>46</v>
      </c>
      <c r="O210" s="41"/>
      <c r="P210" s="179">
        <f>O210*H210</f>
        <v>0</v>
      </c>
      <c r="Q210" s="179">
        <v>0</v>
      </c>
      <c r="R210" s="179">
        <f>Q210*H210</f>
        <v>0</v>
      </c>
      <c r="S210" s="179">
        <v>0</v>
      </c>
      <c r="T210" s="180">
        <f>S210*H210</f>
        <v>0</v>
      </c>
      <c r="AR210" s="23" t="s">
        <v>191</v>
      </c>
      <c r="AT210" s="23" t="s">
        <v>132</v>
      </c>
      <c r="AU210" s="23" t="s">
        <v>82</v>
      </c>
      <c r="AY210" s="23" t="s">
        <v>130</v>
      </c>
      <c r="BE210" s="181">
        <f>IF(N210="základní",J210,0)</f>
        <v>0</v>
      </c>
      <c r="BF210" s="181">
        <f>IF(N210="snížená",J210,0)</f>
        <v>0</v>
      </c>
      <c r="BG210" s="181">
        <f>IF(N210="zákl. přenesená",J210,0)</f>
        <v>0</v>
      </c>
      <c r="BH210" s="181">
        <f>IF(N210="sníž. přenesená",J210,0)</f>
        <v>0</v>
      </c>
      <c r="BI210" s="181">
        <f>IF(N210="nulová",J210,0)</f>
        <v>0</v>
      </c>
      <c r="BJ210" s="23" t="s">
        <v>81</v>
      </c>
      <c r="BK210" s="181">
        <f>ROUND(I210*H210,2)</f>
        <v>0</v>
      </c>
      <c r="BL210" s="23" t="s">
        <v>191</v>
      </c>
      <c r="BM210" s="23" t="s">
        <v>325</v>
      </c>
    </row>
    <row r="211" spans="2:51" s="11" customFormat="1" ht="13.5">
      <c r="B211" s="182"/>
      <c r="D211" s="183" t="s">
        <v>135</v>
      </c>
      <c r="E211" s="184" t="s">
        <v>5</v>
      </c>
      <c r="F211" s="185" t="s">
        <v>326</v>
      </c>
      <c r="H211" s="186" t="s">
        <v>5</v>
      </c>
      <c r="I211" s="187"/>
      <c r="L211" s="182"/>
      <c r="M211" s="188"/>
      <c r="N211" s="189"/>
      <c r="O211" s="189"/>
      <c r="P211" s="189"/>
      <c r="Q211" s="189"/>
      <c r="R211" s="189"/>
      <c r="S211" s="189"/>
      <c r="T211" s="190"/>
      <c r="AT211" s="186" t="s">
        <v>135</v>
      </c>
      <c r="AU211" s="186" t="s">
        <v>82</v>
      </c>
      <c r="AV211" s="11" t="s">
        <v>81</v>
      </c>
      <c r="AW211" s="11" t="s">
        <v>39</v>
      </c>
      <c r="AX211" s="11" t="s">
        <v>75</v>
      </c>
      <c r="AY211" s="186" t="s">
        <v>130</v>
      </c>
    </row>
    <row r="212" spans="2:51" s="12" customFormat="1" ht="13.5">
      <c r="B212" s="191"/>
      <c r="D212" s="183" t="s">
        <v>135</v>
      </c>
      <c r="E212" s="200" t="s">
        <v>5</v>
      </c>
      <c r="F212" s="201" t="s">
        <v>201</v>
      </c>
      <c r="H212" s="202">
        <v>176.912</v>
      </c>
      <c r="I212" s="196"/>
      <c r="L212" s="191"/>
      <c r="M212" s="197"/>
      <c r="N212" s="198"/>
      <c r="O212" s="198"/>
      <c r="P212" s="198"/>
      <c r="Q212" s="198"/>
      <c r="R212" s="198"/>
      <c r="S212" s="198"/>
      <c r="T212" s="199"/>
      <c r="AT212" s="200" t="s">
        <v>135</v>
      </c>
      <c r="AU212" s="200" t="s">
        <v>82</v>
      </c>
      <c r="AV212" s="12" t="s">
        <v>82</v>
      </c>
      <c r="AW212" s="12" t="s">
        <v>39</v>
      </c>
      <c r="AX212" s="12" t="s">
        <v>75</v>
      </c>
      <c r="AY212" s="200" t="s">
        <v>130</v>
      </c>
    </row>
    <row r="213" spans="2:51" s="12" customFormat="1" ht="13.5">
      <c r="B213" s="191"/>
      <c r="D213" s="192" t="s">
        <v>135</v>
      </c>
      <c r="E213" s="193" t="s">
        <v>5</v>
      </c>
      <c r="F213" s="194" t="s">
        <v>327</v>
      </c>
      <c r="H213" s="195">
        <v>53.074</v>
      </c>
      <c r="I213" s="196"/>
      <c r="L213" s="191"/>
      <c r="M213" s="197"/>
      <c r="N213" s="198"/>
      <c r="O213" s="198"/>
      <c r="P213" s="198"/>
      <c r="Q213" s="198"/>
      <c r="R213" s="198"/>
      <c r="S213" s="198"/>
      <c r="T213" s="199"/>
      <c r="AT213" s="200" t="s">
        <v>135</v>
      </c>
      <c r="AU213" s="200" t="s">
        <v>82</v>
      </c>
      <c r="AV213" s="12" t="s">
        <v>82</v>
      </c>
      <c r="AW213" s="12" t="s">
        <v>39</v>
      </c>
      <c r="AX213" s="12" t="s">
        <v>81</v>
      </c>
      <c r="AY213" s="200" t="s">
        <v>130</v>
      </c>
    </row>
    <row r="214" spans="2:65" s="1" customFormat="1" ht="22.5" customHeight="1">
      <c r="B214" s="169"/>
      <c r="C214" s="212" t="s">
        <v>426</v>
      </c>
      <c r="D214" s="212" t="s">
        <v>206</v>
      </c>
      <c r="E214" s="213" t="s">
        <v>328</v>
      </c>
      <c r="F214" s="214" t="s">
        <v>329</v>
      </c>
      <c r="G214" s="215" t="s">
        <v>320</v>
      </c>
      <c r="H214" s="216">
        <v>1.46</v>
      </c>
      <c r="I214" s="217"/>
      <c r="J214" s="218">
        <f>ROUND(I214*H214,2)</f>
        <v>0</v>
      </c>
      <c r="K214" s="214"/>
      <c r="L214" s="219"/>
      <c r="M214" s="220" t="s">
        <v>5</v>
      </c>
      <c r="N214" s="221" t="s">
        <v>46</v>
      </c>
      <c r="O214" s="41"/>
      <c r="P214" s="179">
        <f>O214*H214</f>
        <v>0</v>
      </c>
      <c r="Q214" s="179">
        <v>0.55</v>
      </c>
      <c r="R214" s="179">
        <f>Q214*H214</f>
        <v>0.803</v>
      </c>
      <c r="S214" s="179">
        <v>0</v>
      </c>
      <c r="T214" s="180">
        <f>S214*H214</f>
        <v>0</v>
      </c>
      <c r="AR214" s="23" t="s">
        <v>209</v>
      </c>
      <c r="AT214" s="23" t="s">
        <v>206</v>
      </c>
      <c r="AU214" s="23" t="s">
        <v>82</v>
      </c>
      <c r="AY214" s="23" t="s">
        <v>130</v>
      </c>
      <c r="BE214" s="181">
        <f>IF(N214="základní",J214,0)</f>
        <v>0</v>
      </c>
      <c r="BF214" s="181">
        <f>IF(N214="snížená",J214,0)</f>
        <v>0</v>
      </c>
      <c r="BG214" s="181">
        <f>IF(N214="zákl. přenesená",J214,0)</f>
        <v>0</v>
      </c>
      <c r="BH214" s="181">
        <f>IF(N214="sníž. přenesená",J214,0)</f>
        <v>0</v>
      </c>
      <c r="BI214" s="181">
        <f>IF(N214="nulová",J214,0)</f>
        <v>0</v>
      </c>
      <c r="BJ214" s="23" t="s">
        <v>81</v>
      </c>
      <c r="BK214" s="181">
        <f>ROUND(I214*H214,2)</f>
        <v>0</v>
      </c>
      <c r="BL214" s="23" t="s">
        <v>191</v>
      </c>
      <c r="BM214" s="23" t="s">
        <v>330</v>
      </c>
    </row>
    <row r="215" spans="2:51" s="11" customFormat="1" ht="13.5">
      <c r="B215" s="182"/>
      <c r="D215" s="183" t="s">
        <v>135</v>
      </c>
      <c r="E215" s="184" t="s">
        <v>5</v>
      </c>
      <c r="F215" s="185" t="s">
        <v>219</v>
      </c>
      <c r="H215" s="186" t="s">
        <v>5</v>
      </c>
      <c r="I215" s="187"/>
      <c r="L215" s="182"/>
      <c r="M215" s="188"/>
      <c r="N215" s="189"/>
      <c r="O215" s="189"/>
      <c r="P215" s="189"/>
      <c r="Q215" s="189"/>
      <c r="R215" s="189"/>
      <c r="S215" s="189"/>
      <c r="T215" s="190"/>
      <c r="AT215" s="186" t="s">
        <v>135</v>
      </c>
      <c r="AU215" s="186" t="s">
        <v>82</v>
      </c>
      <c r="AV215" s="11" t="s">
        <v>81</v>
      </c>
      <c r="AW215" s="11" t="s">
        <v>39</v>
      </c>
      <c r="AX215" s="11" t="s">
        <v>75</v>
      </c>
      <c r="AY215" s="186" t="s">
        <v>130</v>
      </c>
    </row>
    <row r="216" spans="2:51" s="12" customFormat="1" ht="13.5">
      <c r="B216" s="191"/>
      <c r="D216" s="192" t="s">
        <v>135</v>
      </c>
      <c r="E216" s="193" t="s">
        <v>5</v>
      </c>
      <c r="F216" s="194" t="s">
        <v>322</v>
      </c>
      <c r="H216" s="195">
        <v>1.46</v>
      </c>
      <c r="I216" s="196"/>
      <c r="L216" s="191"/>
      <c r="M216" s="197"/>
      <c r="N216" s="198"/>
      <c r="O216" s="198"/>
      <c r="P216" s="198"/>
      <c r="Q216" s="198"/>
      <c r="R216" s="198"/>
      <c r="S216" s="198"/>
      <c r="T216" s="199"/>
      <c r="AT216" s="200" t="s">
        <v>135</v>
      </c>
      <c r="AU216" s="200" t="s">
        <v>82</v>
      </c>
      <c r="AV216" s="12" t="s">
        <v>82</v>
      </c>
      <c r="AW216" s="12" t="s">
        <v>39</v>
      </c>
      <c r="AX216" s="12" t="s">
        <v>81</v>
      </c>
      <c r="AY216" s="200" t="s">
        <v>130</v>
      </c>
    </row>
    <row r="217" spans="2:65" s="1" customFormat="1" ht="22.5" customHeight="1">
      <c r="B217" s="169"/>
      <c r="C217" s="170" t="s">
        <v>427</v>
      </c>
      <c r="D217" s="170" t="s">
        <v>132</v>
      </c>
      <c r="E217" s="171" t="s">
        <v>331</v>
      </c>
      <c r="F217" s="172" t="s">
        <v>332</v>
      </c>
      <c r="G217" s="173" t="s">
        <v>133</v>
      </c>
      <c r="H217" s="174">
        <v>53.074</v>
      </c>
      <c r="I217" s="175"/>
      <c r="J217" s="176">
        <f>ROUND(I217*H217,2)</f>
        <v>0</v>
      </c>
      <c r="K217" s="172"/>
      <c r="L217" s="40"/>
      <c r="M217" s="177" t="s">
        <v>5</v>
      </c>
      <c r="N217" s="178" t="s">
        <v>46</v>
      </c>
      <c r="O217" s="41"/>
      <c r="P217" s="179">
        <f>O217*H217</f>
        <v>0</v>
      </c>
      <c r="Q217" s="179">
        <v>0</v>
      </c>
      <c r="R217" s="179">
        <f>Q217*H217</f>
        <v>0</v>
      </c>
      <c r="S217" s="179">
        <v>0.015</v>
      </c>
      <c r="T217" s="180">
        <f>S217*H217</f>
        <v>0.79611</v>
      </c>
      <c r="AR217" s="23" t="s">
        <v>191</v>
      </c>
      <c r="AT217" s="23" t="s">
        <v>132</v>
      </c>
      <c r="AU217" s="23" t="s">
        <v>82</v>
      </c>
      <c r="AY217" s="23" t="s">
        <v>130</v>
      </c>
      <c r="BE217" s="181">
        <f>IF(N217="základní",J217,0)</f>
        <v>0</v>
      </c>
      <c r="BF217" s="181">
        <f>IF(N217="snížená",J217,0)</f>
        <v>0</v>
      </c>
      <c r="BG217" s="181">
        <f>IF(N217="zákl. přenesená",J217,0)</f>
        <v>0</v>
      </c>
      <c r="BH217" s="181">
        <f>IF(N217="sníž. přenesená",J217,0)</f>
        <v>0</v>
      </c>
      <c r="BI217" s="181">
        <f>IF(N217="nulová",J217,0)</f>
        <v>0</v>
      </c>
      <c r="BJ217" s="23" t="s">
        <v>81</v>
      </c>
      <c r="BK217" s="181">
        <f>ROUND(I217*H217,2)</f>
        <v>0</v>
      </c>
      <c r="BL217" s="23" t="s">
        <v>191</v>
      </c>
      <c r="BM217" s="23" t="s">
        <v>333</v>
      </c>
    </row>
    <row r="218" spans="2:51" s="11" customFormat="1" ht="13.5">
      <c r="B218" s="182"/>
      <c r="D218" s="183" t="s">
        <v>135</v>
      </c>
      <c r="E218" s="184" t="s">
        <v>5</v>
      </c>
      <c r="F218" s="185" t="s">
        <v>326</v>
      </c>
      <c r="H218" s="186" t="s">
        <v>5</v>
      </c>
      <c r="I218" s="187"/>
      <c r="L218" s="182"/>
      <c r="M218" s="188"/>
      <c r="N218" s="189"/>
      <c r="O218" s="189"/>
      <c r="P218" s="189"/>
      <c r="Q218" s="189"/>
      <c r="R218" s="189"/>
      <c r="S218" s="189"/>
      <c r="T218" s="190"/>
      <c r="AT218" s="186" t="s">
        <v>135</v>
      </c>
      <c r="AU218" s="186" t="s">
        <v>82</v>
      </c>
      <c r="AV218" s="11" t="s">
        <v>81</v>
      </c>
      <c r="AW218" s="11" t="s">
        <v>39</v>
      </c>
      <c r="AX218" s="11" t="s">
        <v>75</v>
      </c>
      <c r="AY218" s="186" t="s">
        <v>130</v>
      </c>
    </row>
    <row r="219" spans="2:51" s="12" customFormat="1" ht="13.5">
      <c r="B219" s="191"/>
      <c r="D219" s="183" t="s">
        <v>135</v>
      </c>
      <c r="E219" s="200" t="s">
        <v>5</v>
      </c>
      <c r="F219" s="201" t="s">
        <v>201</v>
      </c>
      <c r="H219" s="202">
        <v>176.912</v>
      </c>
      <c r="I219" s="196"/>
      <c r="L219" s="191"/>
      <c r="M219" s="197"/>
      <c r="N219" s="198"/>
      <c r="O219" s="198"/>
      <c r="P219" s="198"/>
      <c r="Q219" s="198"/>
      <c r="R219" s="198"/>
      <c r="S219" s="198"/>
      <c r="T219" s="199"/>
      <c r="AT219" s="200" t="s">
        <v>135</v>
      </c>
      <c r="AU219" s="200" t="s">
        <v>82</v>
      </c>
      <c r="AV219" s="12" t="s">
        <v>82</v>
      </c>
      <c r="AW219" s="12" t="s">
        <v>39</v>
      </c>
      <c r="AX219" s="12" t="s">
        <v>75</v>
      </c>
      <c r="AY219" s="200" t="s">
        <v>130</v>
      </c>
    </row>
    <row r="220" spans="2:51" s="12" customFormat="1" ht="13.5">
      <c r="B220" s="191"/>
      <c r="D220" s="192" t="s">
        <v>135</v>
      </c>
      <c r="E220" s="193" t="s">
        <v>5</v>
      </c>
      <c r="F220" s="194" t="s">
        <v>327</v>
      </c>
      <c r="H220" s="195">
        <v>53.074</v>
      </c>
      <c r="I220" s="196"/>
      <c r="L220" s="191"/>
      <c r="M220" s="197"/>
      <c r="N220" s="198"/>
      <c r="O220" s="198"/>
      <c r="P220" s="198"/>
      <c r="Q220" s="198"/>
      <c r="R220" s="198"/>
      <c r="S220" s="198"/>
      <c r="T220" s="199"/>
      <c r="AT220" s="200" t="s">
        <v>135</v>
      </c>
      <c r="AU220" s="200" t="s">
        <v>82</v>
      </c>
      <c r="AV220" s="12" t="s">
        <v>82</v>
      </c>
      <c r="AW220" s="12" t="s">
        <v>39</v>
      </c>
      <c r="AX220" s="12" t="s">
        <v>81</v>
      </c>
      <c r="AY220" s="200" t="s">
        <v>130</v>
      </c>
    </row>
    <row r="221" spans="2:65" s="1" customFormat="1" ht="31.5" customHeight="1">
      <c r="B221" s="169"/>
      <c r="C221" s="170" t="s">
        <v>428</v>
      </c>
      <c r="D221" s="170" t="s">
        <v>132</v>
      </c>
      <c r="E221" s="171" t="s">
        <v>334</v>
      </c>
      <c r="F221" s="172" t="s">
        <v>335</v>
      </c>
      <c r="G221" s="173" t="s">
        <v>320</v>
      </c>
      <c r="H221" s="174">
        <v>1.46</v>
      </c>
      <c r="I221" s="175"/>
      <c r="J221" s="176">
        <f>ROUND(I221*H221,2)</f>
        <v>0</v>
      </c>
      <c r="K221" s="172"/>
      <c r="L221" s="40"/>
      <c r="M221" s="177" t="s">
        <v>5</v>
      </c>
      <c r="N221" s="178" t="s">
        <v>46</v>
      </c>
      <c r="O221" s="41"/>
      <c r="P221" s="179">
        <f>O221*H221</f>
        <v>0</v>
      </c>
      <c r="Q221" s="179">
        <v>0.02337</v>
      </c>
      <c r="R221" s="179">
        <f>Q221*H221</f>
        <v>0.034120199999999996</v>
      </c>
      <c r="S221" s="179">
        <v>0</v>
      </c>
      <c r="T221" s="180">
        <f>S221*H221</f>
        <v>0</v>
      </c>
      <c r="AR221" s="23" t="s">
        <v>191</v>
      </c>
      <c r="AT221" s="23" t="s">
        <v>132</v>
      </c>
      <c r="AU221" s="23" t="s">
        <v>82</v>
      </c>
      <c r="AY221" s="23" t="s">
        <v>130</v>
      </c>
      <c r="BE221" s="181">
        <f>IF(N221="základní",J221,0)</f>
        <v>0</v>
      </c>
      <c r="BF221" s="181">
        <f>IF(N221="snížená",J221,0)</f>
        <v>0</v>
      </c>
      <c r="BG221" s="181">
        <f>IF(N221="zákl. přenesená",J221,0)</f>
        <v>0</v>
      </c>
      <c r="BH221" s="181">
        <f>IF(N221="sníž. přenesená",J221,0)</f>
        <v>0</v>
      </c>
      <c r="BI221" s="181">
        <f>IF(N221="nulová",J221,0)</f>
        <v>0</v>
      </c>
      <c r="BJ221" s="23" t="s">
        <v>81</v>
      </c>
      <c r="BK221" s="181">
        <f>ROUND(I221*H221,2)</f>
        <v>0</v>
      </c>
      <c r="BL221" s="23" t="s">
        <v>191</v>
      </c>
      <c r="BM221" s="23" t="s">
        <v>336</v>
      </c>
    </row>
    <row r="222" spans="2:51" s="12" customFormat="1" ht="13.5">
      <c r="B222" s="191"/>
      <c r="D222" s="192" t="s">
        <v>135</v>
      </c>
      <c r="E222" s="193" t="s">
        <v>5</v>
      </c>
      <c r="F222" s="194" t="s">
        <v>322</v>
      </c>
      <c r="H222" s="195">
        <v>1.46</v>
      </c>
      <c r="I222" s="196"/>
      <c r="L222" s="191"/>
      <c r="M222" s="197"/>
      <c r="N222" s="198"/>
      <c r="O222" s="198"/>
      <c r="P222" s="198"/>
      <c r="Q222" s="198"/>
      <c r="R222" s="198"/>
      <c r="S222" s="198"/>
      <c r="T222" s="199"/>
      <c r="AT222" s="200" t="s">
        <v>135</v>
      </c>
      <c r="AU222" s="200" t="s">
        <v>82</v>
      </c>
      <c r="AV222" s="12" t="s">
        <v>82</v>
      </c>
      <c r="AW222" s="12" t="s">
        <v>39</v>
      </c>
      <c r="AX222" s="12" t="s">
        <v>81</v>
      </c>
      <c r="AY222" s="200" t="s">
        <v>130</v>
      </c>
    </row>
    <row r="223" spans="2:65" s="1" customFormat="1" ht="22.5" customHeight="1">
      <c r="B223" s="169"/>
      <c r="C223" s="170" t="s">
        <v>429</v>
      </c>
      <c r="D223" s="170" t="s">
        <v>132</v>
      </c>
      <c r="E223" s="171" t="s">
        <v>337</v>
      </c>
      <c r="F223" s="172" t="s">
        <v>338</v>
      </c>
      <c r="G223" s="173" t="s">
        <v>285</v>
      </c>
      <c r="H223" s="225"/>
      <c r="I223" s="175"/>
      <c r="J223" s="176">
        <f>ROUND(I223*H223,2)</f>
        <v>0</v>
      </c>
      <c r="K223" s="172"/>
      <c r="L223" s="40"/>
      <c r="M223" s="177" t="s">
        <v>5</v>
      </c>
      <c r="N223" s="178" t="s">
        <v>46</v>
      </c>
      <c r="O223" s="41"/>
      <c r="P223" s="179">
        <f>O223*H223</f>
        <v>0</v>
      </c>
      <c r="Q223" s="179">
        <v>0</v>
      </c>
      <c r="R223" s="179">
        <f>Q223*H223</f>
        <v>0</v>
      </c>
      <c r="S223" s="179">
        <v>0</v>
      </c>
      <c r="T223" s="180">
        <f>S223*H223</f>
        <v>0</v>
      </c>
      <c r="AR223" s="23" t="s">
        <v>191</v>
      </c>
      <c r="AT223" s="23" t="s">
        <v>132</v>
      </c>
      <c r="AU223" s="23" t="s">
        <v>82</v>
      </c>
      <c r="AY223" s="23" t="s">
        <v>130</v>
      </c>
      <c r="BE223" s="181">
        <f>IF(N223="základní",J223,0)</f>
        <v>0</v>
      </c>
      <c r="BF223" s="181">
        <f>IF(N223="snížená",J223,0)</f>
        <v>0</v>
      </c>
      <c r="BG223" s="181">
        <f>IF(N223="zákl. přenesená",J223,0)</f>
        <v>0</v>
      </c>
      <c r="BH223" s="181">
        <f>IF(N223="sníž. přenesená",J223,0)</f>
        <v>0</v>
      </c>
      <c r="BI223" s="181">
        <f>IF(N223="nulová",J223,0)</f>
        <v>0</v>
      </c>
      <c r="BJ223" s="23" t="s">
        <v>81</v>
      </c>
      <c r="BK223" s="181">
        <f>ROUND(I223*H223,2)</f>
        <v>0</v>
      </c>
      <c r="BL223" s="23" t="s">
        <v>191</v>
      </c>
      <c r="BM223" s="23" t="s">
        <v>339</v>
      </c>
    </row>
    <row r="224" spans="2:63" s="10" customFormat="1" ht="29.85" customHeight="1">
      <c r="B224" s="155"/>
      <c r="D224" s="166" t="s">
        <v>74</v>
      </c>
      <c r="E224" s="167" t="s">
        <v>340</v>
      </c>
      <c r="F224" s="167" t="s">
        <v>341</v>
      </c>
      <c r="I224" s="158"/>
      <c r="J224" s="168">
        <f>BK224</f>
        <v>0</v>
      </c>
      <c r="L224" s="155"/>
      <c r="M224" s="160"/>
      <c r="N224" s="161"/>
      <c r="O224" s="161"/>
      <c r="P224" s="162">
        <f>SUM(P225:P233)</f>
        <v>0</v>
      </c>
      <c r="Q224" s="161"/>
      <c r="R224" s="162">
        <f>SUM(R225:R233)</f>
        <v>0</v>
      </c>
      <c r="S224" s="161"/>
      <c r="T224" s="163">
        <f>SUM(T225:T233)</f>
        <v>1.25077986</v>
      </c>
      <c r="AR224" s="156" t="s">
        <v>82</v>
      </c>
      <c r="AT224" s="164" t="s">
        <v>74</v>
      </c>
      <c r="AU224" s="164" t="s">
        <v>81</v>
      </c>
      <c r="AY224" s="156" t="s">
        <v>130</v>
      </c>
      <c r="BK224" s="165">
        <f>SUM(BK225:BK233)</f>
        <v>0</v>
      </c>
    </row>
    <row r="225" spans="2:65" s="1" customFormat="1" ht="22.5" customHeight="1">
      <c r="B225" s="169"/>
      <c r="C225" s="170" t="s">
        <v>430</v>
      </c>
      <c r="D225" s="170" t="s">
        <v>132</v>
      </c>
      <c r="E225" s="171" t="s">
        <v>342</v>
      </c>
      <c r="F225" s="172" t="s">
        <v>343</v>
      </c>
      <c r="G225" s="173" t="s">
        <v>133</v>
      </c>
      <c r="H225" s="174">
        <v>210.569</v>
      </c>
      <c r="I225" s="175"/>
      <c r="J225" s="176">
        <f>ROUND(I225*H225,2)</f>
        <v>0</v>
      </c>
      <c r="K225" s="172"/>
      <c r="L225" s="40"/>
      <c r="M225" s="177" t="s">
        <v>5</v>
      </c>
      <c r="N225" s="178" t="s">
        <v>46</v>
      </c>
      <c r="O225" s="41"/>
      <c r="P225" s="179">
        <f>O225*H225</f>
        <v>0</v>
      </c>
      <c r="Q225" s="179">
        <v>0</v>
      </c>
      <c r="R225" s="179">
        <f>Q225*H225</f>
        <v>0</v>
      </c>
      <c r="S225" s="179">
        <v>0.00594</v>
      </c>
      <c r="T225" s="180">
        <f>S225*H225</f>
        <v>1.25077986</v>
      </c>
      <c r="AR225" s="23" t="s">
        <v>134</v>
      </c>
      <c r="AT225" s="23" t="s">
        <v>132</v>
      </c>
      <c r="AU225" s="23" t="s">
        <v>82</v>
      </c>
      <c r="AY225" s="23" t="s">
        <v>130</v>
      </c>
      <c r="BE225" s="181">
        <f>IF(N225="základní",J225,0)</f>
        <v>0</v>
      </c>
      <c r="BF225" s="181">
        <f>IF(N225="snížená",J225,0)</f>
        <v>0</v>
      </c>
      <c r="BG225" s="181">
        <f>IF(N225="zákl. přenesená",J225,0)</f>
        <v>0</v>
      </c>
      <c r="BH225" s="181">
        <f>IF(N225="sníž. přenesená",J225,0)</f>
        <v>0</v>
      </c>
      <c r="BI225" s="181">
        <f>IF(N225="nulová",J225,0)</f>
        <v>0</v>
      </c>
      <c r="BJ225" s="23" t="s">
        <v>81</v>
      </c>
      <c r="BK225" s="181">
        <f>ROUND(I225*H225,2)</f>
        <v>0</v>
      </c>
      <c r="BL225" s="23" t="s">
        <v>134</v>
      </c>
      <c r="BM225" s="23" t="s">
        <v>344</v>
      </c>
    </row>
    <row r="226" spans="2:51" s="11" customFormat="1" ht="13.5">
      <c r="B226" s="182"/>
      <c r="D226" s="183" t="s">
        <v>135</v>
      </c>
      <c r="E226" s="184" t="s">
        <v>5</v>
      </c>
      <c r="F226" s="185" t="s">
        <v>200</v>
      </c>
      <c r="H226" s="186" t="s">
        <v>5</v>
      </c>
      <c r="I226" s="187"/>
      <c r="L226" s="182"/>
      <c r="M226" s="188"/>
      <c r="N226" s="189"/>
      <c r="O226" s="189"/>
      <c r="P226" s="189"/>
      <c r="Q226" s="189"/>
      <c r="R226" s="189"/>
      <c r="S226" s="189"/>
      <c r="T226" s="190"/>
      <c r="AT226" s="186" t="s">
        <v>135</v>
      </c>
      <c r="AU226" s="186" t="s">
        <v>82</v>
      </c>
      <c r="AV226" s="11" t="s">
        <v>81</v>
      </c>
      <c r="AW226" s="11" t="s">
        <v>39</v>
      </c>
      <c r="AX226" s="11" t="s">
        <v>75</v>
      </c>
      <c r="AY226" s="186" t="s">
        <v>130</v>
      </c>
    </row>
    <row r="227" spans="2:51" s="12" customFormat="1" ht="13.5">
      <c r="B227" s="191"/>
      <c r="D227" s="183" t="s">
        <v>135</v>
      </c>
      <c r="E227" s="200" t="s">
        <v>5</v>
      </c>
      <c r="F227" s="201" t="s">
        <v>201</v>
      </c>
      <c r="H227" s="202">
        <v>176.912</v>
      </c>
      <c r="I227" s="196"/>
      <c r="L227" s="191"/>
      <c r="M227" s="197"/>
      <c r="N227" s="198"/>
      <c r="O227" s="198"/>
      <c r="P227" s="198"/>
      <c r="Q227" s="198"/>
      <c r="R227" s="198"/>
      <c r="S227" s="198"/>
      <c r="T227" s="199"/>
      <c r="AT227" s="200" t="s">
        <v>135</v>
      </c>
      <c r="AU227" s="200" t="s">
        <v>82</v>
      </c>
      <c r="AV227" s="12" t="s">
        <v>82</v>
      </c>
      <c r="AW227" s="12" t="s">
        <v>39</v>
      </c>
      <c r="AX227" s="12" t="s">
        <v>75</v>
      </c>
      <c r="AY227" s="200" t="s">
        <v>130</v>
      </c>
    </row>
    <row r="228" spans="2:51" s="11" customFormat="1" ht="13.5">
      <c r="B228" s="182"/>
      <c r="D228" s="183" t="s">
        <v>135</v>
      </c>
      <c r="E228" s="184" t="s">
        <v>5</v>
      </c>
      <c r="F228" s="185" t="s">
        <v>202</v>
      </c>
      <c r="H228" s="186" t="s">
        <v>5</v>
      </c>
      <c r="I228" s="187"/>
      <c r="L228" s="182"/>
      <c r="M228" s="188"/>
      <c r="N228" s="189"/>
      <c r="O228" s="189"/>
      <c r="P228" s="189"/>
      <c r="Q228" s="189"/>
      <c r="R228" s="189"/>
      <c r="S228" s="189"/>
      <c r="T228" s="190"/>
      <c r="AT228" s="186" t="s">
        <v>135</v>
      </c>
      <c r="AU228" s="186" t="s">
        <v>82</v>
      </c>
      <c r="AV228" s="11" t="s">
        <v>81</v>
      </c>
      <c r="AW228" s="11" t="s">
        <v>39</v>
      </c>
      <c r="AX228" s="11" t="s">
        <v>75</v>
      </c>
      <c r="AY228" s="186" t="s">
        <v>130</v>
      </c>
    </row>
    <row r="229" spans="2:51" s="12" customFormat="1" ht="13.5">
      <c r="B229" s="191"/>
      <c r="D229" s="183" t="s">
        <v>135</v>
      </c>
      <c r="E229" s="200" t="s">
        <v>5</v>
      </c>
      <c r="F229" s="201" t="s">
        <v>203</v>
      </c>
      <c r="H229" s="202">
        <v>28.343</v>
      </c>
      <c r="I229" s="196"/>
      <c r="L229" s="191"/>
      <c r="M229" s="197"/>
      <c r="N229" s="198"/>
      <c r="O229" s="198"/>
      <c r="P229" s="198"/>
      <c r="Q229" s="198"/>
      <c r="R229" s="198"/>
      <c r="S229" s="198"/>
      <c r="T229" s="199"/>
      <c r="AT229" s="200" t="s">
        <v>135</v>
      </c>
      <c r="AU229" s="200" t="s">
        <v>82</v>
      </c>
      <c r="AV229" s="12" t="s">
        <v>82</v>
      </c>
      <c r="AW229" s="12" t="s">
        <v>39</v>
      </c>
      <c r="AX229" s="12" t="s">
        <v>75</v>
      </c>
      <c r="AY229" s="200" t="s">
        <v>130</v>
      </c>
    </row>
    <row r="230" spans="2:51" s="12" customFormat="1" ht="13.5">
      <c r="B230" s="191"/>
      <c r="D230" s="183" t="s">
        <v>135</v>
      </c>
      <c r="E230" s="200" t="s">
        <v>5</v>
      </c>
      <c r="F230" s="201" t="s">
        <v>345</v>
      </c>
      <c r="H230" s="202">
        <v>2.297</v>
      </c>
      <c r="I230" s="196"/>
      <c r="L230" s="191"/>
      <c r="M230" s="197"/>
      <c r="N230" s="198"/>
      <c r="O230" s="198"/>
      <c r="P230" s="198"/>
      <c r="Q230" s="198"/>
      <c r="R230" s="198"/>
      <c r="S230" s="198"/>
      <c r="T230" s="199"/>
      <c r="AT230" s="200" t="s">
        <v>135</v>
      </c>
      <c r="AU230" s="200" t="s">
        <v>82</v>
      </c>
      <c r="AV230" s="12" t="s">
        <v>82</v>
      </c>
      <c r="AW230" s="12" t="s">
        <v>39</v>
      </c>
      <c r="AX230" s="12" t="s">
        <v>75</v>
      </c>
      <c r="AY230" s="200" t="s">
        <v>130</v>
      </c>
    </row>
    <row r="231" spans="2:51" s="12" customFormat="1" ht="13.5">
      <c r="B231" s="191"/>
      <c r="D231" s="183" t="s">
        <v>135</v>
      </c>
      <c r="E231" s="200" t="s">
        <v>5</v>
      </c>
      <c r="F231" s="201" t="s">
        <v>205</v>
      </c>
      <c r="H231" s="202">
        <v>3.017</v>
      </c>
      <c r="I231" s="196"/>
      <c r="L231" s="191"/>
      <c r="M231" s="197"/>
      <c r="N231" s="198"/>
      <c r="O231" s="198"/>
      <c r="P231" s="198"/>
      <c r="Q231" s="198"/>
      <c r="R231" s="198"/>
      <c r="S231" s="198"/>
      <c r="T231" s="199"/>
      <c r="AT231" s="200" t="s">
        <v>135</v>
      </c>
      <c r="AU231" s="200" t="s">
        <v>82</v>
      </c>
      <c r="AV231" s="12" t="s">
        <v>82</v>
      </c>
      <c r="AW231" s="12" t="s">
        <v>39</v>
      </c>
      <c r="AX231" s="12" t="s">
        <v>75</v>
      </c>
      <c r="AY231" s="200" t="s">
        <v>130</v>
      </c>
    </row>
    <row r="232" spans="2:51" s="13" customFormat="1" ht="13.5">
      <c r="B232" s="203"/>
      <c r="D232" s="192" t="s">
        <v>135</v>
      </c>
      <c r="E232" s="204" t="s">
        <v>5</v>
      </c>
      <c r="F232" s="205" t="s">
        <v>138</v>
      </c>
      <c r="H232" s="206">
        <v>210.569</v>
      </c>
      <c r="I232" s="207"/>
      <c r="L232" s="203"/>
      <c r="M232" s="208"/>
      <c r="N232" s="209"/>
      <c r="O232" s="209"/>
      <c r="P232" s="209"/>
      <c r="Q232" s="209"/>
      <c r="R232" s="209"/>
      <c r="S232" s="209"/>
      <c r="T232" s="210"/>
      <c r="AT232" s="211" t="s">
        <v>135</v>
      </c>
      <c r="AU232" s="211" t="s">
        <v>82</v>
      </c>
      <c r="AV232" s="13" t="s">
        <v>134</v>
      </c>
      <c r="AW232" s="13" t="s">
        <v>39</v>
      </c>
      <c r="AX232" s="13" t="s">
        <v>81</v>
      </c>
      <c r="AY232" s="211" t="s">
        <v>130</v>
      </c>
    </row>
    <row r="233" spans="2:65" s="1" customFormat="1" ht="22.5" customHeight="1">
      <c r="B233" s="169"/>
      <c r="C233" s="170" t="s">
        <v>431</v>
      </c>
      <c r="D233" s="170" t="s">
        <v>132</v>
      </c>
      <c r="E233" s="171" t="s">
        <v>346</v>
      </c>
      <c r="F233" s="172" t="s">
        <v>347</v>
      </c>
      <c r="G233" s="173" t="s">
        <v>285</v>
      </c>
      <c r="H233" s="225"/>
      <c r="I233" s="175"/>
      <c r="J233" s="176">
        <f>ROUND(I233*H233,2)</f>
        <v>0</v>
      </c>
      <c r="K233" s="172"/>
      <c r="L233" s="40"/>
      <c r="M233" s="177" t="s">
        <v>5</v>
      </c>
      <c r="N233" s="178" t="s">
        <v>46</v>
      </c>
      <c r="O233" s="41"/>
      <c r="P233" s="179">
        <f>O233*H233</f>
        <v>0</v>
      </c>
      <c r="Q233" s="179">
        <v>0</v>
      </c>
      <c r="R233" s="179">
        <f>Q233*H233</f>
        <v>0</v>
      </c>
      <c r="S233" s="179">
        <v>0</v>
      </c>
      <c r="T233" s="180">
        <f>S233*H233</f>
        <v>0</v>
      </c>
      <c r="AR233" s="23" t="s">
        <v>134</v>
      </c>
      <c r="AT233" s="23" t="s">
        <v>132</v>
      </c>
      <c r="AU233" s="23" t="s">
        <v>82</v>
      </c>
      <c r="AY233" s="23" t="s">
        <v>130</v>
      </c>
      <c r="BE233" s="181">
        <f>IF(N233="základní",J233,0)</f>
        <v>0</v>
      </c>
      <c r="BF233" s="181">
        <f>IF(N233="snížená",J233,0)</f>
        <v>0</v>
      </c>
      <c r="BG233" s="181">
        <f>IF(N233="zákl. přenesená",J233,0)</f>
        <v>0</v>
      </c>
      <c r="BH233" s="181">
        <f>IF(N233="sníž. přenesená",J233,0)</f>
        <v>0</v>
      </c>
      <c r="BI233" s="181">
        <f>IF(N233="nulová",J233,0)</f>
        <v>0</v>
      </c>
      <c r="BJ233" s="23" t="s">
        <v>81</v>
      </c>
      <c r="BK233" s="181">
        <f>ROUND(I233*H233,2)</f>
        <v>0</v>
      </c>
      <c r="BL233" s="23" t="s">
        <v>134</v>
      </c>
      <c r="BM233" s="23" t="s">
        <v>348</v>
      </c>
    </row>
    <row r="234" spans="2:63" s="10" customFormat="1" ht="29.85" customHeight="1">
      <c r="B234" s="155"/>
      <c r="D234" s="166" t="s">
        <v>74</v>
      </c>
      <c r="E234" s="167" t="s">
        <v>349</v>
      </c>
      <c r="F234" s="167" t="s">
        <v>350</v>
      </c>
      <c r="I234" s="158"/>
      <c r="J234" s="168">
        <f>BK234</f>
        <v>0</v>
      </c>
      <c r="L234" s="155"/>
      <c r="M234" s="160"/>
      <c r="N234" s="161"/>
      <c r="O234" s="161"/>
      <c r="P234" s="162">
        <f>SUM(P235:P237)</f>
        <v>0</v>
      </c>
      <c r="Q234" s="161"/>
      <c r="R234" s="162">
        <f>SUM(R235:R237)</f>
        <v>0</v>
      </c>
      <c r="S234" s="161"/>
      <c r="T234" s="163">
        <f>SUM(T235:T237)</f>
        <v>0</v>
      </c>
      <c r="AR234" s="156" t="s">
        <v>82</v>
      </c>
      <c r="AT234" s="164" t="s">
        <v>74</v>
      </c>
      <c r="AU234" s="164" t="s">
        <v>81</v>
      </c>
      <c r="AY234" s="156" t="s">
        <v>130</v>
      </c>
      <c r="BK234" s="165">
        <f>SUM(BK235:BK237)</f>
        <v>0</v>
      </c>
    </row>
    <row r="235" spans="2:65" s="1" customFormat="1" ht="31.5" customHeight="1">
      <c r="B235" s="169"/>
      <c r="C235" s="170" t="s">
        <v>142</v>
      </c>
      <c r="D235" s="170" t="s">
        <v>132</v>
      </c>
      <c r="E235" s="171" t="s">
        <v>351</v>
      </c>
      <c r="F235" s="172" t="s">
        <v>352</v>
      </c>
      <c r="G235" s="173" t="s">
        <v>235</v>
      </c>
      <c r="H235" s="174">
        <v>5</v>
      </c>
      <c r="I235" s="175"/>
      <c r="J235" s="176">
        <f>ROUND(I235*H235,2)</f>
        <v>0</v>
      </c>
      <c r="K235" s="172"/>
      <c r="L235" s="40"/>
      <c r="M235" s="177" t="s">
        <v>5</v>
      </c>
      <c r="N235" s="178" t="s">
        <v>46</v>
      </c>
      <c r="O235" s="41"/>
      <c r="P235" s="179">
        <f>O235*H235</f>
        <v>0</v>
      </c>
      <c r="Q235" s="179">
        <v>0</v>
      </c>
      <c r="R235" s="179">
        <f>Q235*H235</f>
        <v>0</v>
      </c>
      <c r="S235" s="179">
        <v>0</v>
      </c>
      <c r="T235" s="180">
        <f>S235*H235</f>
        <v>0</v>
      </c>
      <c r="AR235" s="23" t="s">
        <v>191</v>
      </c>
      <c r="AT235" s="23" t="s">
        <v>132</v>
      </c>
      <c r="AU235" s="23" t="s">
        <v>82</v>
      </c>
      <c r="AY235" s="23" t="s">
        <v>130</v>
      </c>
      <c r="BE235" s="181">
        <f>IF(N235="základní",J235,0)</f>
        <v>0</v>
      </c>
      <c r="BF235" s="181">
        <f>IF(N235="snížená",J235,0)</f>
        <v>0</v>
      </c>
      <c r="BG235" s="181">
        <f>IF(N235="zákl. přenesená",J235,0)</f>
        <v>0</v>
      </c>
      <c r="BH235" s="181">
        <f>IF(N235="sníž. přenesená",J235,0)</f>
        <v>0</v>
      </c>
      <c r="BI235" s="181">
        <f>IF(N235="nulová",J235,0)</f>
        <v>0</v>
      </c>
      <c r="BJ235" s="23" t="s">
        <v>81</v>
      </c>
      <c r="BK235" s="181">
        <f>ROUND(I235*H235,2)</f>
        <v>0</v>
      </c>
      <c r="BL235" s="23" t="s">
        <v>191</v>
      </c>
      <c r="BM235" s="23" t="s">
        <v>353</v>
      </c>
    </row>
    <row r="236" spans="2:65" s="1" customFormat="1" ht="22.5" customHeight="1">
      <c r="B236" s="169"/>
      <c r="C236" s="212" t="s">
        <v>148</v>
      </c>
      <c r="D236" s="212" t="s">
        <v>206</v>
      </c>
      <c r="E236" s="213" t="s">
        <v>354</v>
      </c>
      <c r="F236" s="214" t="s">
        <v>355</v>
      </c>
      <c r="G236" s="215" t="s">
        <v>235</v>
      </c>
      <c r="H236" s="216">
        <v>5</v>
      </c>
      <c r="I236" s="217"/>
      <c r="J236" s="218">
        <f>ROUND(I236*H236,2)</f>
        <v>0</v>
      </c>
      <c r="K236" s="214"/>
      <c r="L236" s="219"/>
      <c r="M236" s="220" t="s">
        <v>5</v>
      </c>
      <c r="N236" s="221" t="s">
        <v>46</v>
      </c>
      <c r="O236" s="41"/>
      <c r="P236" s="179">
        <f>O236*H236</f>
        <v>0</v>
      </c>
      <c r="Q236" s="179">
        <v>0</v>
      </c>
      <c r="R236" s="179">
        <f>Q236*H236</f>
        <v>0</v>
      </c>
      <c r="S236" s="179">
        <v>0</v>
      </c>
      <c r="T236" s="180">
        <f>S236*H236</f>
        <v>0</v>
      </c>
      <c r="AR236" s="23" t="s">
        <v>209</v>
      </c>
      <c r="AT236" s="23" t="s">
        <v>206</v>
      </c>
      <c r="AU236" s="23" t="s">
        <v>82</v>
      </c>
      <c r="AY236" s="23" t="s">
        <v>130</v>
      </c>
      <c r="BE236" s="181">
        <f>IF(N236="základní",J236,0)</f>
        <v>0</v>
      </c>
      <c r="BF236" s="181">
        <f>IF(N236="snížená",J236,0)</f>
        <v>0</v>
      </c>
      <c r="BG236" s="181">
        <f>IF(N236="zákl. přenesená",J236,0)</f>
        <v>0</v>
      </c>
      <c r="BH236" s="181">
        <f>IF(N236="sníž. přenesená",J236,0)</f>
        <v>0</v>
      </c>
      <c r="BI236" s="181">
        <f>IF(N236="nulová",J236,0)</f>
        <v>0</v>
      </c>
      <c r="BJ236" s="23" t="s">
        <v>81</v>
      </c>
      <c r="BK236" s="181">
        <f>ROUND(I236*H236,2)</f>
        <v>0</v>
      </c>
      <c r="BL236" s="23" t="s">
        <v>191</v>
      </c>
      <c r="BM236" s="23" t="s">
        <v>356</v>
      </c>
    </row>
    <row r="237" spans="2:65" s="1" customFormat="1" ht="22.5" customHeight="1">
      <c r="B237" s="169"/>
      <c r="C237" s="170" t="s">
        <v>153</v>
      </c>
      <c r="D237" s="170" t="s">
        <v>132</v>
      </c>
      <c r="E237" s="171" t="s">
        <v>357</v>
      </c>
      <c r="F237" s="172" t="s">
        <v>358</v>
      </c>
      <c r="G237" s="173" t="s">
        <v>285</v>
      </c>
      <c r="H237" s="225"/>
      <c r="I237" s="175"/>
      <c r="J237" s="176">
        <f>ROUND(I237*H237,2)</f>
        <v>0</v>
      </c>
      <c r="K237" s="172"/>
      <c r="L237" s="40"/>
      <c r="M237" s="177" t="s">
        <v>5</v>
      </c>
      <c r="N237" s="178" t="s">
        <v>46</v>
      </c>
      <c r="O237" s="41"/>
      <c r="P237" s="179">
        <f>O237*H237</f>
        <v>0</v>
      </c>
      <c r="Q237" s="179">
        <v>0</v>
      </c>
      <c r="R237" s="179">
        <f>Q237*H237</f>
        <v>0</v>
      </c>
      <c r="S237" s="179">
        <v>0</v>
      </c>
      <c r="T237" s="180">
        <f>S237*H237</f>
        <v>0</v>
      </c>
      <c r="AR237" s="23" t="s">
        <v>191</v>
      </c>
      <c r="AT237" s="23" t="s">
        <v>132</v>
      </c>
      <c r="AU237" s="23" t="s">
        <v>82</v>
      </c>
      <c r="AY237" s="23" t="s">
        <v>130</v>
      </c>
      <c r="BE237" s="181">
        <f>IF(N237="základní",J237,0)</f>
        <v>0</v>
      </c>
      <c r="BF237" s="181">
        <f>IF(N237="snížená",J237,0)</f>
        <v>0</v>
      </c>
      <c r="BG237" s="181">
        <f>IF(N237="zákl. přenesená",J237,0)</f>
        <v>0</v>
      </c>
      <c r="BH237" s="181">
        <f>IF(N237="sníž. přenesená",J237,0)</f>
        <v>0</v>
      </c>
      <c r="BI237" s="181">
        <f>IF(N237="nulová",J237,0)</f>
        <v>0</v>
      </c>
      <c r="BJ237" s="23" t="s">
        <v>81</v>
      </c>
      <c r="BK237" s="181">
        <f>ROUND(I237*H237,2)</f>
        <v>0</v>
      </c>
      <c r="BL237" s="23" t="s">
        <v>191</v>
      </c>
      <c r="BM237" s="23" t="s">
        <v>359</v>
      </c>
    </row>
    <row r="238" spans="2:63" s="10" customFormat="1" ht="37.35" customHeight="1">
      <c r="B238" s="155"/>
      <c r="D238" s="156" t="s">
        <v>74</v>
      </c>
      <c r="E238" s="157" t="s">
        <v>360</v>
      </c>
      <c r="F238" s="157" t="s">
        <v>361</v>
      </c>
      <c r="I238" s="158"/>
      <c r="J238" s="159">
        <f>BK238</f>
        <v>0</v>
      </c>
      <c r="L238" s="155"/>
      <c r="M238" s="160"/>
      <c r="N238" s="161"/>
      <c r="O238" s="161"/>
      <c r="P238" s="162">
        <f>P239+P243+P245+P247+P249</f>
        <v>0</v>
      </c>
      <c r="Q238" s="161"/>
      <c r="R238" s="162">
        <f>R239+R243+R245+R247+R249</f>
        <v>0</v>
      </c>
      <c r="S238" s="161"/>
      <c r="T238" s="163">
        <f>T239+T243+T245+T247+T249</f>
        <v>0</v>
      </c>
      <c r="AR238" s="156" t="s">
        <v>362</v>
      </c>
      <c r="AT238" s="164" t="s">
        <v>74</v>
      </c>
      <c r="AU238" s="164" t="s">
        <v>75</v>
      </c>
      <c r="AY238" s="156" t="s">
        <v>130</v>
      </c>
      <c r="BK238" s="165">
        <f>BK239+BK243+BK245+BK247+BK249</f>
        <v>0</v>
      </c>
    </row>
    <row r="239" spans="2:63" s="10" customFormat="1" ht="19.9" customHeight="1">
      <c r="B239" s="155"/>
      <c r="D239" s="166" t="s">
        <v>74</v>
      </c>
      <c r="E239" s="167" t="s">
        <v>363</v>
      </c>
      <c r="F239" s="167" t="s">
        <v>364</v>
      </c>
      <c r="I239" s="158"/>
      <c r="J239" s="168">
        <f>BK239</f>
        <v>0</v>
      </c>
      <c r="L239" s="155"/>
      <c r="M239" s="160"/>
      <c r="N239" s="161"/>
      <c r="O239" s="161"/>
      <c r="P239" s="162">
        <f>SUM(P240:P242)</f>
        <v>0</v>
      </c>
      <c r="Q239" s="161"/>
      <c r="R239" s="162">
        <f>SUM(R240:R242)</f>
        <v>0</v>
      </c>
      <c r="S239" s="161"/>
      <c r="T239" s="163">
        <f>SUM(T240:T242)</f>
        <v>0</v>
      </c>
      <c r="AR239" s="156" t="s">
        <v>362</v>
      </c>
      <c r="AT239" s="164" t="s">
        <v>74</v>
      </c>
      <c r="AU239" s="164" t="s">
        <v>81</v>
      </c>
      <c r="AY239" s="156" t="s">
        <v>130</v>
      </c>
      <c r="BK239" s="165">
        <f>SUM(BK240:BK242)</f>
        <v>0</v>
      </c>
    </row>
    <row r="240" spans="2:65" s="1" customFormat="1" ht="22.5" customHeight="1">
      <c r="B240" s="169"/>
      <c r="C240" s="170" t="s">
        <v>432</v>
      </c>
      <c r="D240" s="170" t="s">
        <v>132</v>
      </c>
      <c r="E240" s="171" t="s">
        <v>365</v>
      </c>
      <c r="F240" s="172" t="s">
        <v>366</v>
      </c>
      <c r="G240" s="173" t="s">
        <v>367</v>
      </c>
      <c r="H240" s="174">
        <v>1</v>
      </c>
      <c r="I240" s="175"/>
      <c r="J240" s="176">
        <f>ROUND(I240*H240,2)</f>
        <v>0</v>
      </c>
      <c r="K240" s="172"/>
      <c r="L240" s="40"/>
      <c r="M240" s="177" t="s">
        <v>5</v>
      </c>
      <c r="N240" s="178" t="s">
        <v>46</v>
      </c>
      <c r="O240" s="41"/>
      <c r="P240" s="179">
        <f>O240*H240</f>
        <v>0</v>
      </c>
      <c r="Q240" s="179">
        <v>0</v>
      </c>
      <c r="R240" s="179">
        <f>Q240*H240</f>
        <v>0</v>
      </c>
      <c r="S240" s="179">
        <v>0</v>
      </c>
      <c r="T240" s="180">
        <f>S240*H240</f>
        <v>0</v>
      </c>
      <c r="AR240" s="23" t="s">
        <v>368</v>
      </c>
      <c r="AT240" s="23" t="s">
        <v>132</v>
      </c>
      <c r="AU240" s="23" t="s">
        <v>82</v>
      </c>
      <c r="AY240" s="23" t="s">
        <v>130</v>
      </c>
      <c r="BE240" s="181">
        <f>IF(N240="základní",J240,0)</f>
        <v>0</v>
      </c>
      <c r="BF240" s="181">
        <f>IF(N240="snížená",J240,0)</f>
        <v>0</v>
      </c>
      <c r="BG240" s="181">
        <f>IF(N240="zákl. přenesená",J240,0)</f>
        <v>0</v>
      </c>
      <c r="BH240" s="181">
        <f>IF(N240="sníž. přenesená",J240,0)</f>
        <v>0</v>
      </c>
      <c r="BI240" s="181">
        <f>IF(N240="nulová",J240,0)</f>
        <v>0</v>
      </c>
      <c r="BJ240" s="23" t="s">
        <v>81</v>
      </c>
      <c r="BK240" s="181">
        <f>ROUND(I240*H240,2)</f>
        <v>0</v>
      </c>
      <c r="BL240" s="23" t="s">
        <v>368</v>
      </c>
      <c r="BM240" s="23" t="s">
        <v>369</v>
      </c>
    </row>
    <row r="241" spans="2:65" s="1" customFormat="1" ht="22.5" customHeight="1">
      <c r="B241" s="169"/>
      <c r="C241" s="170" t="s">
        <v>433</v>
      </c>
      <c r="D241" s="170" t="s">
        <v>132</v>
      </c>
      <c r="E241" s="171" t="s">
        <v>370</v>
      </c>
      <c r="F241" s="172" t="s">
        <v>371</v>
      </c>
      <c r="G241" s="173" t="s">
        <v>367</v>
      </c>
      <c r="H241" s="174">
        <v>1</v>
      </c>
      <c r="I241" s="175"/>
      <c r="J241" s="176">
        <f>ROUND(I241*H241,2)</f>
        <v>0</v>
      </c>
      <c r="K241" s="172"/>
      <c r="L241" s="40"/>
      <c r="M241" s="177" t="s">
        <v>5</v>
      </c>
      <c r="N241" s="178" t="s">
        <v>46</v>
      </c>
      <c r="O241" s="41"/>
      <c r="P241" s="179">
        <f>O241*H241</f>
        <v>0</v>
      </c>
      <c r="Q241" s="179">
        <v>0</v>
      </c>
      <c r="R241" s="179">
        <f>Q241*H241</f>
        <v>0</v>
      </c>
      <c r="S241" s="179">
        <v>0</v>
      </c>
      <c r="T241" s="180">
        <f>S241*H241</f>
        <v>0</v>
      </c>
      <c r="AR241" s="23" t="s">
        <v>368</v>
      </c>
      <c r="AT241" s="23" t="s">
        <v>132</v>
      </c>
      <c r="AU241" s="23" t="s">
        <v>82</v>
      </c>
      <c r="AY241" s="23" t="s">
        <v>130</v>
      </c>
      <c r="BE241" s="181">
        <f>IF(N241="základní",J241,0)</f>
        <v>0</v>
      </c>
      <c r="BF241" s="181">
        <f>IF(N241="snížená",J241,0)</f>
        <v>0</v>
      </c>
      <c r="BG241" s="181">
        <f>IF(N241="zákl. přenesená",J241,0)</f>
        <v>0</v>
      </c>
      <c r="BH241" s="181">
        <f>IF(N241="sníž. přenesená",J241,0)</f>
        <v>0</v>
      </c>
      <c r="BI241" s="181">
        <f>IF(N241="nulová",J241,0)</f>
        <v>0</v>
      </c>
      <c r="BJ241" s="23" t="s">
        <v>81</v>
      </c>
      <c r="BK241" s="181">
        <f>ROUND(I241*H241,2)</f>
        <v>0</v>
      </c>
      <c r="BL241" s="23" t="s">
        <v>368</v>
      </c>
      <c r="BM241" s="23" t="s">
        <v>372</v>
      </c>
    </row>
    <row r="242" spans="2:65" s="1" customFormat="1" ht="22.5" customHeight="1">
      <c r="B242" s="169"/>
      <c r="C242" s="170" t="s">
        <v>164</v>
      </c>
      <c r="D242" s="170" t="s">
        <v>132</v>
      </c>
      <c r="E242" s="171" t="s">
        <v>373</v>
      </c>
      <c r="F242" s="172" t="s">
        <v>374</v>
      </c>
      <c r="G242" s="173" t="s">
        <v>367</v>
      </c>
      <c r="H242" s="174">
        <v>1</v>
      </c>
      <c r="I242" s="175"/>
      <c r="J242" s="176">
        <f>ROUND(I242*H242,2)</f>
        <v>0</v>
      </c>
      <c r="K242" s="172"/>
      <c r="L242" s="40"/>
      <c r="M242" s="177" t="s">
        <v>5</v>
      </c>
      <c r="N242" s="178" t="s">
        <v>46</v>
      </c>
      <c r="O242" s="41"/>
      <c r="P242" s="179">
        <f>O242*H242</f>
        <v>0</v>
      </c>
      <c r="Q242" s="179">
        <v>0</v>
      </c>
      <c r="R242" s="179">
        <f>Q242*H242</f>
        <v>0</v>
      </c>
      <c r="S242" s="179">
        <v>0</v>
      </c>
      <c r="T242" s="180">
        <f>S242*H242</f>
        <v>0</v>
      </c>
      <c r="AR242" s="23" t="s">
        <v>368</v>
      </c>
      <c r="AT242" s="23" t="s">
        <v>132</v>
      </c>
      <c r="AU242" s="23" t="s">
        <v>82</v>
      </c>
      <c r="AY242" s="23" t="s">
        <v>130</v>
      </c>
      <c r="BE242" s="181">
        <f>IF(N242="základní",J242,0)</f>
        <v>0</v>
      </c>
      <c r="BF242" s="181">
        <f>IF(N242="snížená",J242,0)</f>
        <v>0</v>
      </c>
      <c r="BG242" s="181">
        <f>IF(N242="zákl. přenesená",J242,0)</f>
        <v>0</v>
      </c>
      <c r="BH242" s="181">
        <f>IF(N242="sníž. přenesená",J242,0)</f>
        <v>0</v>
      </c>
      <c r="BI242" s="181">
        <f>IF(N242="nulová",J242,0)</f>
        <v>0</v>
      </c>
      <c r="BJ242" s="23" t="s">
        <v>81</v>
      </c>
      <c r="BK242" s="181">
        <f>ROUND(I242*H242,2)</f>
        <v>0</v>
      </c>
      <c r="BL242" s="23" t="s">
        <v>368</v>
      </c>
      <c r="BM242" s="23" t="s">
        <v>375</v>
      </c>
    </row>
    <row r="243" spans="2:63" s="10" customFormat="1" ht="29.85" customHeight="1">
      <c r="B243" s="155"/>
      <c r="D243" s="166" t="s">
        <v>74</v>
      </c>
      <c r="E243" s="167" t="s">
        <v>376</v>
      </c>
      <c r="F243" s="167" t="s">
        <v>377</v>
      </c>
      <c r="I243" s="158"/>
      <c r="J243" s="168">
        <f>BK243</f>
        <v>0</v>
      </c>
      <c r="L243" s="155"/>
      <c r="M243" s="160"/>
      <c r="N243" s="161"/>
      <c r="O243" s="161"/>
      <c r="P243" s="162">
        <f>P244</f>
        <v>0</v>
      </c>
      <c r="Q243" s="161"/>
      <c r="R243" s="162">
        <f>R244</f>
        <v>0</v>
      </c>
      <c r="S243" s="161"/>
      <c r="T243" s="163">
        <f>T244</f>
        <v>0</v>
      </c>
      <c r="AR243" s="156" t="s">
        <v>362</v>
      </c>
      <c r="AT243" s="164" t="s">
        <v>74</v>
      </c>
      <c r="AU243" s="164" t="s">
        <v>81</v>
      </c>
      <c r="AY243" s="156" t="s">
        <v>130</v>
      </c>
      <c r="BK243" s="165">
        <f>BK244</f>
        <v>0</v>
      </c>
    </row>
    <row r="244" spans="2:65" s="1" customFormat="1" ht="22.5" customHeight="1">
      <c r="B244" s="169"/>
      <c r="C244" s="170" t="s">
        <v>168</v>
      </c>
      <c r="D244" s="170" t="s">
        <v>132</v>
      </c>
      <c r="E244" s="171" t="s">
        <v>378</v>
      </c>
      <c r="F244" s="172" t="s">
        <v>379</v>
      </c>
      <c r="G244" s="173" t="s">
        <v>367</v>
      </c>
      <c r="H244" s="174">
        <v>1</v>
      </c>
      <c r="I244" s="175"/>
      <c r="J244" s="176">
        <f>ROUND(I244*H244,2)</f>
        <v>0</v>
      </c>
      <c r="K244" s="172"/>
      <c r="L244" s="40"/>
      <c r="M244" s="177" t="s">
        <v>5</v>
      </c>
      <c r="N244" s="178" t="s">
        <v>46</v>
      </c>
      <c r="O244" s="41"/>
      <c r="P244" s="179">
        <f>O244*H244</f>
        <v>0</v>
      </c>
      <c r="Q244" s="179">
        <v>0</v>
      </c>
      <c r="R244" s="179">
        <f>Q244*H244</f>
        <v>0</v>
      </c>
      <c r="S244" s="179">
        <v>0</v>
      </c>
      <c r="T244" s="180">
        <f>S244*H244</f>
        <v>0</v>
      </c>
      <c r="AR244" s="23" t="s">
        <v>368</v>
      </c>
      <c r="AT244" s="23" t="s">
        <v>132</v>
      </c>
      <c r="AU244" s="23" t="s">
        <v>82</v>
      </c>
      <c r="AY244" s="23" t="s">
        <v>130</v>
      </c>
      <c r="BE244" s="181">
        <f>IF(N244="základní",J244,0)</f>
        <v>0</v>
      </c>
      <c r="BF244" s="181">
        <f>IF(N244="snížená",J244,0)</f>
        <v>0</v>
      </c>
      <c r="BG244" s="181">
        <f>IF(N244="zákl. přenesená",J244,0)</f>
        <v>0</v>
      </c>
      <c r="BH244" s="181">
        <f>IF(N244="sníž. přenesená",J244,0)</f>
        <v>0</v>
      </c>
      <c r="BI244" s="181">
        <f>IF(N244="nulová",J244,0)</f>
        <v>0</v>
      </c>
      <c r="BJ244" s="23" t="s">
        <v>81</v>
      </c>
      <c r="BK244" s="181">
        <f>ROUND(I244*H244,2)</f>
        <v>0</v>
      </c>
      <c r="BL244" s="23" t="s">
        <v>368</v>
      </c>
      <c r="BM244" s="23" t="s">
        <v>380</v>
      </c>
    </row>
    <row r="245" spans="2:63" s="10" customFormat="1" ht="29.85" customHeight="1">
      <c r="B245" s="155"/>
      <c r="D245" s="166" t="s">
        <v>74</v>
      </c>
      <c r="E245" s="167" t="s">
        <v>381</v>
      </c>
      <c r="F245" s="167" t="s">
        <v>382</v>
      </c>
      <c r="I245" s="158"/>
      <c r="J245" s="168">
        <f>BK245</f>
        <v>0</v>
      </c>
      <c r="L245" s="155"/>
      <c r="M245" s="160"/>
      <c r="N245" s="161"/>
      <c r="O245" s="161"/>
      <c r="P245" s="162">
        <f>P246</f>
        <v>0</v>
      </c>
      <c r="Q245" s="161"/>
      <c r="R245" s="162">
        <f>R246</f>
        <v>0</v>
      </c>
      <c r="S245" s="161"/>
      <c r="T245" s="163">
        <f>T246</f>
        <v>0</v>
      </c>
      <c r="AR245" s="156" t="s">
        <v>362</v>
      </c>
      <c r="AT245" s="164" t="s">
        <v>74</v>
      </c>
      <c r="AU245" s="164" t="s">
        <v>81</v>
      </c>
      <c r="AY245" s="156" t="s">
        <v>130</v>
      </c>
      <c r="BK245" s="165">
        <f>BK246</f>
        <v>0</v>
      </c>
    </row>
    <row r="246" spans="2:65" s="1" customFormat="1" ht="22.5" customHeight="1">
      <c r="B246" s="169"/>
      <c r="C246" s="170" t="s">
        <v>173</v>
      </c>
      <c r="D246" s="170" t="s">
        <v>132</v>
      </c>
      <c r="E246" s="171" t="s">
        <v>383</v>
      </c>
      <c r="F246" s="172" t="s">
        <v>384</v>
      </c>
      <c r="G246" s="173" t="s">
        <v>367</v>
      </c>
      <c r="H246" s="174">
        <v>1</v>
      </c>
      <c r="I246" s="175"/>
      <c r="J246" s="176">
        <f>ROUND(I246*H246,2)</f>
        <v>0</v>
      </c>
      <c r="K246" s="172"/>
      <c r="L246" s="40"/>
      <c r="M246" s="177" t="s">
        <v>5</v>
      </c>
      <c r="N246" s="178" t="s">
        <v>46</v>
      </c>
      <c r="O246" s="41"/>
      <c r="P246" s="179">
        <f>O246*H246</f>
        <v>0</v>
      </c>
      <c r="Q246" s="179">
        <v>0</v>
      </c>
      <c r="R246" s="179">
        <f>Q246*H246</f>
        <v>0</v>
      </c>
      <c r="S246" s="179">
        <v>0</v>
      </c>
      <c r="T246" s="180">
        <f>S246*H246</f>
        <v>0</v>
      </c>
      <c r="AR246" s="23" t="s">
        <v>368</v>
      </c>
      <c r="AT246" s="23" t="s">
        <v>132</v>
      </c>
      <c r="AU246" s="23" t="s">
        <v>82</v>
      </c>
      <c r="AY246" s="23" t="s">
        <v>130</v>
      </c>
      <c r="BE246" s="181">
        <f>IF(N246="základní",J246,0)</f>
        <v>0</v>
      </c>
      <c r="BF246" s="181">
        <f>IF(N246="snížená",J246,0)</f>
        <v>0</v>
      </c>
      <c r="BG246" s="181">
        <f>IF(N246="zákl. přenesená",J246,0)</f>
        <v>0</v>
      </c>
      <c r="BH246" s="181">
        <f>IF(N246="sníž. přenesená",J246,0)</f>
        <v>0</v>
      </c>
      <c r="BI246" s="181">
        <f>IF(N246="nulová",J246,0)</f>
        <v>0</v>
      </c>
      <c r="BJ246" s="23" t="s">
        <v>81</v>
      </c>
      <c r="BK246" s="181">
        <f>ROUND(I246*H246,2)</f>
        <v>0</v>
      </c>
      <c r="BL246" s="23" t="s">
        <v>368</v>
      </c>
      <c r="BM246" s="23" t="s">
        <v>385</v>
      </c>
    </row>
    <row r="247" spans="2:63" s="10" customFormat="1" ht="29.85" customHeight="1">
      <c r="B247" s="155"/>
      <c r="D247" s="166" t="s">
        <v>74</v>
      </c>
      <c r="E247" s="167" t="s">
        <v>386</v>
      </c>
      <c r="F247" s="167" t="s">
        <v>387</v>
      </c>
      <c r="I247" s="158"/>
      <c r="J247" s="168">
        <f>BK247</f>
        <v>0</v>
      </c>
      <c r="L247" s="155"/>
      <c r="M247" s="160"/>
      <c r="N247" s="161"/>
      <c r="O247" s="161"/>
      <c r="P247" s="162">
        <f>P248</f>
        <v>0</v>
      </c>
      <c r="Q247" s="161"/>
      <c r="R247" s="162">
        <f>R248</f>
        <v>0</v>
      </c>
      <c r="S247" s="161"/>
      <c r="T247" s="163">
        <f>T248</f>
        <v>0</v>
      </c>
      <c r="AR247" s="156" t="s">
        <v>362</v>
      </c>
      <c r="AT247" s="164" t="s">
        <v>74</v>
      </c>
      <c r="AU247" s="164" t="s">
        <v>81</v>
      </c>
      <c r="AY247" s="156" t="s">
        <v>130</v>
      </c>
      <c r="BK247" s="165">
        <f>BK248</f>
        <v>0</v>
      </c>
    </row>
    <row r="248" spans="2:65" s="1" customFormat="1" ht="22.5" customHeight="1">
      <c r="B248" s="169"/>
      <c r="C248" s="170" t="s">
        <v>177</v>
      </c>
      <c r="D248" s="170" t="s">
        <v>132</v>
      </c>
      <c r="E248" s="171" t="s">
        <v>388</v>
      </c>
      <c r="F248" s="172" t="s">
        <v>389</v>
      </c>
      <c r="G248" s="173" t="s">
        <v>367</v>
      </c>
      <c r="H248" s="174">
        <v>1</v>
      </c>
      <c r="I248" s="175"/>
      <c r="J248" s="176">
        <f>ROUND(I248*H248,2)</f>
        <v>0</v>
      </c>
      <c r="K248" s="172"/>
      <c r="L248" s="40"/>
      <c r="M248" s="177" t="s">
        <v>5</v>
      </c>
      <c r="N248" s="178" t="s">
        <v>46</v>
      </c>
      <c r="O248" s="41"/>
      <c r="P248" s="179">
        <f>O248*H248</f>
        <v>0</v>
      </c>
      <c r="Q248" s="179">
        <v>0</v>
      </c>
      <c r="R248" s="179">
        <f>Q248*H248</f>
        <v>0</v>
      </c>
      <c r="S248" s="179">
        <v>0</v>
      </c>
      <c r="T248" s="180">
        <f>S248*H248</f>
        <v>0</v>
      </c>
      <c r="AR248" s="23" t="s">
        <v>368</v>
      </c>
      <c r="AT248" s="23" t="s">
        <v>132</v>
      </c>
      <c r="AU248" s="23" t="s">
        <v>82</v>
      </c>
      <c r="AY248" s="23" t="s">
        <v>130</v>
      </c>
      <c r="BE248" s="181">
        <f>IF(N248="základní",J248,0)</f>
        <v>0</v>
      </c>
      <c r="BF248" s="181">
        <f>IF(N248="snížená",J248,0)</f>
        <v>0</v>
      </c>
      <c r="BG248" s="181">
        <f>IF(N248="zákl. přenesená",J248,0)</f>
        <v>0</v>
      </c>
      <c r="BH248" s="181">
        <f>IF(N248="sníž. přenesená",J248,0)</f>
        <v>0</v>
      </c>
      <c r="BI248" s="181">
        <f>IF(N248="nulová",J248,0)</f>
        <v>0</v>
      </c>
      <c r="BJ248" s="23" t="s">
        <v>81</v>
      </c>
      <c r="BK248" s="181">
        <f>ROUND(I248*H248,2)</f>
        <v>0</v>
      </c>
      <c r="BL248" s="23" t="s">
        <v>368</v>
      </c>
      <c r="BM248" s="23" t="s">
        <v>390</v>
      </c>
    </row>
    <row r="249" spans="2:63" s="10" customFormat="1" ht="29.85" customHeight="1">
      <c r="B249" s="155"/>
      <c r="D249" s="166" t="s">
        <v>74</v>
      </c>
      <c r="E249" s="167" t="s">
        <v>391</v>
      </c>
      <c r="F249" s="167" t="s">
        <v>392</v>
      </c>
      <c r="I249" s="158"/>
      <c r="J249" s="168">
        <f>BK249</f>
        <v>0</v>
      </c>
      <c r="L249" s="155"/>
      <c r="M249" s="160"/>
      <c r="N249" s="161"/>
      <c r="O249" s="161"/>
      <c r="P249" s="162">
        <f>P250</f>
        <v>0</v>
      </c>
      <c r="Q249" s="161"/>
      <c r="R249" s="162">
        <f>R250</f>
        <v>0</v>
      </c>
      <c r="S249" s="161"/>
      <c r="T249" s="163">
        <f>T250</f>
        <v>0</v>
      </c>
      <c r="AR249" s="156" t="s">
        <v>362</v>
      </c>
      <c r="AT249" s="164" t="s">
        <v>74</v>
      </c>
      <c r="AU249" s="164" t="s">
        <v>81</v>
      </c>
      <c r="AY249" s="156" t="s">
        <v>130</v>
      </c>
      <c r="BK249" s="165">
        <f>BK250</f>
        <v>0</v>
      </c>
    </row>
    <row r="250" spans="2:65" s="1" customFormat="1" ht="22.5" customHeight="1">
      <c r="B250" s="169"/>
      <c r="C250" s="170" t="s">
        <v>184</v>
      </c>
      <c r="D250" s="170" t="s">
        <v>132</v>
      </c>
      <c r="E250" s="171" t="s">
        <v>393</v>
      </c>
      <c r="F250" s="172" t="s">
        <v>394</v>
      </c>
      <c r="G250" s="173" t="s">
        <v>367</v>
      </c>
      <c r="H250" s="174">
        <v>1</v>
      </c>
      <c r="I250" s="175"/>
      <c r="J250" s="176">
        <f>ROUND(I250*H250,2)</f>
        <v>0</v>
      </c>
      <c r="K250" s="172"/>
      <c r="L250" s="40"/>
      <c r="M250" s="177" t="s">
        <v>5</v>
      </c>
      <c r="N250" s="226" t="s">
        <v>46</v>
      </c>
      <c r="O250" s="227"/>
      <c r="P250" s="228">
        <f>O250*H250</f>
        <v>0</v>
      </c>
      <c r="Q250" s="228">
        <v>0</v>
      </c>
      <c r="R250" s="228">
        <f>Q250*H250</f>
        <v>0</v>
      </c>
      <c r="S250" s="228">
        <v>0</v>
      </c>
      <c r="T250" s="229">
        <f>S250*H250</f>
        <v>0</v>
      </c>
      <c r="AR250" s="23" t="s">
        <v>368</v>
      </c>
      <c r="AT250" s="23" t="s">
        <v>132</v>
      </c>
      <c r="AU250" s="23" t="s">
        <v>82</v>
      </c>
      <c r="AY250" s="23" t="s">
        <v>130</v>
      </c>
      <c r="BE250" s="181">
        <f>IF(N250="základní",J250,0)</f>
        <v>0</v>
      </c>
      <c r="BF250" s="181">
        <f>IF(N250="snížená",J250,0)</f>
        <v>0</v>
      </c>
      <c r="BG250" s="181">
        <f>IF(N250="zákl. přenesená",J250,0)</f>
        <v>0</v>
      </c>
      <c r="BH250" s="181">
        <f>IF(N250="sníž. přenesená",J250,0)</f>
        <v>0</v>
      </c>
      <c r="BI250" s="181">
        <f>IF(N250="nulová",J250,0)</f>
        <v>0</v>
      </c>
      <c r="BJ250" s="23" t="s">
        <v>81</v>
      </c>
      <c r="BK250" s="181">
        <f>ROUND(I250*H250,2)</f>
        <v>0</v>
      </c>
      <c r="BL250" s="23" t="s">
        <v>368</v>
      </c>
      <c r="BM250" s="23" t="s">
        <v>395</v>
      </c>
    </row>
    <row r="251" spans="2:12" s="1" customFormat="1" ht="6.95" customHeight="1">
      <c r="B251" s="55"/>
      <c r="C251" s="56"/>
      <c r="D251" s="56"/>
      <c r="E251" s="56"/>
      <c r="F251" s="56"/>
      <c r="G251" s="56"/>
      <c r="H251" s="56"/>
      <c r="I251" s="122"/>
      <c r="J251" s="56"/>
      <c r="K251" s="56"/>
      <c r="L251" s="40"/>
    </row>
  </sheetData>
  <autoFilter ref="C92:K250"/>
  <mergeCells count="9"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0" customWidth="1"/>
    <col min="2" max="2" width="1.66796875" style="230" customWidth="1"/>
    <col min="3" max="4" width="5" style="230" customWidth="1"/>
    <col min="5" max="5" width="11.66015625" style="230" customWidth="1"/>
    <col min="6" max="6" width="9.16015625" style="230" customWidth="1"/>
    <col min="7" max="7" width="5" style="230" customWidth="1"/>
    <col min="8" max="8" width="77.83203125" style="230" customWidth="1"/>
    <col min="9" max="10" width="20" style="230" customWidth="1"/>
    <col min="11" max="11" width="1.66796875" style="230" customWidth="1"/>
  </cols>
  <sheetData>
    <row r="1" ht="37.5" customHeight="1"/>
    <row r="2" spans="2:11" ht="7.5" customHeight="1">
      <c r="B2" s="231"/>
      <c r="C2" s="232"/>
      <c r="D2" s="232"/>
      <c r="E2" s="232"/>
      <c r="F2" s="232"/>
      <c r="G2" s="232"/>
      <c r="H2" s="232"/>
      <c r="I2" s="232"/>
      <c r="J2" s="232"/>
      <c r="K2" s="233"/>
    </row>
    <row r="3" spans="2:11" s="14" customFormat="1" ht="45" customHeight="1">
      <c r="B3" s="234"/>
      <c r="C3" s="354" t="s">
        <v>434</v>
      </c>
      <c r="D3" s="354"/>
      <c r="E3" s="354"/>
      <c r="F3" s="354"/>
      <c r="G3" s="354"/>
      <c r="H3" s="354"/>
      <c r="I3" s="354"/>
      <c r="J3" s="354"/>
      <c r="K3" s="235"/>
    </row>
    <row r="4" spans="2:11" ht="25.5" customHeight="1">
      <c r="B4" s="236"/>
      <c r="C4" s="355" t="s">
        <v>435</v>
      </c>
      <c r="D4" s="355"/>
      <c r="E4" s="355"/>
      <c r="F4" s="355"/>
      <c r="G4" s="355"/>
      <c r="H4" s="355"/>
      <c r="I4" s="355"/>
      <c r="J4" s="355"/>
      <c r="K4" s="237"/>
    </row>
    <row r="5" spans="2:11" ht="5.25" customHeight="1">
      <c r="B5" s="236"/>
      <c r="C5" s="238"/>
      <c r="D5" s="238"/>
      <c r="E5" s="238"/>
      <c r="F5" s="238"/>
      <c r="G5" s="238"/>
      <c r="H5" s="238"/>
      <c r="I5" s="238"/>
      <c r="J5" s="238"/>
      <c r="K5" s="237"/>
    </row>
    <row r="6" spans="2:11" ht="15" customHeight="1">
      <c r="B6" s="236"/>
      <c r="C6" s="353" t="s">
        <v>436</v>
      </c>
      <c r="D6" s="353"/>
      <c r="E6" s="353"/>
      <c r="F6" s="353"/>
      <c r="G6" s="353"/>
      <c r="H6" s="353"/>
      <c r="I6" s="353"/>
      <c r="J6" s="353"/>
      <c r="K6" s="237"/>
    </row>
    <row r="7" spans="2:11" ht="15" customHeight="1">
      <c r="B7" s="240"/>
      <c r="C7" s="353" t="s">
        <v>437</v>
      </c>
      <c r="D7" s="353"/>
      <c r="E7" s="353"/>
      <c r="F7" s="353"/>
      <c r="G7" s="353"/>
      <c r="H7" s="353"/>
      <c r="I7" s="353"/>
      <c r="J7" s="353"/>
      <c r="K7" s="237"/>
    </row>
    <row r="8" spans="2:11" ht="12.75" customHeight="1">
      <c r="B8" s="240"/>
      <c r="C8" s="239"/>
      <c r="D8" s="239"/>
      <c r="E8" s="239"/>
      <c r="F8" s="239"/>
      <c r="G8" s="239"/>
      <c r="H8" s="239"/>
      <c r="I8" s="239"/>
      <c r="J8" s="239"/>
      <c r="K8" s="237"/>
    </row>
    <row r="9" spans="2:11" ht="15" customHeight="1">
      <c r="B9" s="240"/>
      <c r="C9" s="353" t="s">
        <v>438</v>
      </c>
      <c r="D9" s="353"/>
      <c r="E9" s="353"/>
      <c r="F9" s="353"/>
      <c r="G9" s="353"/>
      <c r="H9" s="353"/>
      <c r="I9" s="353"/>
      <c r="J9" s="353"/>
      <c r="K9" s="237"/>
    </row>
    <row r="10" spans="2:11" ht="15" customHeight="1">
      <c r="B10" s="240"/>
      <c r="C10" s="239"/>
      <c r="D10" s="353" t="s">
        <v>439</v>
      </c>
      <c r="E10" s="353"/>
      <c r="F10" s="353"/>
      <c r="G10" s="353"/>
      <c r="H10" s="353"/>
      <c r="I10" s="353"/>
      <c r="J10" s="353"/>
      <c r="K10" s="237"/>
    </row>
    <row r="11" spans="2:11" ht="15" customHeight="1">
      <c r="B11" s="240"/>
      <c r="C11" s="241"/>
      <c r="D11" s="353" t="s">
        <v>440</v>
      </c>
      <c r="E11" s="353"/>
      <c r="F11" s="353"/>
      <c r="G11" s="353"/>
      <c r="H11" s="353"/>
      <c r="I11" s="353"/>
      <c r="J11" s="353"/>
      <c r="K11" s="237"/>
    </row>
    <row r="12" spans="2:11" ht="12.75" customHeight="1">
      <c r="B12" s="240"/>
      <c r="C12" s="241"/>
      <c r="D12" s="241"/>
      <c r="E12" s="241"/>
      <c r="F12" s="241"/>
      <c r="G12" s="241"/>
      <c r="H12" s="241"/>
      <c r="I12" s="241"/>
      <c r="J12" s="241"/>
      <c r="K12" s="237"/>
    </row>
    <row r="13" spans="2:11" ht="15" customHeight="1">
      <c r="B13" s="240"/>
      <c r="C13" s="241"/>
      <c r="D13" s="353" t="s">
        <v>441</v>
      </c>
      <c r="E13" s="353"/>
      <c r="F13" s="353"/>
      <c r="G13" s="353"/>
      <c r="H13" s="353"/>
      <c r="I13" s="353"/>
      <c r="J13" s="353"/>
      <c r="K13" s="237"/>
    </row>
    <row r="14" spans="2:11" ht="15" customHeight="1">
      <c r="B14" s="240"/>
      <c r="C14" s="241"/>
      <c r="D14" s="353" t="s">
        <v>442</v>
      </c>
      <c r="E14" s="353"/>
      <c r="F14" s="353"/>
      <c r="G14" s="353"/>
      <c r="H14" s="353"/>
      <c r="I14" s="353"/>
      <c r="J14" s="353"/>
      <c r="K14" s="237"/>
    </row>
    <row r="15" spans="2:11" ht="15" customHeight="1">
      <c r="B15" s="240"/>
      <c r="C15" s="241"/>
      <c r="D15" s="353" t="s">
        <v>443</v>
      </c>
      <c r="E15" s="353"/>
      <c r="F15" s="353"/>
      <c r="G15" s="353"/>
      <c r="H15" s="353"/>
      <c r="I15" s="353"/>
      <c r="J15" s="353"/>
      <c r="K15" s="237"/>
    </row>
    <row r="16" spans="2:11" ht="15" customHeight="1">
      <c r="B16" s="240"/>
      <c r="C16" s="241"/>
      <c r="D16" s="241"/>
      <c r="E16" s="242" t="s">
        <v>80</v>
      </c>
      <c r="F16" s="353" t="s">
        <v>444</v>
      </c>
      <c r="G16" s="353"/>
      <c r="H16" s="353"/>
      <c r="I16" s="353"/>
      <c r="J16" s="353"/>
      <c r="K16" s="237"/>
    </row>
    <row r="17" spans="2:11" ht="15" customHeight="1">
      <c r="B17" s="240"/>
      <c r="C17" s="241"/>
      <c r="D17" s="241"/>
      <c r="E17" s="242" t="s">
        <v>445</v>
      </c>
      <c r="F17" s="353" t="s">
        <v>446</v>
      </c>
      <c r="G17" s="353"/>
      <c r="H17" s="353"/>
      <c r="I17" s="353"/>
      <c r="J17" s="353"/>
      <c r="K17" s="237"/>
    </row>
    <row r="18" spans="2:11" ht="15" customHeight="1">
      <c r="B18" s="240"/>
      <c r="C18" s="241"/>
      <c r="D18" s="241"/>
      <c r="E18" s="242" t="s">
        <v>447</v>
      </c>
      <c r="F18" s="353" t="s">
        <v>448</v>
      </c>
      <c r="G18" s="353"/>
      <c r="H18" s="353"/>
      <c r="I18" s="353"/>
      <c r="J18" s="353"/>
      <c r="K18" s="237"/>
    </row>
    <row r="19" spans="2:11" ht="15" customHeight="1">
      <c r="B19" s="240"/>
      <c r="C19" s="241"/>
      <c r="D19" s="241"/>
      <c r="E19" s="242" t="s">
        <v>449</v>
      </c>
      <c r="F19" s="353" t="s">
        <v>450</v>
      </c>
      <c r="G19" s="353"/>
      <c r="H19" s="353"/>
      <c r="I19" s="353"/>
      <c r="J19" s="353"/>
      <c r="K19" s="237"/>
    </row>
    <row r="20" spans="2:11" ht="15" customHeight="1">
      <c r="B20" s="240"/>
      <c r="C20" s="241"/>
      <c r="D20" s="241"/>
      <c r="E20" s="242" t="s">
        <v>451</v>
      </c>
      <c r="F20" s="353" t="s">
        <v>452</v>
      </c>
      <c r="G20" s="353"/>
      <c r="H20" s="353"/>
      <c r="I20" s="353"/>
      <c r="J20" s="353"/>
      <c r="K20" s="237"/>
    </row>
    <row r="21" spans="2:11" ht="15" customHeight="1">
      <c r="B21" s="240"/>
      <c r="C21" s="241"/>
      <c r="D21" s="241"/>
      <c r="E21" s="242" t="s">
        <v>453</v>
      </c>
      <c r="F21" s="353" t="s">
        <v>454</v>
      </c>
      <c r="G21" s="353"/>
      <c r="H21" s="353"/>
      <c r="I21" s="353"/>
      <c r="J21" s="353"/>
      <c r="K21" s="237"/>
    </row>
    <row r="22" spans="2:11" ht="12.75" customHeight="1">
      <c r="B22" s="240"/>
      <c r="C22" s="241"/>
      <c r="D22" s="241"/>
      <c r="E22" s="241"/>
      <c r="F22" s="241"/>
      <c r="G22" s="241"/>
      <c r="H22" s="241"/>
      <c r="I22" s="241"/>
      <c r="J22" s="241"/>
      <c r="K22" s="237"/>
    </row>
    <row r="23" spans="2:11" ht="15" customHeight="1">
      <c r="B23" s="240"/>
      <c r="C23" s="353" t="s">
        <v>455</v>
      </c>
      <c r="D23" s="353"/>
      <c r="E23" s="353"/>
      <c r="F23" s="353"/>
      <c r="G23" s="353"/>
      <c r="H23" s="353"/>
      <c r="I23" s="353"/>
      <c r="J23" s="353"/>
      <c r="K23" s="237"/>
    </row>
    <row r="24" spans="2:11" ht="15" customHeight="1">
      <c r="B24" s="240"/>
      <c r="C24" s="353" t="s">
        <v>456</v>
      </c>
      <c r="D24" s="353"/>
      <c r="E24" s="353"/>
      <c r="F24" s="353"/>
      <c r="G24" s="353"/>
      <c r="H24" s="353"/>
      <c r="I24" s="353"/>
      <c r="J24" s="353"/>
      <c r="K24" s="237"/>
    </row>
    <row r="25" spans="2:11" ht="15" customHeight="1">
      <c r="B25" s="240"/>
      <c r="C25" s="239"/>
      <c r="D25" s="353" t="s">
        <v>457</v>
      </c>
      <c r="E25" s="353"/>
      <c r="F25" s="353"/>
      <c r="G25" s="353"/>
      <c r="H25" s="353"/>
      <c r="I25" s="353"/>
      <c r="J25" s="353"/>
      <c r="K25" s="237"/>
    </row>
    <row r="26" spans="2:11" ht="15" customHeight="1">
      <c r="B26" s="240"/>
      <c r="C26" s="241"/>
      <c r="D26" s="353" t="s">
        <v>458</v>
      </c>
      <c r="E26" s="353"/>
      <c r="F26" s="353"/>
      <c r="G26" s="353"/>
      <c r="H26" s="353"/>
      <c r="I26" s="353"/>
      <c r="J26" s="353"/>
      <c r="K26" s="237"/>
    </row>
    <row r="27" spans="2:11" ht="12.75" customHeight="1">
      <c r="B27" s="240"/>
      <c r="C27" s="241"/>
      <c r="D27" s="241"/>
      <c r="E27" s="241"/>
      <c r="F27" s="241"/>
      <c r="G27" s="241"/>
      <c r="H27" s="241"/>
      <c r="I27" s="241"/>
      <c r="J27" s="241"/>
      <c r="K27" s="237"/>
    </row>
    <row r="28" spans="2:11" ht="15" customHeight="1">
      <c r="B28" s="240"/>
      <c r="C28" s="241"/>
      <c r="D28" s="353" t="s">
        <v>459</v>
      </c>
      <c r="E28" s="353"/>
      <c r="F28" s="353"/>
      <c r="G28" s="353"/>
      <c r="H28" s="353"/>
      <c r="I28" s="353"/>
      <c r="J28" s="353"/>
      <c r="K28" s="237"/>
    </row>
    <row r="29" spans="2:11" ht="15" customHeight="1">
      <c r="B29" s="240"/>
      <c r="C29" s="241"/>
      <c r="D29" s="353" t="s">
        <v>460</v>
      </c>
      <c r="E29" s="353"/>
      <c r="F29" s="353"/>
      <c r="G29" s="353"/>
      <c r="H29" s="353"/>
      <c r="I29" s="353"/>
      <c r="J29" s="353"/>
      <c r="K29" s="237"/>
    </row>
    <row r="30" spans="2:11" ht="12.75" customHeight="1">
      <c r="B30" s="240"/>
      <c r="C30" s="241"/>
      <c r="D30" s="241"/>
      <c r="E30" s="241"/>
      <c r="F30" s="241"/>
      <c r="G30" s="241"/>
      <c r="H30" s="241"/>
      <c r="I30" s="241"/>
      <c r="J30" s="241"/>
      <c r="K30" s="237"/>
    </row>
    <row r="31" spans="2:11" ht="15" customHeight="1">
      <c r="B31" s="240"/>
      <c r="C31" s="241"/>
      <c r="D31" s="353" t="s">
        <v>461</v>
      </c>
      <c r="E31" s="353"/>
      <c r="F31" s="353"/>
      <c r="G31" s="353"/>
      <c r="H31" s="353"/>
      <c r="I31" s="353"/>
      <c r="J31" s="353"/>
      <c r="K31" s="237"/>
    </row>
    <row r="32" spans="2:11" ht="15" customHeight="1">
      <c r="B32" s="240"/>
      <c r="C32" s="241"/>
      <c r="D32" s="353" t="s">
        <v>462</v>
      </c>
      <c r="E32" s="353"/>
      <c r="F32" s="353"/>
      <c r="G32" s="353"/>
      <c r="H32" s="353"/>
      <c r="I32" s="353"/>
      <c r="J32" s="353"/>
      <c r="K32" s="237"/>
    </row>
    <row r="33" spans="2:11" ht="15" customHeight="1">
      <c r="B33" s="240"/>
      <c r="C33" s="241"/>
      <c r="D33" s="353" t="s">
        <v>463</v>
      </c>
      <c r="E33" s="353"/>
      <c r="F33" s="353"/>
      <c r="G33" s="353"/>
      <c r="H33" s="353"/>
      <c r="I33" s="353"/>
      <c r="J33" s="353"/>
      <c r="K33" s="237"/>
    </row>
    <row r="34" spans="2:11" ht="15" customHeight="1">
      <c r="B34" s="240"/>
      <c r="C34" s="241"/>
      <c r="D34" s="239"/>
      <c r="E34" s="243" t="s">
        <v>115</v>
      </c>
      <c r="F34" s="239"/>
      <c r="G34" s="353" t="s">
        <v>464</v>
      </c>
      <c r="H34" s="353"/>
      <c r="I34" s="353"/>
      <c r="J34" s="353"/>
      <c r="K34" s="237"/>
    </row>
    <row r="35" spans="2:11" ht="30.75" customHeight="1">
      <c r="B35" s="240"/>
      <c r="C35" s="241"/>
      <c r="D35" s="239"/>
      <c r="E35" s="243" t="s">
        <v>465</v>
      </c>
      <c r="F35" s="239"/>
      <c r="G35" s="353" t="s">
        <v>466</v>
      </c>
      <c r="H35" s="353"/>
      <c r="I35" s="353"/>
      <c r="J35" s="353"/>
      <c r="K35" s="237"/>
    </row>
    <row r="36" spans="2:11" ht="15" customHeight="1">
      <c r="B36" s="240"/>
      <c r="C36" s="241"/>
      <c r="D36" s="239"/>
      <c r="E36" s="243" t="s">
        <v>56</v>
      </c>
      <c r="F36" s="239"/>
      <c r="G36" s="353" t="s">
        <v>467</v>
      </c>
      <c r="H36" s="353"/>
      <c r="I36" s="353"/>
      <c r="J36" s="353"/>
      <c r="K36" s="237"/>
    </row>
    <row r="37" spans="2:11" ht="15" customHeight="1">
      <c r="B37" s="240"/>
      <c r="C37" s="241"/>
      <c r="D37" s="239"/>
      <c r="E37" s="243" t="s">
        <v>116</v>
      </c>
      <c r="F37" s="239"/>
      <c r="G37" s="353" t="s">
        <v>468</v>
      </c>
      <c r="H37" s="353"/>
      <c r="I37" s="353"/>
      <c r="J37" s="353"/>
      <c r="K37" s="237"/>
    </row>
    <row r="38" spans="2:11" ht="15" customHeight="1">
      <c r="B38" s="240"/>
      <c r="C38" s="241"/>
      <c r="D38" s="239"/>
      <c r="E38" s="243" t="s">
        <v>117</v>
      </c>
      <c r="F38" s="239"/>
      <c r="G38" s="353" t="s">
        <v>469</v>
      </c>
      <c r="H38" s="353"/>
      <c r="I38" s="353"/>
      <c r="J38" s="353"/>
      <c r="K38" s="237"/>
    </row>
    <row r="39" spans="2:11" ht="15" customHeight="1">
      <c r="B39" s="240"/>
      <c r="C39" s="241"/>
      <c r="D39" s="239"/>
      <c r="E39" s="243" t="s">
        <v>118</v>
      </c>
      <c r="F39" s="239"/>
      <c r="G39" s="353" t="s">
        <v>470</v>
      </c>
      <c r="H39" s="353"/>
      <c r="I39" s="353"/>
      <c r="J39" s="353"/>
      <c r="K39" s="237"/>
    </row>
    <row r="40" spans="2:11" ht="15" customHeight="1">
      <c r="B40" s="240"/>
      <c r="C40" s="241"/>
      <c r="D40" s="239"/>
      <c r="E40" s="243" t="s">
        <v>471</v>
      </c>
      <c r="F40" s="239"/>
      <c r="G40" s="353" t="s">
        <v>472</v>
      </c>
      <c r="H40" s="353"/>
      <c r="I40" s="353"/>
      <c r="J40" s="353"/>
      <c r="K40" s="237"/>
    </row>
    <row r="41" spans="2:11" ht="15" customHeight="1">
      <c r="B41" s="240"/>
      <c r="C41" s="241"/>
      <c r="D41" s="239"/>
      <c r="E41" s="243"/>
      <c r="F41" s="239"/>
      <c r="G41" s="353" t="s">
        <v>473</v>
      </c>
      <c r="H41" s="353"/>
      <c r="I41" s="353"/>
      <c r="J41" s="353"/>
      <c r="K41" s="237"/>
    </row>
    <row r="42" spans="2:11" ht="15" customHeight="1">
      <c r="B42" s="240"/>
      <c r="C42" s="241"/>
      <c r="D42" s="239"/>
      <c r="E42" s="243" t="s">
        <v>474</v>
      </c>
      <c r="F42" s="239"/>
      <c r="G42" s="353" t="s">
        <v>475</v>
      </c>
      <c r="H42" s="353"/>
      <c r="I42" s="353"/>
      <c r="J42" s="353"/>
      <c r="K42" s="237"/>
    </row>
    <row r="43" spans="2:11" ht="15" customHeight="1">
      <c r="B43" s="240"/>
      <c r="C43" s="241"/>
      <c r="D43" s="239"/>
      <c r="E43" s="243" t="s">
        <v>120</v>
      </c>
      <c r="F43" s="239"/>
      <c r="G43" s="353" t="s">
        <v>476</v>
      </c>
      <c r="H43" s="353"/>
      <c r="I43" s="353"/>
      <c r="J43" s="353"/>
      <c r="K43" s="237"/>
    </row>
    <row r="44" spans="2:11" ht="12.75" customHeight="1">
      <c r="B44" s="240"/>
      <c r="C44" s="241"/>
      <c r="D44" s="239"/>
      <c r="E44" s="239"/>
      <c r="F44" s="239"/>
      <c r="G44" s="239"/>
      <c r="H44" s="239"/>
      <c r="I44" s="239"/>
      <c r="J44" s="239"/>
      <c r="K44" s="237"/>
    </row>
    <row r="45" spans="2:11" ht="15" customHeight="1">
      <c r="B45" s="240"/>
      <c r="C45" s="241"/>
      <c r="D45" s="353" t="s">
        <v>477</v>
      </c>
      <c r="E45" s="353"/>
      <c r="F45" s="353"/>
      <c r="G45" s="353"/>
      <c r="H45" s="353"/>
      <c r="I45" s="353"/>
      <c r="J45" s="353"/>
      <c r="K45" s="237"/>
    </row>
    <row r="46" spans="2:11" ht="15" customHeight="1">
      <c r="B46" s="240"/>
      <c r="C46" s="241"/>
      <c r="D46" s="241"/>
      <c r="E46" s="353" t="s">
        <v>478</v>
      </c>
      <c r="F46" s="353"/>
      <c r="G46" s="353"/>
      <c r="H46" s="353"/>
      <c r="I46" s="353"/>
      <c r="J46" s="353"/>
      <c r="K46" s="237"/>
    </row>
    <row r="47" spans="2:11" ht="15" customHeight="1">
      <c r="B47" s="240"/>
      <c r="C47" s="241"/>
      <c r="D47" s="241"/>
      <c r="E47" s="353" t="s">
        <v>479</v>
      </c>
      <c r="F47" s="353"/>
      <c r="G47" s="353"/>
      <c r="H47" s="353"/>
      <c r="I47" s="353"/>
      <c r="J47" s="353"/>
      <c r="K47" s="237"/>
    </row>
    <row r="48" spans="2:11" ht="15" customHeight="1">
      <c r="B48" s="240"/>
      <c r="C48" s="241"/>
      <c r="D48" s="241"/>
      <c r="E48" s="353" t="s">
        <v>480</v>
      </c>
      <c r="F48" s="353"/>
      <c r="G48" s="353"/>
      <c r="H48" s="353"/>
      <c r="I48" s="353"/>
      <c r="J48" s="353"/>
      <c r="K48" s="237"/>
    </row>
    <row r="49" spans="2:11" ht="15" customHeight="1">
      <c r="B49" s="240"/>
      <c r="C49" s="241"/>
      <c r="D49" s="353" t="s">
        <v>481</v>
      </c>
      <c r="E49" s="353"/>
      <c r="F49" s="353"/>
      <c r="G49" s="353"/>
      <c r="H49" s="353"/>
      <c r="I49" s="353"/>
      <c r="J49" s="353"/>
      <c r="K49" s="237"/>
    </row>
    <row r="50" spans="2:11" ht="25.5" customHeight="1">
      <c r="B50" s="236"/>
      <c r="C50" s="355" t="s">
        <v>482</v>
      </c>
      <c r="D50" s="355"/>
      <c r="E50" s="355"/>
      <c r="F50" s="355"/>
      <c r="G50" s="355"/>
      <c r="H50" s="355"/>
      <c r="I50" s="355"/>
      <c r="J50" s="355"/>
      <c r="K50" s="237"/>
    </row>
    <row r="51" spans="2:11" ht="5.25" customHeight="1">
      <c r="B51" s="236"/>
      <c r="C51" s="238"/>
      <c r="D51" s="238"/>
      <c r="E51" s="238"/>
      <c r="F51" s="238"/>
      <c r="G51" s="238"/>
      <c r="H51" s="238"/>
      <c r="I51" s="238"/>
      <c r="J51" s="238"/>
      <c r="K51" s="237"/>
    </row>
    <row r="52" spans="2:11" ht="15" customHeight="1">
      <c r="B52" s="236"/>
      <c r="C52" s="353" t="s">
        <v>483</v>
      </c>
      <c r="D52" s="353"/>
      <c r="E52" s="353"/>
      <c r="F52" s="353"/>
      <c r="G52" s="353"/>
      <c r="H52" s="353"/>
      <c r="I52" s="353"/>
      <c r="J52" s="353"/>
      <c r="K52" s="237"/>
    </row>
    <row r="53" spans="2:11" ht="15" customHeight="1">
      <c r="B53" s="236"/>
      <c r="C53" s="353" t="s">
        <v>484</v>
      </c>
      <c r="D53" s="353"/>
      <c r="E53" s="353"/>
      <c r="F53" s="353"/>
      <c r="G53" s="353"/>
      <c r="H53" s="353"/>
      <c r="I53" s="353"/>
      <c r="J53" s="353"/>
      <c r="K53" s="237"/>
    </row>
    <row r="54" spans="2:11" ht="12.75" customHeight="1">
      <c r="B54" s="236"/>
      <c r="C54" s="239"/>
      <c r="D54" s="239"/>
      <c r="E54" s="239"/>
      <c r="F54" s="239"/>
      <c r="G54" s="239"/>
      <c r="H54" s="239"/>
      <c r="I54" s="239"/>
      <c r="J54" s="239"/>
      <c r="K54" s="237"/>
    </row>
    <row r="55" spans="2:11" ht="15" customHeight="1">
      <c r="B55" s="236"/>
      <c r="C55" s="353" t="s">
        <v>485</v>
      </c>
      <c r="D55" s="353"/>
      <c r="E55" s="353"/>
      <c r="F55" s="353"/>
      <c r="G55" s="353"/>
      <c r="H55" s="353"/>
      <c r="I55" s="353"/>
      <c r="J55" s="353"/>
      <c r="K55" s="237"/>
    </row>
    <row r="56" spans="2:11" ht="15" customHeight="1">
      <c r="B56" s="236"/>
      <c r="C56" s="241"/>
      <c r="D56" s="353" t="s">
        <v>486</v>
      </c>
      <c r="E56" s="353"/>
      <c r="F56" s="353"/>
      <c r="G56" s="353"/>
      <c r="H56" s="353"/>
      <c r="I56" s="353"/>
      <c r="J56" s="353"/>
      <c r="K56" s="237"/>
    </row>
    <row r="57" spans="2:11" ht="15" customHeight="1">
      <c r="B57" s="236"/>
      <c r="C57" s="241"/>
      <c r="D57" s="353" t="s">
        <v>487</v>
      </c>
      <c r="E57" s="353"/>
      <c r="F57" s="353"/>
      <c r="G57" s="353"/>
      <c r="H57" s="353"/>
      <c r="I57" s="353"/>
      <c r="J57" s="353"/>
      <c r="K57" s="237"/>
    </row>
    <row r="58" spans="2:11" ht="15" customHeight="1">
      <c r="B58" s="236"/>
      <c r="C58" s="241"/>
      <c r="D58" s="353" t="s">
        <v>488</v>
      </c>
      <c r="E58" s="353"/>
      <c r="F58" s="353"/>
      <c r="G58" s="353"/>
      <c r="H58" s="353"/>
      <c r="I58" s="353"/>
      <c r="J58" s="353"/>
      <c r="K58" s="237"/>
    </row>
    <row r="59" spans="2:11" ht="15" customHeight="1">
      <c r="B59" s="236"/>
      <c r="C59" s="241"/>
      <c r="D59" s="353" t="s">
        <v>489</v>
      </c>
      <c r="E59" s="353"/>
      <c r="F59" s="353"/>
      <c r="G59" s="353"/>
      <c r="H59" s="353"/>
      <c r="I59" s="353"/>
      <c r="J59" s="353"/>
      <c r="K59" s="237"/>
    </row>
    <row r="60" spans="2:11" ht="15" customHeight="1">
      <c r="B60" s="236"/>
      <c r="C60" s="241"/>
      <c r="D60" s="357" t="s">
        <v>490</v>
      </c>
      <c r="E60" s="357"/>
      <c r="F60" s="357"/>
      <c r="G60" s="357"/>
      <c r="H60" s="357"/>
      <c r="I60" s="357"/>
      <c r="J60" s="357"/>
      <c r="K60" s="237"/>
    </row>
    <row r="61" spans="2:11" ht="15" customHeight="1">
      <c r="B61" s="236"/>
      <c r="C61" s="241"/>
      <c r="D61" s="353" t="s">
        <v>491</v>
      </c>
      <c r="E61" s="353"/>
      <c r="F61" s="353"/>
      <c r="G61" s="353"/>
      <c r="H61" s="353"/>
      <c r="I61" s="353"/>
      <c r="J61" s="353"/>
      <c r="K61" s="237"/>
    </row>
    <row r="62" spans="2:11" ht="12.75" customHeight="1">
      <c r="B62" s="236"/>
      <c r="C62" s="241"/>
      <c r="D62" s="241"/>
      <c r="E62" s="244"/>
      <c r="F62" s="241"/>
      <c r="G62" s="241"/>
      <c r="H62" s="241"/>
      <c r="I62" s="241"/>
      <c r="J62" s="241"/>
      <c r="K62" s="237"/>
    </row>
    <row r="63" spans="2:11" ht="15" customHeight="1">
      <c r="B63" s="236"/>
      <c r="C63" s="241"/>
      <c r="D63" s="353" t="s">
        <v>492</v>
      </c>
      <c r="E63" s="353"/>
      <c r="F63" s="353"/>
      <c r="G63" s="353"/>
      <c r="H63" s="353"/>
      <c r="I63" s="353"/>
      <c r="J63" s="353"/>
      <c r="K63" s="237"/>
    </row>
    <row r="64" spans="2:11" ht="15" customHeight="1">
      <c r="B64" s="236"/>
      <c r="C64" s="241"/>
      <c r="D64" s="357" t="s">
        <v>493</v>
      </c>
      <c r="E64" s="357"/>
      <c r="F64" s="357"/>
      <c r="G64" s="357"/>
      <c r="H64" s="357"/>
      <c r="I64" s="357"/>
      <c r="J64" s="357"/>
      <c r="K64" s="237"/>
    </row>
    <row r="65" spans="2:11" ht="15" customHeight="1">
      <c r="B65" s="236"/>
      <c r="C65" s="241"/>
      <c r="D65" s="353" t="s">
        <v>494</v>
      </c>
      <c r="E65" s="353"/>
      <c r="F65" s="353"/>
      <c r="G65" s="353"/>
      <c r="H65" s="353"/>
      <c r="I65" s="353"/>
      <c r="J65" s="353"/>
      <c r="K65" s="237"/>
    </row>
    <row r="66" spans="2:11" ht="15" customHeight="1">
      <c r="B66" s="236"/>
      <c r="C66" s="241"/>
      <c r="D66" s="353" t="s">
        <v>495</v>
      </c>
      <c r="E66" s="353"/>
      <c r="F66" s="353"/>
      <c r="G66" s="353"/>
      <c r="H66" s="353"/>
      <c r="I66" s="353"/>
      <c r="J66" s="353"/>
      <c r="K66" s="237"/>
    </row>
    <row r="67" spans="2:11" ht="15" customHeight="1">
      <c r="B67" s="236"/>
      <c r="C67" s="241"/>
      <c r="D67" s="353" t="s">
        <v>496</v>
      </c>
      <c r="E67" s="353"/>
      <c r="F67" s="353"/>
      <c r="G67" s="353"/>
      <c r="H67" s="353"/>
      <c r="I67" s="353"/>
      <c r="J67" s="353"/>
      <c r="K67" s="237"/>
    </row>
    <row r="68" spans="2:11" ht="15" customHeight="1">
      <c r="B68" s="236"/>
      <c r="C68" s="241"/>
      <c r="D68" s="353" t="s">
        <v>497</v>
      </c>
      <c r="E68" s="353"/>
      <c r="F68" s="353"/>
      <c r="G68" s="353"/>
      <c r="H68" s="353"/>
      <c r="I68" s="353"/>
      <c r="J68" s="353"/>
      <c r="K68" s="237"/>
    </row>
    <row r="69" spans="2:11" ht="12.75" customHeight="1">
      <c r="B69" s="245"/>
      <c r="C69" s="246"/>
      <c r="D69" s="246"/>
      <c r="E69" s="246"/>
      <c r="F69" s="246"/>
      <c r="G69" s="246"/>
      <c r="H69" s="246"/>
      <c r="I69" s="246"/>
      <c r="J69" s="246"/>
      <c r="K69" s="247"/>
    </row>
    <row r="70" spans="2:11" ht="18.75" customHeight="1">
      <c r="B70" s="248"/>
      <c r="C70" s="248"/>
      <c r="D70" s="248"/>
      <c r="E70" s="248"/>
      <c r="F70" s="248"/>
      <c r="G70" s="248"/>
      <c r="H70" s="248"/>
      <c r="I70" s="248"/>
      <c r="J70" s="248"/>
      <c r="K70" s="249"/>
    </row>
    <row r="71" spans="2:11" ht="18.75" customHeight="1"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  <row r="72" spans="2:11" ht="7.5" customHeight="1">
      <c r="B72" s="250"/>
      <c r="C72" s="251"/>
      <c r="D72" s="251"/>
      <c r="E72" s="251"/>
      <c r="F72" s="251"/>
      <c r="G72" s="251"/>
      <c r="H72" s="251"/>
      <c r="I72" s="251"/>
      <c r="J72" s="251"/>
      <c r="K72" s="252"/>
    </row>
    <row r="73" spans="2:11" ht="45" customHeight="1">
      <c r="B73" s="253"/>
      <c r="C73" s="358" t="s">
        <v>89</v>
      </c>
      <c r="D73" s="358"/>
      <c r="E73" s="358"/>
      <c r="F73" s="358"/>
      <c r="G73" s="358"/>
      <c r="H73" s="358"/>
      <c r="I73" s="358"/>
      <c r="J73" s="358"/>
      <c r="K73" s="254"/>
    </row>
    <row r="74" spans="2:11" ht="17.25" customHeight="1">
      <c r="B74" s="253"/>
      <c r="C74" s="255" t="s">
        <v>498</v>
      </c>
      <c r="D74" s="255"/>
      <c r="E74" s="255"/>
      <c r="F74" s="255" t="s">
        <v>499</v>
      </c>
      <c r="G74" s="256"/>
      <c r="H74" s="255" t="s">
        <v>116</v>
      </c>
      <c r="I74" s="255" t="s">
        <v>60</v>
      </c>
      <c r="J74" s="255" t="s">
        <v>500</v>
      </c>
      <c r="K74" s="254"/>
    </row>
    <row r="75" spans="2:11" ht="17.25" customHeight="1">
      <c r="B75" s="253"/>
      <c r="C75" s="257" t="s">
        <v>501</v>
      </c>
      <c r="D75" s="257"/>
      <c r="E75" s="257"/>
      <c r="F75" s="258" t="s">
        <v>502</v>
      </c>
      <c r="G75" s="259"/>
      <c r="H75" s="257"/>
      <c r="I75" s="257"/>
      <c r="J75" s="257" t="s">
        <v>503</v>
      </c>
      <c r="K75" s="254"/>
    </row>
    <row r="76" spans="2:11" ht="5.25" customHeight="1">
      <c r="B76" s="253"/>
      <c r="C76" s="260"/>
      <c r="D76" s="260"/>
      <c r="E76" s="260"/>
      <c r="F76" s="260"/>
      <c r="G76" s="261"/>
      <c r="H76" s="260"/>
      <c r="I76" s="260"/>
      <c r="J76" s="260"/>
      <c r="K76" s="254"/>
    </row>
    <row r="77" spans="2:11" ht="15" customHeight="1">
      <c r="B77" s="253"/>
      <c r="C77" s="243" t="s">
        <v>56</v>
      </c>
      <c r="D77" s="260"/>
      <c r="E77" s="260"/>
      <c r="F77" s="262" t="s">
        <v>504</v>
      </c>
      <c r="G77" s="261"/>
      <c r="H77" s="243" t="s">
        <v>505</v>
      </c>
      <c r="I77" s="243" t="s">
        <v>506</v>
      </c>
      <c r="J77" s="243">
        <v>20</v>
      </c>
      <c r="K77" s="254"/>
    </row>
    <row r="78" spans="2:11" ht="15" customHeight="1">
      <c r="B78" s="253"/>
      <c r="C78" s="243" t="s">
        <v>507</v>
      </c>
      <c r="D78" s="243"/>
      <c r="E78" s="243"/>
      <c r="F78" s="262" t="s">
        <v>504</v>
      </c>
      <c r="G78" s="261"/>
      <c r="H78" s="243" t="s">
        <v>508</v>
      </c>
      <c r="I78" s="243" t="s">
        <v>506</v>
      </c>
      <c r="J78" s="243">
        <v>120</v>
      </c>
      <c r="K78" s="254"/>
    </row>
    <row r="79" spans="2:11" ht="15" customHeight="1">
      <c r="B79" s="263"/>
      <c r="C79" s="243" t="s">
        <v>509</v>
      </c>
      <c r="D79" s="243"/>
      <c r="E79" s="243"/>
      <c r="F79" s="262" t="s">
        <v>510</v>
      </c>
      <c r="G79" s="261"/>
      <c r="H79" s="243" t="s">
        <v>511</v>
      </c>
      <c r="I79" s="243" t="s">
        <v>506</v>
      </c>
      <c r="J79" s="243">
        <v>50</v>
      </c>
      <c r="K79" s="254"/>
    </row>
    <row r="80" spans="2:11" ht="15" customHeight="1">
      <c r="B80" s="263"/>
      <c r="C80" s="243" t="s">
        <v>512</v>
      </c>
      <c r="D80" s="243"/>
      <c r="E80" s="243"/>
      <c r="F80" s="262" t="s">
        <v>504</v>
      </c>
      <c r="G80" s="261"/>
      <c r="H80" s="243" t="s">
        <v>513</v>
      </c>
      <c r="I80" s="243" t="s">
        <v>514</v>
      </c>
      <c r="J80" s="243"/>
      <c r="K80" s="254"/>
    </row>
    <row r="81" spans="2:11" ht="15" customHeight="1">
      <c r="B81" s="263"/>
      <c r="C81" s="264" t="s">
        <v>515</v>
      </c>
      <c r="D81" s="264"/>
      <c r="E81" s="264"/>
      <c r="F81" s="265" t="s">
        <v>510</v>
      </c>
      <c r="G81" s="264"/>
      <c r="H81" s="264" t="s">
        <v>516</v>
      </c>
      <c r="I81" s="264" t="s">
        <v>506</v>
      </c>
      <c r="J81" s="264">
        <v>15</v>
      </c>
      <c r="K81" s="254"/>
    </row>
    <row r="82" spans="2:11" ht="15" customHeight="1">
      <c r="B82" s="263"/>
      <c r="C82" s="264" t="s">
        <v>517</v>
      </c>
      <c r="D82" s="264"/>
      <c r="E82" s="264"/>
      <c r="F82" s="265" t="s">
        <v>510</v>
      </c>
      <c r="G82" s="264"/>
      <c r="H82" s="264" t="s">
        <v>518</v>
      </c>
      <c r="I82" s="264" t="s">
        <v>506</v>
      </c>
      <c r="J82" s="264">
        <v>15</v>
      </c>
      <c r="K82" s="254"/>
    </row>
    <row r="83" spans="2:11" ht="15" customHeight="1">
      <c r="B83" s="263"/>
      <c r="C83" s="264" t="s">
        <v>519</v>
      </c>
      <c r="D83" s="264"/>
      <c r="E83" s="264"/>
      <c r="F83" s="265" t="s">
        <v>510</v>
      </c>
      <c r="G83" s="264"/>
      <c r="H83" s="264" t="s">
        <v>520</v>
      </c>
      <c r="I83" s="264" t="s">
        <v>506</v>
      </c>
      <c r="J83" s="264">
        <v>20</v>
      </c>
      <c r="K83" s="254"/>
    </row>
    <row r="84" spans="2:11" ht="15" customHeight="1">
      <c r="B84" s="263"/>
      <c r="C84" s="264" t="s">
        <v>521</v>
      </c>
      <c r="D84" s="264"/>
      <c r="E84" s="264"/>
      <c r="F84" s="265" t="s">
        <v>510</v>
      </c>
      <c r="G84" s="264"/>
      <c r="H84" s="264" t="s">
        <v>522</v>
      </c>
      <c r="I84" s="264" t="s">
        <v>506</v>
      </c>
      <c r="J84" s="264">
        <v>20</v>
      </c>
      <c r="K84" s="254"/>
    </row>
    <row r="85" spans="2:11" ht="15" customHeight="1">
      <c r="B85" s="263"/>
      <c r="C85" s="243" t="s">
        <v>523</v>
      </c>
      <c r="D85" s="243"/>
      <c r="E85" s="243"/>
      <c r="F85" s="262" t="s">
        <v>510</v>
      </c>
      <c r="G85" s="261"/>
      <c r="H85" s="243" t="s">
        <v>524</v>
      </c>
      <c r="I85" s="243" t="s">
        <v>506</v>
      </c>
      <c r="J85" s="243">
        <v>50</v>
      </c>
      <c r="K85" s="254"/>
    </row>
    <row r="86" spans="2:11" ht="15" customHeight="1">
      <c r="B86" s="263"/>
      <c r="C86" s="243" t="s">
        <v>525</v>
      </c>
      <c r="D86" s="243"/>
      <c r="E86" s="243"/>
      <c r="F86" s="262" t="s">
        <v>510</v>
      </c>
      <c r="G86" s="261"/>
      <c r="H86" s="243" t="s">
        <v>526</v>
      </c>
      <c r="I86" s="243" t="s">
        <v>506</v>
      </c>
      <c r="J86" s="243">
        <v>20</v>
      </c>
      <c r="K86" s="254"/>
    </row>
    <row r="87" spans="2:11" ht="15" customHeight="1">
      <c r="B87" s="263"/>
      <c r="C87" s="243" t="s">
        <v>527</v>
      </c>
      <c r="D87" s="243"/>
      <c r="E87" s="243"/>
      <c r="F87" s="262" t="s">
        <v>510</v>
      </c>
      <c r="G87" s="261"/>
      <c r="H87" s="243" t="s">
        <v>528</v>
      </c>
      <c r="I87" s="243" t="s">
        <v>506</v>
      </c>
      <c r="J87" s="243">
        <v>20</v>
      </c>
      <c r="K87" s="254"/>
    </row>
    <row r="88" spans="2:11" ht="15" customHeight="1">
      <c r="B88" s="263"/>
      <c r="C88" s="243" t="s">
        <v>529</v>
      </c>
      <c r="D88" s="243"/>
      <c r="E88" s="243"/>
      <c r="F88" s="262" t="s">
        <v>510</v>
      </c>
      <c r="G88" s="261"/>
      <c r="H88" s="243" t="s">
        <v>530</v>
      </c>
      <c r="I88" s="243" t="s">
        <v>506</v>
      </c>
      <c r="J88" s="243">
        <v>50</v>
      </c>
      <c r="K88" s="254"/>
    </row>
    <row r="89" spans="2:11" ht="15" customHeight="1">
      <c r="B89" s="263"/>
      <c r="C89" s="243" t="s">
        <v>531</v>
      </c>
      <c r="D89" s="243"/>
      <c r="E89" s="243"/>
      <c r="F89" s="262" t="s">
        <v>510</v>
      </c>
      <c r="G89" s="261"/>
      <c r="H89" s="243" t="s">
        <v>531</v>
      </c>
      <c r="I89" s="243" t="s">
        <v>506</v>
      </c>
      <c r="J89" s="243">
        <v>50</v>
      </c>
      <c r="K89" s="254"/>
    </row>
    <row r="90" spans="2:11" ht="15" customHeight="1">
      <c r="B90" s="263"/>
      <c r="C90" s="243" t="s">
        <v>121</v>
      </c>
      <c r="D90" s="243"/>
      <c r="E90" s="243"/>
      <c r="F90" s="262" t="s">
        <v>510</v>
      </c>
      <c r="G90" s="261"/>
      <c r="H90" s="243" t="s">
        <v>532</v>
      </c>
      <c r="I90" s="243" t="s">
        <v>506</v>
      </c>
      <c r="J90" s="243">
        <v>255</v>
      </c>
      <c r="K90" s="254"/>
    </row>
    <row r="91" spans="2:11" ht="15" customHeight="1">
      <c r="B91" s="263"/>
      <c r="C91" s="243" t="s">
        <v>533</v>
      </c>
      <c r="D91" s="243"/>
      <c r="E91" s="243"/>
      <c r="F91" s="262" t="s">
        <v>504</v>
      </c>
      <c r="G91" s="261"/>
      <c r="H91" s="243" t="s">
        <v>534</v>
      </c>
      <c r="I91" s="243" t="s">
        <v>535</v>
      </c>
      <c r="J91" s="243"/>
      <c r="K91" s="254"/>
    </row>
    <row r="92" spans="2:11" ht="15" customHeight="1">
      <c r="B92" s="263"/>
      <c r="C92" s="243" t="s">
        <v>536</v>
      </c>
      <c r="D92" s="243"/>
      <c r="E92" s="243"/>
      <c r="F92" s="262" t="s">
        <v>504</v>
      </c>
      <c r="G92" s="261"/>
      <c r="H92" s="243" t="s">
        <v>537</v>
      </c>
      <c r="I92" s="243" t="s">
        <v>538</v>
      </c>
      <c r="J92" s="243"/>
      <c r="K92" s="254"/>
    </row>
    <row r="93" spans="2:11" ht="15" customHeight="1">
      <c r="B93" s="263"/>
      <c r="C93" s="243" t="s">
        <v>539</v>
      </c>
      <c r="D93" s="243"/>
      <c r="E93" s="243"/>
      <c r="F93" s="262" t="s">
        <v>504</v>
      </c>
      <c r="G93" s="261"/>
      <c r="H93" s="243" t="s">
        <v>539</v>
      </c>
      <c r="I93" s="243" t="s">
        <v>538</v>
      </c>
      <c r="J93" s="243"/>
      <c r="K93" s="254"/>
    </row>
    <row r="94" spans="2:11" ht="15" customHeight="1">
      <c r="B94" s="263"/>
      <c r="C94" s="243" t="s">
        <v>41</v>
      </c>
      <c r="D94" s="243"/>
      <c r="E94" s="243"/>
      <c r="F94" s="262" t="s">
        <v>504</v>
      </c>
      <c r="G94" s="261"/>
      <c r="H94" s="243" t="s">
        <v>540</v>
      </c>
      <c r="I94" s="243" t="s">
        <v>538</v>
      </c>
      <c r="J94" s="243"/>
      <c r="K94" s="254"/>
    </row>
    <row r="95" spans="2:11" ht="15" customHeight="1">
      <c r="B95" s="263"/>
      <c r="C95" s="243" t="s">
        <v>51</v>
      </c>
      <c r="D95" s="243"/>
      <c r="E95" s="243"/>
      <c r="F95" s="262" t="s">
        <v>504</v>
      </c>
      <c r="G95" s="261"/>
      <c r="H95" s="243" t="s">
        <v>541</v>
      </c>
      <c r="I95" s="243" t="s">
        <v>538</v>
      </c>
      <c r="J95" s="243"/>
      <c r="K95" s="254"/>
    </row>
    <row r="96" spans="2:11" ht="15" customHeight="1">
      <c r="B96" s="266"/>
      <c r="C96" s="267"/>
      <c r="D96" s="267"/>
      <c r="E96" s="267"/>
      <c r="F96" s="267"/>
      <c r="G96" s="267"/>
      <c r="H96" s="267"/>
      <c r="I96" s="267"/>
      <c r="J96" s="267"/>
      <c r="K96" s="268"/>
    </row>
    <row r="97" spans="2:11" ht="18.75" customHeight="1">
      <c r="B97" s="269"/>
      <c r="C97" s="270"/>
      <c r="D97" s="270"/>
      <c r="E97" s="270"/>
      <c r="F97" s="270"/>
      <c r="G97" s="270"/>
      <c r="H97" s="270"/>
      <c r="I97" s="270"/>
      <c r="J97" s="270"/>
      <c r="K97" s="269"/>
    </row>
    <row r="98" spans="2:11" ht="18.75" customHeight="1">
      <c r="B98" s="249"/>
      <c r="C98" s="249"/>
      <c r="D98" s="249"/>
      <c r="E98" s="249"/>
      <c r="F98" s="249"/>
      <c r="G98" s="249"/>
      <c r="H98" s="249"/>
      <c r="I98" s="249"/>
      <c r="J98" s="249"/>
      <c r="K98" s="249"/>
    </row>
    <row r="99" spans="2:11" ht="7.5" customHeight="1">
      <c r="B99" s="250"/>
      <c r="C99" s="251"/>
      <c r="D99" s="251"/>
      <c r="E99" s="251"/>
      <c r="F99" s="251"/>
      <c r="G99" s="251"/>
      <c r="H99" s="251"/>
      <c r="I99" s="251"/>
      <c r="J99" s="251"/>
      <c r="K99" s="252"/>
    </row>
    <row r="100" spans="2:11" ht="45" customHeight="1">
      <c r="B100" s="253"/>
      <c r="C100" s="358" t="s">
        <v>542</v>
      </c>
      <c r="D100" s="358"/>
      <c r="E100" s="358"/>
      <c r="F100" s="358"/>
      <c r="G100" s="358"/>
      <c r="H100" s="358"/>
      <c r="I100" s="358"/>
      <c r="J100" s="358"/>
      <c r="K100" s="254"/>
    </row>
    <row r="101" spans="2:11" ht="17.25" customHeight="1">
      <c r="B101" s="253"/>
      <c r="C101" s="255" t="s">
        <v>498</v>
      </c>
      <c r="D101" s="255"/>
      <c r="E101" s="255"/>
      <c r="F101" s="255" t="s">
        <v>499</v>
      </c>
      <c r="G101" s="256"/>
      <c r="H101" s="255" t="s">
        <v>116</v>
      </c>
      <c r="I101" s="255" t="s">
        <v>60</v>
      </c>
      <c r="J101" s="255" t="s">
        <v>500</v>
      </c>
      <c r="K101" s="254"/>
    </row>
    <row r="102" spans="2:11" ht="17.25" customHeight="1">
      <c r="B102" s="253"/>
      <c r="C102" s="257" t="s">
        <v>501</v>
      </c>
      <c r="D102" s="257"/>
      <c r="E102" s="257"/>
      <c r="F102" s="258" t="s">
        <v>502</v>
      </c>
      <c r="G102" s="259"/>
      <c r="H102" s="257"/>
      <c r="I102" s="257"/>
      <c r="J102" s="257" t="s">
        <v>503</v>
      </c>
      <c r="K102" s="254"/>
    </row>
    <row r="103" spans="2:11" ht="5.25" customHeight="1">
      <c r="B103" s="253"/>
      <c r="C103" s="255"/>
      <c r="D103" s="255"/>
      <c r="E103" s="255"/>
      <c r="F103" s="255"/>
      <c r="G103" s="271"/>
      <c r="H103" s="255"/>
      <c r="I103" s="255"/>
      <c r="J103" s="255"/>
      <c r="K103" s="254"/>
    </row>
    <row r="104" spans="2:11" ht="15" customHeight="1">
      <c r="B104" s="253"/>
      <c r="C104" s="243" t="s">
        <v>56</v>
      </c>
      <c r="D104" s="260"/>
      <c r="E104" s="260"/>
      <c r="F104" s="262" t="s">
        <v>504</v>
      </c>
      <c r="G104" s="271"/>
      <c r="H104" s="243" t="s">
        <v>543</v>
      </c>
      <c r="I104" s="243" t="s">
        <v>506</v>
      </c>
      <c r="J104" s="243">
        <v>20</v>
      </c>
      <c r="K104" s="254"/>
    </row>
    <row r="105" spans="2:11" ht="15" customHeight="1">
      <c r="B105" s="253"/>
      <c r="C105" s="243" t="s">
        <v>507</v>
      </c>
      <c r="D105" s="243"/>
      <c r="E105" s="243"/>
      <c r="F105" s="262" t="s">
        <v>504</v>
      </c>
      <c r="G105" s="243"/>
      <c r="H105" s="243" t="s">
        <v>543</v>
      </c>
      <c r="I105" s="243" t="s">
        <v>506</v>
      </c>
      <c r="J105" s="243">
        <v>120</v>
      </c>
      <c r="K105" s="254"/>
    </row>
    <row r="106" spans="2:11" ht="15" customHeight="1">
      <c r="B106" s="263"/>
      <c r="C106" s="243" t="s">
        <v>509</v>
      </c>
      <c r="D106" s="243"/>
      <c r="E106" s="243"/>
      <c r="F106" s="262" t="s">
        <v>510</v>
      </c>
      <c r="G106" s="243"/>
      <c r="H106" s="243" t="s">
        <v>543</v>
      </c>
      <c r="I106" s="243" t="s">
        <v>506</v>
      </c>
      <c r="J106" s="243">
        <v>50</v>
      </c>
      <c r="K106" s="254"/>
    </row>
    <row r="107" spans="2:11" ht="15" customHeight="1">
      <c r="B107" s="263"/>
      <c r="C107" s="243" t="s">
        <v>512</v>
      </c>
      <c r="D107" s="243"/>
      <c r="E107" s="243"/>
      <c r="F107" s="262" t="s">
        <v>504</v>
      </c>
      <c r="G107" s="243"/>
      <c r="H107" s="243" t="s">
        <v>543</v>
      </c>
      <c r="I107" s="243" t="s">
        <v>514</v>
      </c>
      <c r="J107" s="243"/>
      <c r="K107" s="254"/>
    </row>
    <row r="108" spans="2:11" ht="15" customHeight="1">
      <c r="B108" s="263"/>
      <c r="C108" s="243" t="s">
        <v>523</v>
      </c>
      <c r="D108" s="243"/>
      <c r="E108" s="243"/>
      <c r="F108" s="262" t="s">
        <v>510</v>
      </c>
      <c r="G108" s="243"/>
      <c r="H108" s="243" t="s">
        <v>543</v>
      </c>
      <c r="I108" s="243" t="s">
        <v>506</v>
      </c>
      <c r="J108" s="243">
        <v>50</v>
      </c>
      <c r="K108" s="254"/>
    </row>
    <row r="109" spans="2:11" ht="15" customHeight="1">
      <c r="B109" s="263"/>
      <c r="C109" s="243" t="s">
        <v>531</v>
      </c>
      <c r="D109" s="243"/>
      <c r="E109" s="243"/>
      <c r="F109" s="262" t="s">
        <v>510</v>
      </c>
      <c r="G109" s="243"/>
      <c r="H109" s="243" t="s">
        <v>543</v>
      </c>
      <c r="I109" s="243" t="s">
        <v>506</v>
      </c>
      <c r="J109" s="243">
        <v>50</v>
      </c>
      <c r="K109" s="254"/>
    </row>
    <row r="110" spans="2:11" ht="15" customHeight="1">
      <c r="B110" s="263"/>
      <c r="C110" s="243" t="s">
        <v>529</v>
      </c>
      <c r="D110" s="243"/>
      <c r="E110" s="243"/>
      <c r="F110" s="262" t="s">
        <v>510</v>
      </c>
      <c r="G110" s="243"/>
      <c r="H110" s="243" t="s">
        <v>543</v>
      </c>
      <c r="I110" s="243" t="s">
        <v>506</v>
      </c>
      <c r="J110" s="243">
        <v>50</v>
      </c>
      <c r="K110" s="254"/>
    </row>
    <row r="111" spans="2:11" ht="15" customHeight="1">
      <c r="B111" s="263"/>
      <c r="C111" s="243" t="s">
        <v>56</v>
      </c>
      <c r="D111" s="243"/>
      <c r="E111" s="243"/>
      <c r="F111" s="262" t="s">
        <v>504</v>
      </c>
      <c r="G111" s="243"/>
      <c r="H111" s="243" t="s">
        <v>544</v>
      </c>
      <c r="I111" s="243" t="s">
        <v>506</v>
      </c>
      <c r="J111" s="243">
        <v>20</v>
      </c>
      <c r="K111" s="254"/>
    </row>
    <row r="112" spans="2:11" ht="15" customHeight="1">
      <c r="B112" s="263"/>
      <c r="C112" s="243" t="s">
        <v>545</v>
      </c>
      <c r="D112" s="243"/>
      <c r="E112" s="243"/>
      <c r="F112" s="262" t="s">
        <v>504</v>
      </c>
      <c r="G112" s="243"/>
      <c r="H112" s="243" t="s">
        <v>546</v>
      </c>
      <c r="I112" s="243" t="s">
        <v>506</v>
      </c>
      <c r="J112" s="243">
        <v>120</v>
      </c>
      <c r="K112" s="254"/>
    </row>
    <row r="113" spans="2:11" ht="15" customHeight="1">
      <c r="B113" s="263"/>
      <c r="C113" s="243" t="s">
        <v>41</v>
      </c>
      <c r="D113" s="243"/>
      <c r="E113" s="243"/>
      <c r="F113" s="262" t="s">
        <v>504</v>
      </c>
      <c r="G113" s="243"/>
      <c r="H113" s="243" t="s">
        <v>547</v>
      </c>
      <c r="I113" s="243" t="s">
        <v>538</v>
      </c>
      <c r="J113" s="243"/>
      <c r="K113" s="254"/>
    </row>
    <row r="114" spans="2:11" ht="15" customHeight="1">
      <c r="B114" s="263"/>
      <c r="C114" s="243" t="s">
        <v>51</v>
      </c>
      <c r="D114" s="243"/>
      <c r="E114" s="243"/>
      <c r="F114" s="262" t="s">
        <v>504</v>
      </c>
      <c r="G114" s="243"/>
      <c r="H114" s="243" t="s">
        <v>548</v>
      </c>
      <c r="I114" s="243" t="s">
        <v>538</v>
      </c>
      <c r="J114" s="243"/>
      <c r="K114" s="254"/>
    </row>
    <row r="115" spans="2:11" ht="15" customHeight="1">
      <c r="B115" s="263"/>
      <c r="C115" s="243" t="s">
        <v>60</v>
      </c>
      <c r="D115" s="243"/>
      <c r="E115" s="243"/>
      <c r="F115" s="262" t="s">
        <v>504</v>
      </c>
      <c r="G115" s="243"/>
      <c r="H115" s="243" t="s">
        <v>549</v>
      </c>
      <c r="I115" s="243" t="s">
        <v>550</v>
      </c>
      <c r="J115" s="243"/>
      <c r="K115" s="254"/>
    </row>
    <row r="116" spans="2:11" ht="15" customHeight="1">
      <c r="B116" s="266"/>
      <c r="C116" s="272"/>
      <c r="D116" s="272"/>
      <c r="E116" s="272"/>
      <c r="F116" s="272"/>
      <c r="G116" s="272"/>
      <c r="H116" s="272"/>
      <c r="I116" s="272"/>
      <c r="J116" s="272"/>
      <c r="K116" s="268"/>
    </row>
    <row r="117" spans="2:11" ht="18.75" customHeight="1">
      <c r="B117" s="273"/>
      <c r="C117" s="239"/>
      <c r="D117" s="239"/>
      <c r="E117" s="239"/>
      <c r="F117" s="274"/>
      <c r="G117" s="239"/>
      <c r="H117" s="239"/>
      <c r="I117" s="239"/>
      <c r="J117" s="239"/>
      <c r="K117" s="273"/>
    </row>
    <row r="118" spans="2:11" ht="18.75" customHeight="1"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</row>
    <row r="119" spans="2:11" ht="7.5" customHeight="1">
      <c r="B119" s="275"/>
      <c r="C119" s="276"/>
      <c r="D119" s="276"/>
      <c r="E119" s="276"/>
      <c r="F119" s="276"/>
      <c r="G119" s="276"/>
      <c r="H119" s="276"/>
      <c r="I119" s="276"/>
      <c r="J119" s="276"/>
      <c r="K119" s="277"/>
    </row>
    <row r="120" spans="2:11" ht="45" customHeight="1">
      <c r="B120" s="278"/>
      <c r="C120" s="354" t="s">
        <v>551</v>
      </c>
      <c r="D120" s="354"/>
      <c r="E120" s="354"/>
      <c r="F120" s="354"/>
      <c r="G120" s="354"/>
      <c r="H120" s="354"/>
      <c r="I120" s="354"/>
      <c r="J120" s="354"/>
      <c r="K120" s="279"/>
    </row>
    <row r="121" spans="2:11" ht="17.25" customHeight="1">
      <c r="B121" s="280"/>
      <c r="C121" s="255" t="s">
        <v>498</v>
      </c>
      <c r="D121" s="255"/>
      <c r="E121" s="255"/>
      <c r="F121" s="255" t="s">
        <v>499</v>
      </c>
      <c r="G121" s="256"/>
      <c r="H121" s="255" t="s">
        <v>116</v>
      </c>
      <c r="I121" s="255" t="s">
        <v>60</v>
      </c>
      <c r="J121" s="255" t="s">
        <v>500</v>
      </c>
      <c r="K121" s="281"/>
    </row>
    <row r="122" spans="2:11" ht="17.25" customHeight="1">
      <c r="B122" s="280"/>
      <c r="C122" s="257" t="s">
        <v>501</v>
      </c>
      <c r="D122" s="257"/>
      <c r="E122" s="257"/>
      <c r="F122" s="258" t="s">
        <v>502</v>
      </c>
      <c r="G122" s="259"/>
      <c r="H122" s="257"/>
      <c r="I122" s="257"/>
      <c r="J122" s="257" t="s">
        <v>503</v>
      </c>
      <c r="K122" s="281"/>
    </row>
    <row r="123" spans="2:11" ht="5.25" customHeight="1">
      <c r="B123" s="282"/>
      <c r="C123" s="260"/>
      <c r="D123" s="260"/>
      <c r="E123" s="260"/>
      <c r="F123" s="260"/>
      <c r="G123" s="243"/>
      <c r="H123" s="260"/>
      <c r="I123" s="260"/>
      <c r="J123" s="260"/>
      <c r="K123" s="283"/>
    </row>
    <row r="124" spans="2:11" ht="15" customHeight="1">
      <c r="B124" s="282"/>
      <c r="C124" s="243" t="s">
        <v>507</v>
      </c>
      <c r="D124" s="260"/>
      <c r="E124" s="260"/>
      <c r="F124" s="262" t="s">
        <v>504</v>
      </c>
      <c r="G124" s="243"/>
      <c r="H124" s="243" t="s">
        <v>543</v>
      </c>
      <c r="I124" s="243" t="s">
        <v>506</v>
      </c>
      <c r="J124" s="243">
        <v>120</v>
      </c>
      <c r="K124" s="284"/>
    </row>
    <row r="125" spans="2:11" ht="15" customHeight="1">
      <c r="B125" s="282"/>
      <c r="C125" s="243" t="s">
        <v>552</v>
      </c>
      <c r="D125" s="243"/>
      <c r="E125" s="243"/>
      <c r="F125" s="262" t="s">
        <v>504</v>
      </c>
      <c r="G125" s="243"/>
      <c r="H125" s="243" t="s">
        <v>553</v>
      </c>
      <c r="I125" s="243" t="s">
        <v>506</v>
      </c>
      <c r="J125" s="243" t="s">
        <v>554</v>
      </c>
      <c r="K125" s="284"/>
    </row>
    <row r="126" spans="2:11" ht="15" customHeight="1">
      <c r="B126" s="282"/>
      <c r="C126" s="243" t="s">
        <v>453</v>
      </c>
      <c r="D126" s="243"/>
      <c r="E126" s="243"/>
      <c r="F126" s="262" t="s">
        <v>504</v>
      </c>
      <c r="G126" s="243"/>
      <c r="H126" s="243" t="s">
        <v>555</v>
      </c>
      <c r="I126" s="243" t="s">
        <v>506</v>
      </c>
      <c r="J126" s="243" t="s">
        <v>554</v>
      </c>
      <c r="K126" s="284"/>
    </row>
    <row r="127" spans="2:11" ht="15" customHeight="1">
      <c r="B127" s="282"/>
      <c r="C127" s="243" t="s">
        <v>515</v>
      </c>
      <c r="D127" s="243"/>
      <c r="E127" s="243"/>
      <c r="F127" s="262" t="s">
        <v>510</v>
      </c>
      <c r="G127" s="243"/>
      <c r="H127" s="243" t="s">
        <v>516</v>
      </c>
      <c r="I127" s="243" t="s">
        <v>506</v>
      </c>
      <c r="J127" s="243">
        <v>15</v>
      </c>
      <c r="K127" s="284"/>
    </row>
    <row r="128" spans="2:11" ht="15" customHeight="1">
      <c r="B128" s="282"/>
      <c r="C128" s="264" t="s">
        <v>517</v>
      </c>
      <c r="D128" s="264"/>
      <c r="E128" s="264"/>
      <c r="F128" s="265" t="s">
        <v>510</v>
      </c>
      <c r="G128" s="264"/>
      <c r="H128" s="264" t="s">
        <v>518</v>
      </c>
      <c r="I128" s="264" t="s">
        <v>506</v>
      </c>
      <c r="J128" s="264">
        <v>15</v>
      </c>
      <c r="K128" s="284"/>
    </row>
    <row r="129" spans="2:11" ht="15" customHeight="1">
      <c r="B129" s="282"/>
      <c r="C129" s="264" t="s">
        <v>519</v>
      </c>
      <c r="D129" s="264"/>
      <c r="E129" s="264"/>
      <c r="F129" s="265" t="s">
        <v>510</v>
      </c>
      <c r="G129" s="264"/>
      <c r="H129" s="264" t="s">
        <v>520</v>
      </c>
      <c r="I129" s="264" t="s">
        <v>506</v>
      </c>
      <c r="J129" s="264">
        <v>20</v>
      </c>
      <c r="K129" s="284"/>
    </row>
    <row r="130" spans="2:11" ht="15" customHeight="1">
      <c r="B130" s="282"/>
      <c r="C130" s="264" t="s">
        <v>521</v>
      </c>
      <c r="D130" s="264"/>
      <c r="E130" s="264"/>
      <c r="F130" s="265" t="s">
        <v>510</v>
      </c>
      <c r="G130" s="264"/>
      <c r="H130" s="264" t="s">
        <v>522</v>
      </c>
      <c r="I130" s="264" t="s">
        <v>506</v>
      </c>
      <c r="J130" s="264">
        <v>20</v>
      </c>
      <c r="K130" s="284"/>
    </row>
    <row r="131" spans="2:11" ht="15" customHeight="1">
      <c r="B131" s="282"/>
      <c r="C131" s="243" t="s">
        <v>509</v>
      </c>
      <c r="D131" s="243"/>
      <c r="E131" s="243"/>
      <c r="F131" s="262" t="s">
        <v>510</v>
      </c>
      <c r="G131" s="243"/>
      <c r="H131" s="243" t="s">
        <v>543</v>
      </c>
      <c r="I131" s="243" t="s">
        <v>506</v>
      </c>
      <c r="J131" s="243">
        <v>50</v>
      </c>
      <c r="K131" s="284"/>
    </row>
    <row r="132" spans="2:11" ht="15" customHeight="1">
      <c r="B132" s="282"/>
      <c r="C132" s="243" t="s">
        <v>523</v>
      </c>
      <c r="D132" s="243"/>
      <c r="E132" s="243"/>
      <c r="F132" s="262" t="s">
        <v>510</v>
      </c>
      <c r="G132" s="243"/>
      <c r="H132" s="243" t="s">
        <v>543</v>
      </c>
      <c r="I132" s="243" t="s">
        <v>506</v>
      </c>
      <c r="J132" s="243">
        <v>50</v>
      </c>
      <c r="K132" s="284"/>
    </row>
    <row r="133" spans="2:11" ht="15" customHeight="1">
      <c r="B133" s="282"/>
      <c r="C133" s="243" t="s">
        <v>529</v>
      </c>
      <c r="D133" s="243"/>
      <c r="E133" s="243"/>
      <c r="F133" s="262" t="s">
        <v>510</v>
      </c>
      <c r="G133" s="243"/>
      <c r="H133" s="243" t="s">
        <v>543</v>
      </c>
      <c r="I133" s="243" t="s">
        <v>506</v>
      </c>
      <c r="J133" s="243">
        <v>50</v>
      </c>
      <c r="K133" s="284"/>
    </row>
    <row r="134" spans="2:11" ht="15" customHeight="1">
      <c r="B134" s="282"/>
      <c r="C134" s="243" t="s">
        <v>531</v>
      </c>
      <c r="D134" s="243"/>
      <c r="E134" s="243"/>
      <c r="F134" s="262" t="s">
        <v>510</v>
      </c>
      <c r="G134" s="243"/>
      <c r="H134" s="243" t="s">
        <v>543</v>
      </c>
      <c r="I134" s="243" t="s">
        <v>506</v>
      </c>
      <c r="J134" s="243">
        <v>50</v>
      </c>
      <c r="K134" s="284"/>
    </row>
    <row r="135" spans="2:11" ht="15" customHeight="1">
      <c r="B135" s="282"/>
      <c r="C135" s="243" t="s">
        <v>121</v>
      </c>
      <c r="D135" s="243"/>
      <c r="E135" s="243"/>
      <c r="F135" s="262" t="s">
        <v>510</v>
      </c>
      <c r="G135" s="243"/>
      <c r="H135" s="243" t="s">
        <v>556</v>
      </c>
      <c r="I135" s="243" t="s">
        <v>506</v>
      </c>
      <c r="J135" s="243">
        <v>255</v>
      </c>
      <c r="K135" s="284"/>
    </row>
    <row r="136" spans="2:11" ht="15" customHeight="1">
      <c r="B136" s="282"/>
      <c r="C136" s="243" t="s">
        <v>533</v>
      </c>
      <c r="D136" s="243"/>
      <c r="E136" s="243"/>
      <c r="F136" s="262" t="s">
        <v>504</v>
      </c>
      <c r="G136" s="243"/>
      <c r="H136" s="243" t="s">
        <v>557</v>
      </c>
      <c r="I136" s="243" t="s">
        <v>535</v>
      </c>
      <c r="J136" s="243"/>
      <c r="K136" s="284"/>
    </row>
    <row r="137" spans="2:11" ht="15" customHeight="1">
      <c r="B137" s="282"/>
      <c r="C137" s="243" t="s">
        <v>536</v>
      </c>
      <c r="D137" s="243"/>
      <c r="E137" s="243"/>
      <c r="F137" s="262" t="s">
        <v>504</v>
      </c>
      <c r="G137" s="243"/>
      <c r="H137" s="243" t="s">
        <v>558</v>
      </c>
      <c r="I137" s="243" t="s">
        <v>538</v>
      </c>
      <c r="J137" s="243"/>
      <c r="K137" s="284"/>
    </row>
    <row r="138" spans="2:11" ht="15" customHeight="1">
      <c r="B138" s="282"/>
      <c r="C138" s="243" t="s">
        <v>539</v>
      </c>
      <c r="D138" s="243"/>
      <c r="E138" s="243"/>
      <c r="F138" s="262" t="s">
        <v>504</v>
      </c>
      <c r="G138" s="243"/>
      <c r="H138" s="243" t="s">
        <v>539</v>
      </c>
      <c r="I138" s="243" t="s">
        <v>538</v>
      </c>
      <c r="J138" s="243"/>
      <c r="K138" s="284"/>
    </row>
    <row r="139" spans="2:11" ht="15" customHeight="1">
      <c r="B139" s="282"/>
      <c r="C139" s="243" t="s">
        <v>41</v>
      </c>
      <c r="D139" s="243"/>
      <c r="E139" s="243"/>
      <c r="F139" s="262" t="s">
        <v>504</v>
      </c>
      <c r="G139" s="243"/>
      <c r="H139" s="243" t="s">
        <v>559</v>
      </c>
      <c r="I139" s="243" t="s">
        <v>538</v>
      </c>
      <c r="J139" s="243"/>
      <c r="K139" s="284"/>
    </row>
    <row r="140" spans="2:11" ht="15" customHeight="1">
      <c r="B140" s="282"/>
      <c r="C140" s="243" t="s">
        <v>560</v>
      </c>
      <c r="D140" s="243"/>
      <c r="E140" s="243"/>
      <c r="F140" s="262" t="s">
        <v>504</v>
      </c>
      <c r="G140" s="243"/>
      <c r="H140" s="243" t="s">
        <v>561</v>
      </c>
      <c r="I140" s="243" t="s">
        <v>538</v>
      </c>
      <c r="J140" s="243"/>
      <c r="K140" s="284"/>
    </row>
    <row r="141" spans="2:11" ht="15" customHeight="1">
      <c r="B141" s="285"/>
      <c r="C141" s="286"/>
      <c r="D141" s="286"/>
      <c r="E141" s="286"/>
      <c r="F141" s="286"/>
      <c r="G141" s="286"/>
      <c r="H141" s="286"/>
      <c r="I141" s="286"/>
      <c r="J141" s="286"/>
      <c r="K141" s="287"/>
    </row>
    <row r="142" spans="2:11" ht="18.75" customHeight="1">
      <c r="B142" s="239"/>
      <c r="C142" s="239"/>
      <c r="D142" s="239"/>
      <c r="E142" s="239"/>
      <c r="F142" s="274"/>
      <c r="G142" s="239"/>
      <c r="H142" s="239"/>
      <c r="I142" s="239"/>
      <c r="J142" s="239"/>
      <c r="K142" s="239"/>
    </row>
    <row r="143" spans="2:11" ht="18.75" customHeight="1"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</row>
    <row r="144" spans="2:11" ht="7.5" customHeight="1">
      <c r="B144" s="250"/>
      <c r="C144" s="251"/>
      <c r="D144" s="251"/>
      <c r="E144" s="251"/>
      <c r="F144" s="251"/>
      <c r="G144" s="251"/>
      <c r="H144" s="251"/>
      <c r="I144" s="251"/>
      <c r="J144" s="251"/>
      <c r="K144" s="252"/>
    </row>
    <row r="145" spans="2:11" ht="45" customHeight="1">
      <c r="B145" s="253"/>
      <c r="C145" s="358" t="s">
        <v>562</v>
      </c>
      <c r="D145" s="358"/>
      <c r="E145" s="358"/>
      <c r="F145" s="358"/>
      <c r="G145" s="358"/>
      <c r="H145" s="358"/>
      <c r="I145" s="358"/>
      <c r="J145" s="358"/>
      <c r="K145" s="254"/>
    </row>
    <row r="146" spans="2:11" ht="17.25" customHeight="1">
      <c r="B146" s="253"/>
      <c r="C146" s="255" t="s">
        <v>498</v>
      </c>
      <c r="D146" s="255"/>
      <c r="E146" s="255"/>
      <c r="F146" s="255" t="s">
        <v>499</v>
      </c>
      <c r="G146" s="256"/>
      <c r="H146" s="255" t="s">
        <v>116</v>
      </c>
      <c r="I146" s="255" t="s">
        <v>60</v>
      </c>
      <c r="J146" s="255" t="s">
        <v>500</v>
      </c>
      <c r="K146" s="254"/>
    </row>
    <row r="147" spans="2:11" ht="17.25" customHeight="1">
      <c r="B147" s="253"/>
      <c r="C147" s="257" t="s">
        <v>501</v>
      </c>
      <c r="D147" s="257"/>
      <c r="E147" s="257"/>
      <c r="F147" s="258" t="s">
        <v>502</v>
      </c>
      <c r="G147" s="259"/>
      <c r="H147" s="257"/>
      <c r="I147" s="257"/>
      <c r="J147" s="257" t="s">
        <v>503</v>
      </c>
      <c r="K147" s="254"/>
    </row>
    <row r="148" spans="2:11" ht="5.25" customHeight="1">
      <c r="B148" s="263"/>
      <c r="C148" s="260"/>
      <c r="D148" s="260"/>
      <c r="E148" s="260"/>
      <c r="F148" s="260"/>
      <c r="G148" s="261"/>
      <c r="H148" s="260"/>
      <c r="I148" s="260"/>
      <c r="J148" s="260"/>
      <c r="K148" s="284"/>
    </row>
    <row r="149" spans="2:11" ht="15" customHeight="1">
      <c r="B149" s="263"/>
      <c r="C149" s="288" t="s">
        <v>507</v>
      </c>
      <c r="D149" s="243"/>
      <c r="E149" s="243"/>
      <c r="F149" s="289" t="s">
        <v>504</v>
      </c>
      <c r="G149" s="243"/>
      <c r="H149" s="288" t="s">
        <v>543</v>
      </c>
      <c r="I149" s="288" t="s">
        <v>506</v>
      </c>
      <c r="J149" s="288">
        <v>120</v>
      </c>
      <c r="K149" s="284"/>
    </row>
    <row r="150" spans="2:11" ht="15" customHeight="1">
      <c r="B150" s="263"/>
      <c r="C150" s="288" t="s">
        <v>552</v>
      </c>
      <c r="D150" s="243"/>
      <c r="E150" s="243"/>
      <c r="F150" s="289" t="s">
        <v>504</v>
      </c>
      <c r="G150" s="243"/>
      <c r="H150" s="288" t="s">
        <v>563</v>
      </c>
      <c r="I150" s="288" t="s">
        <v>506</v>
      </c>
      <c r="J150" s="288" t="s">
        <v>554</v>
      </c>
      <c r="K150" s="284"/>
    </row>
    <row r="151" spans="2:11" ht="15" customHeight="1">
      <c r="B151" s="263"/>
      <c r="C151" s="288" t="s">
        <v>453</v>
      </c>
      <c r="D151" s="243"/>
      <c r="E151" s="243"/>
      <c r="F151" s="289" t="s">
        <v>504</v>
      </c>
      <c r="G151" s="243"/>
      <c r="H151" s="288" t="s">
        <v>564</v>
      </c>
      <c r="I151" s="288" t="s">
        <v>506</v>
      </c>
      <c r="J151" s="288" t="s">
        <v>554</v>
      </c>
      <c r="K151" s="284"/>
    </row>
    <row r="152" spans="2:11" ht="15" customHeight="1">
      <c r="B152" s="263"/>
      <c r="C152" s="288" t="s">
        <v>509</v>
      </c>
      <c r="D152" s="243"/>
      <c r="E152" s="243"/>
      <c r="F152" s="289" t="s">
        <v>510</v>
      </c>
      <c r="G152" s="243"/>
      <c r="H152" s="288" t="s">
        <v>543</v>
      </c>
      <c r="I152" s="288" t="s">
        <v>506</v>
      </c>
      <c r="J152" s="288">
        <v>50</v>
      </c>
      <c r="K152" s="284"/>
    </row>
    <row r="153" spans="2:11" ht="15" customHeight="1">
      <c r="B153" s="263"/>
      <c r="C153" s="288" t="s">
        <v>512</v>
      </c>
      <c r="D153" s="243"/>
      <c r="E153" s="243"/>
      <c r="F153" s="289" t="s">
        <v>504</v>
      </c>
      <c r="G153" s="243"/>
      <c r="H153" s="288" t="s">
        <v>543</v>
      </c>
      <c r="I153" s="288" t="s">
        <v>514</v>
      </c>
      <c r="J153" s="288"/>
      <c r="K153" s="284"/>
    </row>
    <row r="154" spans="2:11" ht="15" customHeight="1">
      <c r="B154" s="263"/>
      <c r="C154" s="288" t="s">
        <v>523</v>
      </c>
      <c r="D154" s="243"/>
      <c r="E154" s="243"/>
      <c r="F154" s="289" t="s">
        <v>510</v>
      </c>
      <c r="G154" s="243"/>
      <c r="H154" s="288" t="s">
        <v>543</v>
      </c>
      <c r="I154" s="288" t="s">
        <v>506</v>
      </c>
      <c r="J154" s="288">
        <v>50</v>
      </c>
      <c r="K154" s="284"/>
    </row>
    <row r="155" spans="2:11" ht="15" customHeight="1">
      <c r="B155" s="263"/>
      <c r="C155" s="288" t="s">
        <v>531</v>
      </c>
      <c r="D155" s="243"/>
      <c r="E155" s="243"/>
      <c r="F155" s="289" t="s">
        <v>510</v>
      </c>
      <c r="G155" s="243"/>
      <c r="H155" s="288" t="s">
        <v>543</v>
      </c>
      <c r="I155" s="288" t="s">
        <v>506</v>
      </c>
      <c r="J155" s="288">
        <v>50</v>
      </c>
      <c r="K155" s="284"/>
    </row>
    <row r="156" spans="2:11" ht="15" customHeight="1">
      <c r="B156" s="263"/>
      <c r="C156" s="288" t="s">
        <v>529</v>
      </c>
      <c r="D156" s="243"/>
      <c r="E156" s="243"/>
      <c r="F156" s="289" t="s">
        <v>510</v>
      </c>
      <c r="G156" s="243"/>
      <c r="H156" s="288" t="s">
        <v>543</v>
      </c>
      <c r="I156" s="288" t="s">
        <v>506</v>
      </c>
      <c r="J156" s="288">
        <v>50</v>
      </c>
      <c r="K156" s="284"/>
    </row>
    <row r="157" spans="2:11" ht="15" customHeight="1">
      <c r="B157" s="263"/>
      <c r="C157" s="288" t="s">
        <v>93</v>
      </c>
      <c r="D157" s="243"/>
      <c r="E157" s="243"/>
      <c r="F157" s="289" t="s">
        <v>504</v>
      </c>
      <c r="G157" s="243"/>
      <c r="H157" s="288" t="s">
        <v>565</v>
      </c>
      <c r="I157" s="288" t="s">
        <v>506</v>
      </c>
      <c r="J157" s="288" t="s">
        <v>566</v>
      </c>
      <c r="K157" s="284"/>
    </row>
    <row r="158" spans="2:11" ht="15" customHeight="1">
      <c r="B158" s="263"/>
      <c r="C158" s="288" t="s">
        <v>567</v>
      </c>
      <c r="D158" s="243"/>
      <c r="E158" s="243"/>
      <c r="F158" s="289" t="s">
        <v>504</v>
      </c>
      <c r="G158" s="243"/>
      <c r="H158" s="288" t="s">
        <v>568</v>
      </c>
      <c r="I158" s="288" t="s">
        <v>538</v>
      </c>
      <c r="J158" s="288"/>
      <c r="K158" s="284"/>
    </row>
    <row r="159" spans="2:11" ht="15" customHeight="1">
      <c r="B159" s="290"/>
      <c r="C159" s="272"/>
      <c r="D159" s="272"/>
      <c r="E159" s="272"/>
      <c r="F159" s="272"/>
      <c r="G159" s="272"/>
      <c r="H159" s="272"/>
      <c r="I159" s="272"/>
      <c r="J159" s="272"/>
      <c r="K159" s="291"/>
    </row>
    <row r="160" spans="2:11" ht="18.75" customHeight="1">
      <c r="B160" s="239"/>
      <c r="C160" s="243"/>
      <c r="D160" s="243"/>
      <c r="E160" s="243"/>
      <c r="F160" s="262"/>
      <c r="G160" s="243"/>
      <c r="H160" s="243"/>
      <c r="I160" s="243"/>
      <c r="J160" s="243"/>
      <c r="K160" s="239"/>
    </row>
    <row r="161" spans="2:11" ht="18.75" customHeight="1"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</row>
    <row r="162" spans="2:11" ht="7.5" customHeight="1">
      <c r="B162" s="231"/>
      <c r="C162" s="232"/>
      <c r="D162" s="232"/>
      <c r="E162" s="232"/>
      <c r="F162" s="232"/>
      <c r="G162" s="232"/>
      <c r="H162" s="232"/>
      <c r="I162" s="232"/>
      <c r="J162" s="232"/>
      <c r="K162" s="233"/>
    </row>
    <row r="163" spans="2:11" ht="45" customHeight="1">
      <c r="B163" s="234"/>
      <c r="C163" s="354" t="s">
        <v>569</v>
      </c>
      <c r="D163" s="354"/>
      <c r="E163" s="354"/>
      <c r="F163" s="354"/>
      <c r="G163" s="354"/>
      <c r="H163" s="354"/>
      <c r="I163" s="354"/>
      <c r="J163" s="354"/>
      <c r="K163" s="235"/>
    </row>
    <row r="164" spans="2:11" ht="17.25" customHeight="1">
      <c r="B164" s="234"/>
      <c r="C164" s="255" t="s">
        <v>498</v>
      </c>
      <c r="D164" s="255"/>
      <c r="E164" s="255"/>
      <c r="F164" s="255" t="s">
        <v>499</v>
      </c>
      <c r="G164" s="292"/>
      <c r="H164" s="293" t="s">
        <v>116</v>
      </c>
      <c r="I164" s="293" t="s">
        <v>60</v>
      </c>
      <c r="J164" s="255" t="s">
        <v>500</v>
      </c>
      <c r="K164" s="235"/>
    </row>
    <row r="165" spans="2:11" ht="17.25" customHeight="1">
      <c r="B165" s="236"/>
      <c r="C165" s="257" t="s">
        <v>501</v>
      </c>
      <c r="D165" s="257"/>
      <c r="E165" s="257"/>
      <c r="F165" s="258" t="s">
        <v>502</v>
      </c>
      <c r="G165" s="294"/>
      <c r="H165" s="295"/>
      <c r="I165" s="295"/>
      <c r="J165" s="257" t="s">
        <v>503</v>
      </c>
      <c r="K165" s="237"/>
    </row>
    <row r="166" spans="2:11" ht="5.25" customHeight="1">
      <c r="B166" s="263"/>
      <c r="C166" s="260"/>
      <c r="D166" s="260"/>
      <c r="E166" s="260"/>
      <c r="F166" s="260"/>
      <c r="G166" s="261"/>
      <c r="H166" s="260"/>
      <c r="I166" s="260"/>
      <c r="J166" s="260"/>
      <c r="K166" s="284"/>
    </row>
    <row r="167" spans="2:11" ht="15" customHeight="1">
      <c r="B167" s="263"/>
      <c r="C167" s="243" t="s">
        <v>507</v>
      </c>
      <c r="D167" s="243"/>
      <c r="E167" s="243"/>
      <c r="F167" s="262" t="s">
        <v>504</v>
      </c>
      <c r="G167" s="243"/>
      <c r="H167" s="243" t="s">
        <v>543</v>
      </c>
      <c r="I167" s="243" t="s">
        <v>506</v>
      </c>
      <c r="J167" s="243">
        <v>120</v>
      </c>
      <c r="K167" s="284"/>
    </row>
    <row r="168" spans="2:11" ht="15" customHeight="1">
      <c r="B168" s="263"/>
      <c r="C168" s="243" t="s">
        <v>552</v>
      </c>
      <c r="D168" s="243"/>
      <c r="E168" s="243"/>
      <c r="F168" s="262" t="s">
        <v>504</v>
      </c>
      <c r="G168" s="243"/>
      <c r="H168" s="243" t="s">
        <v>553</v>
      </c>
      <c r="I168" s="243" t="s">
        <v>506</v>
      </c>
      <c r="J168" s="243" t="s">
        <v>554</v>
      </c>
      <c r="K168" s="284"/>
    </row>
    <row r="169" spans="2:11" ht="15" customHeight="1">
      <c r="B169" s="263"/>
      <c r="C169" s="243" t="s">
        <v>453</v>
      </c>
      <c r="D169" s="243"/>
      <c r="E169" s="243"/>
      <c r="F169" s="262" t="s">
        <v>504</v>
      </c>
      <c r="G169" s="243"/>
      <c r="H169" s="243" t="s">
        <v>570</v>
      </c>
      <c r="I169" s="243" t="s">
        <v>506</v>
      </c>
      <c r="J169" s="243" t="s">
        <v>554</v>
      </c>
      <c r="K169" s="284"/>
    </row>
    <row r="170" spans="2:11" ht="15" customHeight="1">
      <c r="B170" s="263"/>
      <c r="C170" s="243" t="s">
        <v>509</v>
      </c>
      <c r="D170" s="243"/>
      <c r="E170" s="243"/>
      <c r="F170" s="262" t="s">
        <v>510</v>
      </c>
      <c r="G170" s="243"/>
      <c r="H170" s="243" t="s">
        <v>570</v>
      </c>
      <c r="I170" s="243" t="s">
        <v>506</v>
      </c>
      <c r="J170" s="243">
        <v>50</v>
      </c>
      <c r="K170" s="284"/>
    </row>
    <row r="171" spans="2:11" ht="15" customHeight="1">
      <c r="B171" s="263"/>
      <c r="C171" s="243" t="s">
        <v>512</v>
      </c>
      <c r="D171" s="243"/>
      <c r="E171" s="243"/>
      <c r="F171" s="262" t="s">
        <v>504</v>
      </c>
      <c r="G171" s="243"/>
      <c r="H171" s="243" t="s">
        <v>570</v>
      </c>
      <c r="I171" s="243" t="s">
        <v>514</v>
      </c>
      <c r="J171" s="243"/>
      <c r="K171" s="284"/>
    </row>
    <row r="172" spans="2:11" ht="15" customHeight="1">
      <c r="B172" s="263"/>
      <c r="C172" s="243" t="s">
        <v>523</v>
      </c>
      <c r="D172" s="243"/>
      <c r="E172" s="243"/>
      <c r="F172" s="262" t="s">
        <v>510</v>
      </c>
      <c r="G172" s="243"/>
      <c r="H172" s="243" t="s">
        <v>570</v>
      </c>
      <c r="I172" s="243" t="s">
        <v>506</v>
      </c>
      <c r="J172" s="243">
        <v>50</v>
      </c>
      <c r="K172" s="284"/>
    </row>
    <row r="173" spans="2:11" ht="15" customHeight="1">
      <c r="B173" s="263"/>
      <c r="C173" s="243" t="s">
        <v>531</v>
      </c>
      <c r="D173" s="243"/>
      <c r="E173" s="243"/>
      <c r="F173" s="262" t="s">
        <v>510</v>
      </c>
      <c r="G173" s="243"/>
      <c r="H173" s="243" t="s">
        <v>570</v>
      </c>
      <c r="I173" s="243" t="s">
        <v>506</v>
      </c>
      <c r="J173" s="243">
        <v>50</v>
      </c>
      <c r="K173" s="284"/>
    </row>
    <row r="174" spans="2:11" ht="15" customHeight="1">
      <c r="B174" s="263"/>
      <c r="C174" s="243" t="s">
        <v>529</v>
      </c>
      <c r="D174" s="243"/>
      <c r="E174" s="243"/>
      <c r="F174" s="262" t="s">
        <v>510</v>
      </c>
      <c r="G174" s="243"/>
      <c r="H174" s="243" t="s">
        <v>570</v>
      </c>
      <c r="I174" s="243" t="s">
        <v>506</v>
      </c>
      <c r="J174" s="243">
        <v>50</v>
      </c>
      <c r="K174" s="284"/>
    </row>
    <row r="175" spans="2:11" ht="15" customHeight="1">
      <c r="B175" s="263"/>
      <c r="C175" s="243" t="s">
        <v>115</v>
      </c>
      <c r="D175" s="243"/>
      <c r="E175" s="243"/>
      <c r="F175" s="262" t="s">
        <v>504</v>
      </c>
      <c r="G175" s="243"/>
      <c r="H175" s="243" t="s">
        <v>571</v>
      </c>
      <c r="I175" s="243" t="s">
        <v>572</v>
      </c>
      <c r="J175" s="243"/>
      <c r="K175" s="284"/>
    </row>
    <row r="176" spans="2:11" ht="15" customHeight="1">
      <c r="B176" s="263"/>
      <c r="C176" s="243" t="s">
        <v>60</v>
      </c>
      <c r="D176" s="243"/>
      <c r="E176" s="243"/>
      <c r="F176" s="262" t="s">
        <v>504</v>
      </c>
      <c r="G176" s="243"/>
      <c r="H176" s="243" t="s">
        <v>573</v>
      </c>
      <c r="I176" s="243" t="s">
        <v>574</v>
      </c>
      <c r="J176" s="243">
        <v>1</v>
      </c>
      <c r="K176" s="284"/>
    </row>
    <row r="177" spans="2:11" ht="15" customHeight="1">
      <c r="B177" s="263"/>
      <c r="C177" s="243" t="s">
        <v>56</v>
      </c>
      <c r="D177" s="243"/>
      <c r="E177" s="243"/>
      <c r="F177" s="262" t="s">
        <v>504</v>
      </c>
      <c r="G177" s="243"/>
      <c r="H177" s="243" t="s">
        <v>575</v>
      </c>
      <c r="I177" s="243" t="s">
        <v>506</v>
      </c>
      <c r="J177" s="243">
        <v>20</v>
      </c>
      <c r="K177" s="284"/>
    </row>
    <row r="178" spans="2:11" ht="15" customHeight="1">
      <c r="B178" s="263"/>
      <c r="C178" s="243" t="s">
        <v>116</v>
      </c>
      <c r="D178" s="243"/>
      <c r="E178" s="243"/>
      <c r="F178" s="262" t="s">
        <v>504</v>
      </c>
      <c r="G178" s="243"/>
      <c r="H178" s="243" t="s">
        <v>576</v>
      </c>
      <c r="I178" s="243" t="s">
        <v>506</v>
      </c>
      <c r="J178" s="243">
        <v>255</v>
      </c>
      <c r="K178" s="284"/>
    </row>
    <row r="179" spans="2:11" ht="15" customHeight="1">
      <c r="B179" s="263"/>
      <c r="C179" s="243" t="s">
        <v>117</v>
      </c>
      <c r="D179" s="243"/>
      <c r="E179" s="243"/>
      <c r="F179" s="262" t="s">
        <v>504</v>
      </c>
      <c r="G179" s="243"/>
      <c r="H179" s="243" t="s">
        <v>469</v>
      </c>
      <c r="I179" s="243" t="s">
        <v>506</v>
      </c>
      <c r="J179" s="243">
        <v>10</v>
      </c>
      <c r="K179" s="284"/>
    </row>
    <row r="180" spans="2:11" ht="15" customHeight="1">
      <c r="B180" s="263"/>
      <c r="C180" s="243" t="s">
        <v>118</v>
      </c>
      <c r="D180" s="243"/>
      <c r="E180" s="243"/>
      <c r="F180" s="262" t="s">
        <v>504</v>
      </c>
      <c r="G180" s="243"/>
      <c r="H180" s="243" t="s">
        <v>577</v>
      </c>
      <c r="I180" s="243" t="s">
        <v>538</v>
      </c>
      <c r="J180" s="243"/>
      <c r="K180" s="284"/>
    </row>
    <row r="181" spans="2:11" ht="15" customHeight="1">
      <c r="B181" s="263"/>
      <c r="C181" s="243" t="s">
        <v>578</v>
      </c>
      <c r="D181" s="243"/>
      <c r="E181" s="243"/>
      <c r="F181" s="262" t="s">
        <v>504</v>
      </c>
      <c r="G181" s="243"/>
      <c r="H181" s="243" t="s">
        <v>579</v>
      </c>
      <c r="I181" s="243" t="s">
        <v>538</v>
      </c>
      <c r="J181" s="243"/>
      <c r="K181" s="284"/>
    </row>
    <row r="182" spans="2:11" ht="15" customHeight="1">
      <c r="B182" s="263"/>
      <c r="C182" s="243" t="s">
        <v>567</v>
      </c>
      <c r="D182" s="243"/>
      <c r="E182" s="243"/>
      <c r="F182" s="262" t="s">
        <v>504</v>
      </c>
      <c r="G182" s="243"/>
      <c r="H182" s="243" t="s">
        <v>580</v>
      </c>
      <c r="I182" s="243" t="s">
        <v>538</v>
      </c>
      <c r="J182" s="243"/>
      <c r="K182" s="284"/>
    </row>
    <row r="183" spans="2:11" ht="15" customHeight="1">
      <c r="B183" s="263"/>
      <c r="C183" s="243" t="s">
        <v>120</v>
      </c>
      <c r="D183" s="243"/>
      <c r="E183" s="243"/>
      <c r="F183" s="262" t="s">
        <v>510</v>
      </c>
      <c r="G183" s="243"/>
      <c r="H183" s="243" t="s">
        <v>581</v>
      </c>
      <c r="I183" s="243" t="s">
        <v>506</v>
      </c>
      <c r="J183" s="243">
        <v>50</v>
      </c>
      <c r="K183" s="284"/>
    </row>
    <row r="184" spans="2:11" ht="15" customHeight="1">
      <c r="B184" s="263"/>
      <c r="C184" s="243" t="s">
        <v>582</v>
      </c>
      <c r="D184" s="243"/>
      <c r="E184" s="243"/>
      <c r="F184" s="262" t="s">
        <v>510</v>
      </c>
      <c r="G184" s="243"/>
      <c r="H184" s="243" t="s">
        <v>583</v>
      </c>
      <c r="I184" s="243" t="s">
        <v>584</v>
      </c>
      <c r="J184" s="243"/>
      <c r="K184" s="284"/>
    </row>
    <row r="185" spans="2:11" ht="15" customHeight="1">
      <c r="B185" s="263"/>
      <c r="C185" s="243" t="s">
        <v>585</v>
      </c>
      <c r="D185" s="243"/>
      <c r="E185" s="243"/>
      <c r="F185" s="262" t="s">
        <v>510</v>
      </c>
      <c r="G185" s="243"/>
      <c r="H185" s="243" t="s">
        <v>586</v>
      </c>
      <c r="I185" s="243" t="s">
        <v>584</v>
      </c>
      <c r="J185" s="243"/>
      <c r="K185" s="284"/>
    </row>
    <row r="186" spans="2:11" ht="15" customHeight="1">
      <c r="B186" s="263"/>
      <c r="C186" s="243" t="s">
        <v>587</v>
      </c>
      <c r="D186" s="243"/>
      <c r="E186" s="243"/>
      <c r="F186" s="262" t="s">
        <v>510</v>
      </c>
      <c r="G186" s="243"/>
      <c r="H186" s="243" t="s">
        <v>588</v>
      </c>
      <c r="I186" s="243" t="s">
        <v>584</v>
      </c>
      <c r="J186" s="243"/>
      <c r="K186" s="284"/>
    </row>
    <row r="187" spans="2:11" ht="15" customHeight="1">
      <c r="B187" s="263"/>
      <c r="C187" s="296" t="s">
        <v>589</v>
      </c>
      <c r="D187" s="243"/>
      <c r="E187" s="243"/>
      <c r="F187" s="262" t="s">
        <v>510</v>
      </c>
      <c r="G187" s="243"/>
      <c r="H187" s="243" t="s">
        <v>590</v>
      </c>
      <c r="I187" s="243" t="s">
        <v>591</v>
      </c>
      <c r="J187" s="297" t="s">
        <v>592</v>
      </c>
      <c r="K187" s="284"/>
    </row>
    <row r="188" spans="2:11" ht="15" customHeight="1">
      <c r="B188" s="263"/>
      <c r="C188" s="248" t="s">
        <v>45</v>
      </c>
      <c r="D188" s="243"/>
      <c r="E188" s="243"/>
      <c r="F188" s="262" t="s">
        <v>504</v>
      </c>
      <c r="G188" s="243"/>
      <c r="H188" s="239" t="s">
        <v>593</v>
      </c>
      <c r="I188" s="243" t="s">
        <v>594</v>
      </c>
      <c r="J188" s="243"/>
      <c r="K188" s="284"/>
    </row>
    <row r="189" spans="2:11" ht="15" customHeight="1">
      <c r="B189" s="263"/>
      <c r="C189" s="248" t="s">
        <v>595</v>
      </c>
      <c r="D189" s="243"/>
      <c r="E189" s="243"/>
      <c r="F189" s="262" t="s">
        <v>504</v>
      </c>
      <c r="G189" s="243"/>
      <c r="H189" s="243" t="s">
        <v>596</v>
      </c>
      <c r="I189" s="243" t="s">
        <v>538</v>
      </c>
      <c r="J189" s="243"/>
      <c r="K189" s="284"/>
    </row>
    <row r="190" spans="2:11" ht="15" customHeight="1">
      <c r="B190" s="263"/>
      <c r="C190" s="248" t="s">
        <v>597</v>
      </c>
      <c r="D190" s="243"/>
      <c r="E190" s="243"/>
      <c r="F190" s="262" t="s">
        <v>504</v>
      </c>
      <c r="G190" s="243"/>
      <c r="H190" s="243" t="s">
        <v>598</v>
      </c>
      <c r="I190" s="243" t="s">
        <v>538</v>
      </c>
      <c r="J190" s="243"/>
      <c r="K190" s="284"/>
    </row>
    <row r="191" spans="2:11" ht="15" customHeight="1">
      <c r="B191" s="263"/>
      <c r="C191" s="248" t="s">
        <v>599</v>
      </c>
      <c r="D191" s="243"/>
      <c r="E191" s="243"/>
      <c r="F191" s="262" t="s">
        <v>510</v>
      </c>
      <c r="G191" s="243"/>
      <c r="H191" s="243" t="s">
        <v>600</v>
      </c>
      <c r="I191" s="243" t="s">
        <v>538</v>
      </c>
      <c r="J191" s="243"/>
      <c r="K191" s="284"/>
    </row>
    <row r="192" spans="2:11" ht="15" customHeight="1">
      <c r="B192" s="290"/>
      <c r="C192" s="298"/>
      <c r="D192" s="272"/>
      <c r="E192" s="272"/>
      <c r="F192" s="272"/>
      <c r="G192" s="272"/>
      <c r="H192" s="272"/>
      <c r="I192" s="272"/>
      <c r="J192" s="272"/>
      <c r="K192" s="291"/>
    </row>
    <row r="193" spans="2:11" ht="18.75" customHeight="1">
      <c r="B193" s="239"/>
      <c r="C193" s="243"/>
      <c r="D193" s="243"/>
      <c r="E193" s="243"/>
      <c r="F193" s="262"/>
      <c r="G193" s="243"/>
      <c r="H193" s="243"/>
      <c r="I193" s="243"/>
      <c r="J193" s="243"/>
      <c r="K193" s="239"/>
    </row>
    <row r="194" spans="2:11" ht="18.75" customHeight="1">
      <c r="B194" s="239"/>
      <c r="C194" s="243"/>
      <c r="D194" s="243"/>
      <c r="E194" s="243"/>
      <c r="F194" s="262"/>
      <c r="G194" s="243"/>
      <c r="H194" s="243"/>
      <c r="I194" s="243"/>
      <c r="J194" s="243"/>
      <c r="K194" s="239"/>
    </row>
    <row r="195" spans="2:11" ht="18.75" customHeight="1"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</row>
    <row r="196" spans="2:11" ht="13.5">
      <c r="B196" s="231"/>
      <c r="C196" s="232"/>
      <c r="D196" s="232"/>
      <c r="E196" s="232"/>
      <c r="F196" s="232"/>
      <c r="G196" s="232"/>
      <c r="H196" s="232"/>
      <c r="I196" s="232"/>
      <c r="J196" s="232"/>
      <c r="K196" s="233"/>
    </row>
    <row r="197" spans="2:11" ht="21">
      <c r="B197" s="234"/>
      <c r="C197" s="354" t="s">
        <v>601</v>
      </c>
      <c r="D197" s="354"/>
      <c r="E197" s="354"/>
      <c r="F197" s="354"/>
      <c r="G197" s="354"/>
      <c r="H197" s="354"/>
      <c r="I197" s="354"/>
      <c r="J197" s="354"/>
      <c r="K197" s="235"/>
    </row>
    <row r="198" spans="2:11" ht="25.5" customHeight="1">
      <c r="B198" s="234"/>
      <c r="C198" s="299" t="s">
        <v>602</v>
      </c>
      <c r="D198" s="299"/>
      <c r="E198" s="299"/>
      <c r="F198" s="299" t="s">
        <v>603</v>
      </c>
      <c r="G198" s="300"/>
      <c r="H198" s="359" t="s">
        <v>604</v>
      </c>
      <c r="I198" s="359"/>
      <c r="J198" s="359"/>
      <c r="K198" s="235"/>
    </row>
    <row r="199" spans="2:11" ht="5.25" customHeight="1">
      <c r="B199" s="263"/>
      <c r="C199" s="260"/>
      <c r="D199" s="260"/>
      <c r="E199" s="260"/>
      <c r="F199" s="260"/>
      <c r="G199" s="243"/>
      <c r="H199" s="260"/>
      <c r="I199" s="260"/>
      <c r="J199" s="260"/>
      <c r="K199" s="284"/>
    </row>
    <row r="200" spans="2:11" ht="15" customHeight="1">
      <c r="B200" s="263"/>
      <c r="C200" s="243" t="s">
        <v>594</v>
      </c>
      <c r="D200" s="243"/>
      <c r="E200" s="243"/>
      <c r="F200" s="262" t="s">
        <v>46</v>
      </c>
      <c r="G200" s="243"/>
      <c r="H200" s="356" t="s">
        <v>605</v>
      </c>
      <c r="I200" s="356"/>
      <c r="J200" s="356"/>
      <c r="K200" s="284"/>
    </row>
    <row r="201" spans="2:11" ht="15" customHeight="1">
      <c r="B201" s="263"/>
      <c r="C201" s="269"/>
      <c r="D201" s="243"/>
      <c r="E201" s="243"/>
      <c r="F201" s="262" t="s">
        <v>47</v>
      </c>
      <c r="G201" s="243"/>
      <c r="H201" s="356" t="s">
        <v>606</v>
      </c>
      <c r="I201" s="356"/>
      <c r="J201" s="356"/>
      <c r="K201" s="284"/>
    </row>
    <row r="202" spans="2:11" ht="15" customHeight="1">
      <c r="B202" s="263"/>
      <c r="C202" s="269"/>
      <c r="D202" s="243"/>
      <c r="E202" s="243"/>
      <c r="F202" s="262" t="s">
        <v>50</v>
      </c>
      <c r="G202" s="243"/>
      <c r="H202" s="356" t="s">
        <v>607</v>
      </c>
      <c r="I202" s="356"/>
      <c r="J202" s="356"/>
      <c r="K202" s="284"/>
    </row>
    <row r="203" spans="2:11" ht="15" customHeight="1">
      <c r="B203" s="263"/>
      <c r="C203" s="243"/>
      <c r="D203" s="243"/>
      <c r="E203" s="243"/>
      <c r="F203" s="262" t="s">
        <v>48</v>
      </c>
      <c r="G203" s="243"/>
      <c r="H203" s="356" t="s">
        <v>608</v>
      </c>
      <c r="I203" s="356"/>
      <c r="J203" s="356"/>
      <c r="K203" s="284"/>
    </row>
    <row r="204" spans="2:11" ht="15" customHeight="1">
      <c r="B204" s="263"/>
      <c r="C204" s="243"/>
      <c r="D204" s="243"/>
      <c r="E204" s="243"/>
      <c r="F204" s="262" t="s">
        <v>49</v>
      </c>
      <c r="G204" s="243"/>
      <c r="H204" s="356" t="s">
        <v>609</v>
      </c>
      <c r="I204" s="356"/>
      <c r="J204" s="356"/>
      <c r="K204" s="284"/>
    </row>
    <row r="205" spans="2:11" ht="15" customHeight="1">
      <c r="B205" s="263"/>
      <c r="C205" s="243"/>
      <c r="D205" s="243"/>
      <c r="E205" s="243"/>
      <c r="F205" s="262"/>
      <c r="G205" s="243"/>
      <c r="H205" s="243"/>
      <c r="I205" s="243"/>
      <c r="J205" s="243"/>
      <c r="K205" s="284"/>
    </row>
    <row r="206" spans="2:11" ht="15" customHeight="1">
      <c r="B206" s="263"/>
      <c r="C206" s="243" t="s">
        <v>550</v>
      </c>
      <c r="D206" s="243"/>
      <c r="E206" s="243"/>
      <c r="F206" s="262" t="s">
        <v>80</v>
      </c>
      <c r="G206" s="243"/>
      <c r="H206" s="356" t="s">
        <v>610</v>
      </c>
      <c r="I206" s="356"/>
      <c r="J206" s="356"/>
      <c r="K206" s="284"/>
    </row>
    <row r="207" spans="2:11" ht="15" customHeight="1">
      <c r="B207" s="263"/>
      <c r="C207" s="269"/>
      <c r="D207" s="243"/>
      <c r="E207" s="243"/>
      <c r="F207" s="262" t="s">
        <v>447</v>
      </c>
      <c r="G207" s="243"/>
      <c r="H207" s="356" t="s">
        <v>448</v>
      </c>
      <c r="I207" s="356"/>
      <c r="J207" s="356"/>
      <c r="K207" s="284"/>
    </row>
    <row r="208" spans="2:11" ht="15" customHeight="1">
      <c r="B208" s="263"/>
      <c r="C208" s="243"/>
      <c r="D208" s="243"/>
      <c r="E208" s="243"/>
      <c r="F208" s="262" t="s">
        <v>445</v>
      </c>
      <c r="G208" s="243"/>
      <c r="H208" s="356" t="s">
        <v>611</v>
      </c>
      <c r="I208" s="356"/>
      <c r="J208" s="356"/>
      <c r="K208" s="284"/>
    </row>
    <row r="209" spans="2:11" ht="15" customHeight="1">
      <c r="B209" s="301"/>
      <c r="C209" s="269"/>
      <c r="D209" s="269"/>
      <c r="E209" s="269"/>
      <c r="F209" s="262" t="s">
        <v>449</v>
      </c>
      <c r="G209" s="248"/>
      <c r="H209" s="360" t="s">
        <v>450</v>
      </c>
      <c r="I209" s="360"/>
      <c r="J209" s="360"/>
      <c r="K209" s="302"/>
    </row>
    <row r="210" spans="2:11" ht="15" customHeight="1">
      <c r="B210" s="301"/>
      <c r="C210" s="269"/>
      <c r="D210" s="269"/>
      <c r="E210" s="269"/>
      <c r="F210" s="262" t="s">
        <v>451</v>
      </c>
      <c r="G210" s="248"/>
      <c r="H210" s="360" t="s">
        <v>612</v>
      </c>
      <c r="I210" s="360"/>
      <c r="J210" s="360"/>
      <c r="K210" s="302"/>
    </row>
    <row r="211" spans="2:11" ht="15" customHeight="1">
      <c r="B211" s="301"/>
      <c r="C211" s="269"/>
      <c r="D211" s="269"/>
      <c r="E211" s="269"/>
      <c r="F211" s="303"/>
      <c r="G211" s="248"/>
      <c r="H211" s="304"/>
      <c r="I211" s="304"/>
      <c r="J211" s="304"/>
      <c r="K211" s="302"/>
    </row>
    <row r="212" spans="2:11" ht="15" customHeight="1">
      <c r="B212" s="301"/>
      <c r="C212" s="243" t="s">
        <v>574</v>
      </c>
      <c r="D212" s="269"/>
      <c r="E212" s="269"/>
      <c r="F212" s="262">
        <v>1</v>
      </c>
      <c r="G212" s="248"/>
      <c r="H212" s="360" t="s">
        <v>613</v>
      </c>
      <c r="I212" s="360"/>
      <c r="J212" s="360"/>
      <c r="K212" s="302"/>
    </row>
    <row r="213" spans="2:11" ht="15" customHeight="1">
      <c r="B213" s="301"/>
      <c r="C213" s="269"/>
      <c r="D213" s="269"/>
      <c r="E213" s="269"/>
      <c r="F213" s="262">
        <v>2</v>
      </c>
      <c r="G213" s="248"/>
      <c r="H213" s="360" t="s">
        <v>614</v>
      </c>
      <c r="I213" s="360"/>
      <c r="J213" s="360"/>
      <c r="K213" s="302"/>
    </row>
    <row r="214" spans="2:11" ht="15" customHeight="1">
      <c r="B214" s="301"/>
      <c r="C214" s="269"/>
      <c r="D214" s="269"/>
      <c r="E214" s="269"/>
      <c r="F214" s="262">
        <v>3</v>
      </c>
      <c r="G214" s="248"/>
      <c r="H214" s="360" t="s">
        <v>615</v>
      </c>
      <c r="I214" s="360"/>
      <c r="J214" s="360"/>
      <c r="K214" s="302"/>
    </row>
    <row r="215" spans="2:11" ht="15" customHeight="1">
      <c r="B215" s="301"/>
      <c r="C215" s="269"/>
      <c r="D215" s="269"/>
      <c r="E215" s="269"/>
      <c r="F215" s="262">
        <v>4</v>
      </c>
      <c r="G215" s="248"/>
      <c r="H215" s="360" t="s">
        <v>616</v>
      </c>
      <c r="I215" s="360"/>
      <c r="J215" s="360"/>
      <c r="K215" s="302"/>
    </row>
    <row r="216" spans="2:11" ht="12.75" customHeight="1">
      <c r="B216" s="305"/>
      <c r="C216" s="306"/>
      <c r="D216" s="306"/>
      <c r="E216" s="306"/>
      <c r="F216" s="306"/>
      <c r="G216" s="306"/>
      <c r="H216" s="306"/>
      <c r="I216" s="306"/>
      <c r="J216" s="306"/>
      <c r="K216" s="307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ELITE-PC\HP</dc:creator>
  <cp:keywords/>
  <dc:description/>
  <cp:lastModifiedBy>HP</cp:lastModifiedBy>
  <dcterms:created xsi:type="dcterms:W3CDTF">2019-06-19T10:42:17Z</dcterms:created>
  <dcterms:modified xsi:type="dcterms:W3CDTF">2019-06-19T10:53:46Z</dcterms:modified>
  <cp:category/>
  <cp:version/>
  <cp:contentType/>
  <cp:contentStatus/>
</cp:coreProperties>
</file>