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2017\1.Výběrová řízení\1.VŘ vypsaná\Okna Bezručova č.p. 1054,1055 - nové\VŘ\Příloha č. 5 - soupis prací\"/>
    </mc:Choice>
  </mc:AlternateContent>
  <bookViews>
    <workbookView xWindow="360" yWindow="270" windowWidth="18735" windowHeight="12210" activeTab="3"/>
  </bookViews>
  <sheets>
    <sheet name="Pokyny pro vyplnění" sheetId="11" r:id="rId1"/>
    <sheet name="Stavba" sheetId="1" r:id="rId2"/>
    <sheet name="VzorPolozky" sheetId="10" state="hidden" r:id="rId3"/>
    <sheet name="SO 01 1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oadresa">Stavba!$D$6</definedName>
    <definedName name="Objednatel" localSheetId="1">Stavba!$D$5</definedName>
    <definedName name="Objekt" localSheetId="1">Stavba!$B$38</definedName>
    <definedName name="_xlnm.Print_Area" localSheetId="3">'SO 01 1 Pol'!$A$1:$W$311</definedName>
    <definedName name="_xlnm.Print_Area" localSheetId="1">Stavba!$A$1:$J$63</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krouhleni">Stavba!$G$27</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2" i="1" l="1"/>
  <c r="I61" i="1"/>
  <c r="I60" i="1"/>
  <c r="I59" i="1"/>
  <c r="I58" i="1"/>
  <c r="I57" i="1"/>
  <c r="I56" i="1"/>
  <c r="I55" i="1"/>
  <c r="I54" i="1"/>
  <c r="I53" i="1"/>
  <c r="I52" i="1"/>
  <c r="I51" i="1"/>
  <c r="I50" i="1"/>
  <c r="BA97" i="12"/>
  <c r="BA68" i="12"/>
  <c r="BA29" i="12"/>
  <c r="O8" i="12"/>
  <c r="G9" i="12"/>
  <c r="M9" i="12" s="1"/>
  <c r="M8" i="12" s="1"/>
  <c r="I9" i="12"/>
  <c r="I8" i="12" s="1"/>
  <c r="K9" i="12"/>
  <c r="K8" i="12" s="1"/>
  <c r="O9" i="12"/>
  <c r="Q9" i="12"/>
  <c r="Q8" i="12" s="1"/>
  <c r="V9" i="12"/>
  <c r="V8" i="12" s="1"/>
  <c r="G28" i="12"/>
  <c r="I28" i="12"/>
  <c r="I27" i="12" s="1"/>
  <c r="K28" i="12"/>
  <c r="M28" i="12"/>
  <c r="O28" i="12"/>
  <c r="Q28" i="12"/>
  <c r="Q27" i="12" s="1"/>
  <c r="V28" i="12"/>
  <c r="G38" i="12"/>
  <c r="G27" i="12" s="1"/>
  <c r="I38" i="12"/>
  <c r="K38" i="12"/>
  <c r="O38" i="12"/>
  <c r="O27" i="12" s="1"/>
  <c r="Q38" i="12"/>
  <c r="V38" i="12"/>
  <c r="G48" i="12"/>
  <c r="I48" i="12"/>
  <c r="K48" i="12"/>
  <c r="M48" i="12"/>
  <c r="O48" i="12"/>
  <c r="Q48" i="12"/>
  <c r="V48" i="12"/>
  <c r="G67" i="12"/>
  <c r="M67" i="12" s="1"/>
  <c r="I67" i="12"/>
  <c r="K67" i="12"/>
  <c r="K27" i="12" s="1"/>
  <c r="O67" i="12"/>
  <c r="Q67" i="12"/>
  <c r="V67" i="12"/>
  <c r="V27" i="12" s="1"/>
  <c r="G76" i="12"/>
  <c r="I76" i="12"/>
  <c r="K76" i="12"/>
  <c r="M76" i="12"/>
  <c r="O76" i="12"/>
  <c r="Q76" i="12"/>
  <c r="V76" i="12"/>
  <c r="G84" i="12"/>
  <c r="K84" i="12"/>
  <c r="O84" i="12"/>
  <c r="V84" i="12"/>
  <c r="G85" i="12"/>
  <c r="I85" i="12"/>
  <c r="I84" i="12" s="1"/>
  <c r="K85" i="12"/>
  <c r="M85" i="12"/>
  <c r="M84" i="12" s="1"/>
  <c r="O85" i="12"/>
  <c r="Q85" i="12"/>
  <c r="Q84" i="12" s="1"/>
  <c r="V85" i="12"/>
  <c r="G95" i="12"/>
  <c r="K95" i="12"/>
  <c r="O95" i="12"/>
  <c r="V95" i="12"/>
  <c r="G96" i="12"/>
  <c r="I96" i="12"/>
  <c r="I95" i="12" s="1"/>
  <c r="K96" i="12"/>
  <c r="M96" i="12"/>
  <c r="M95" i="12" s="1"/>
  <c r="O96" i="12"/>
  <c r="Q96" i="12"/>
  <c r="Q95" i="12" s="1"/>
  <c r="V96" i="12"/>
  <c r="G113" i="12"/>
  <c r="O113" i="12"/>
  <c r="G114" i="12"/>
  <c r="I114" i="12"/>
  <c r="I113" i="12" s="1"/>
  <c r="K114" i="12"/>
  <c r="M114" i="12"/>
  <c r="O114" i="12"/>
  <c r="Q114" i="12"/>
  <c r="Q113" i="12" s="1"/>
  <c r="V114" i="12"/>
  <c r="G121" i="12"/>
  <c r="M121" i="12" s="1"/>
  <c r="I121" i="12"/>
  <c r="K121" i="12"/>
  <c r="K113" i="12" s="1"/>
  <c r="O121" i="12"/>
  <c r="Q121" i="12"/>
  <c r="V121" i="12"/>
  <c r="V113" i="12" s="1"/>
  <c r="I128" i="12"/>
  <c r="Q128" i="12"/>
  <c r="G129" i="12"/>
  <c r="G128" i="12" s="1"/>
  <c r="I129" i="12"/>
  <c r="K129" i="12"/>
  <c r="K128" i="12" s="1"/>
  <c r="O129" i="12"/>
  <c r="O128" i="12" s="1"/>
  <c r="Q129" i="12"/>
  <c r="V129" i="12"/>
  <c r="V128" i="12" s="1"/>
  <c r="G139" i="12"/>
  <c r="M139" i="12" s="1"/>
  <c r="I139" i="12"/>
  <c r="K139" i="12"/>
  <c r="K138" i="12" s="1"/>
  <c r="O139" i="12"/>
  <c r="O138" i="12" s="1"/>
  <c r="Q139" i="12"/>
  <c r="V139" i="12"/>
  <c r="V138" i="12" s="1"/>
  <c r="G149" i="12"/>
  <c r="I149" i="12"/>
  <c r="K149" i="12"/>
  <c r="M149" i="12"/>
  <c r="O149" i="12"/>
  <c r="Q149" i="12"/>
  <c r="V149" i="12"/>
  <c r="G154" i="12"/>
  <c r="M154" i="12" s="1"/>
  <c r="I154" i="12"/>
  <c r="K154" i="12"/>
  <c r="O154" i="12"/>
  <c r="Q154" i="12"/>
  <c r="V154" i="12"/>
  <c r="G160" i="12"/>
  <c r="I160" i="12"/>
  <c r="I138" i="12" s="1"/>
  <c r="K160" i="12"/>
  <c r="M160" i="12"/>
  <c r="O160" i="12"/>
  <c r="Q160" i="12"/>
  <c r="Q138" i="12" s="1"/>
  <c r="V160" i="12"/>
  <c r="G165" i="12"/>
  <c r="M165" i="12" s="1"/>
  <c r="I165" i="12"/>
  <c r="K165" i="12"/>
  <c r="O165" i="12"/>
  <c r="Q165" i="12"/>
  <c r="V165" i="12"/>
  <c r="G170" i="12"/>
  <c r="I170" i="12"/>
  <c r="K170" i="12"/>
  <c r="M170" i="12"/>
  <c r="O170" i="12"/>
  <c r="Q170" i="12"/>
  <c r="V170" i="12"/>
  <c r="G175" i="12"/>
  <c r="M175" i="12" s="1"/>
  <c r="I175" i="12"/>
  <c r="K175" i="12"/>
  <c r="O175" i="12"/>
  <c r="Q175" i="12"/>
  <c r="V175" i="12"/>
  <c r="I184" i="12"/>
  <c r="Q184" i="12"/>
  <c r="G185" i="12"/>
  <c r="M185" i="12" s="1"/>
  <c r="M184" i="12" s="1"/>
  <c r="I185" i="12"/>
  <c r="K185" i="12"/>
  <c r="K184" i="12" s="1"/>
  <c r="O185" i="12"/>
  <c r="O184" i="12" s="1"/>
  <c r="Q185" i="12"/>
  <c r="V185" i="12"/>
  <c r="V184" i="12" s="1"/>
  <c r="G189" i="12"/>
  <c r="G188" i="12" s="1"/>
  <c r="I189" i="12"/>
  <c r="K189" i="12"/>
  <c r="K188" i="12" s="1"/>
  <c r="O189" i="12"/>
  <c r="O188" i="12" s="1"/>
  <c r="Q189" i="12"/>
  <c r="V189" i="12"/>
  <c r="V188" i="12" s="1"/>
  <c r="G200" i="12"/>
  <c r="I200" i="12"/>
  <c r="I188" i="12" s="1"/>
  <c r="K200" i="12"/>
  <c r="M200" i="12"/>
  <c r="O200" i="12"/>
  <c r="Q200" i="12"/>
  <c r="Q188" i="12" s="1"/>
  <c r="V200" i="12"/>
  <c r="G209" i="12"/>
  <c r="M209" i="12" s="1"/>
  <c r="I209" i="12"/>
  <c r="K209" i="12"/>
  <c r="O209" i="12"/>
  <c r="Q209" i="12"/>
  <c r="V209" i="12"/>
  <c r="G218" i="12"/>
  <c r="I218" i="12"/>
  <c r="K218" i="12"/>
  <c r="M218" i="12"/>
  <c r="O218" i="12"/>
  <c r="Q218" i="12"/>
  <c r="V218" i="12"/>
  <c r="G221" i="12"/>
  <c r="O221" i="12"/>
  <c r="G222" i="12"/>
  <c r="I222" i="12"/>
  <c r="I221" i="12" s="1"/>
  <c r="K222" i="12"/>
  <c r="M222" i="12"/>
  <c r="O222" i="12"/>
  <c r="Q222" i="12"/>
  <c r="Q221" i="12" s="1"/>
  <c r="V222" i="12"/>
  <c r="G231" i="12"/>
  <c r="M231" i="12" s="1"/>
  <c r="I231" i="12"/>
  <c r="K231" i="12"/>
  <c r="K221" i="12" s="1"/>
  <c r="O231" i="12"/>
  <c r="Q231" i="12"/>
  <c r="V231" i="12"/>
  <c r="V221" i="12" s="1"/>
  <c r="G240" i="12"/>
  <c r="I240" i="12"/>
  <c r="K240" i="12"/>
  <c r="M240" i="12"/>
  <c r="O240" i="12"/>
  <c r="Q240" i="12"/>
  <c r="V240" i="12"/>
  <c r="G243" i="12"/>
  <c r="O243" i="12"/>
  <c r="G244" i="12"/>
  <c r="I244" i="12"/>
  <c r="I243" i="12" s="1"/>
  <c r="K244" i="12"/>
  <c r="M244" i="12"/>
  <c r="O244" i="12"/>
  <c r="Q244" i="12"/>
  <c r="Q243" i="12" s="1"/>
  <c r="V244" i="12"/>
  <c r="G255" i="12"/>
  <c r="M255" i="12" s="1"/>
  <c r="I255" i="12"/>
  <c r="K255" i="12"/>
  <c r="K243" i="12" s="1"/>
  <c r="O255" i="12"/>
  <c r="Q255" i="12"/>
  <c r="V255" i="12"/>
  <c r="V243" i="12" s="1"/>
  <c r="G271" i="12"/>
  <c r="G270" i="12" s="1"/>
  <c r="I271" i="12"/>
  <c r="K271" i="12"/>
  <c r="K270" i="12" s="1"/>
  <c r="O271" i="12"/>
  <c r="O270" i="12" s="1"/>
  <c r="Q271" i="12"/>
  <c r="V271" i="12"/>
  <c r="V270" i="12" s="1"/>
  <c r="G289" i="12"/>
  <c r="I289" i="12"/>
  <c r="I270" i="12" s="1"/>
  <c r="K289" i="12"/>
  <c r="M289" i="12"/>
  <c r="O289" i="12"/>
  <c r="Q289" i="12"/>
  <c r="Q270" i="12" s="1"/>
  <c r="V289" i="12"/>
  <c r="G292" i="12"/>
  <c r="I292" i="12"/>
  <c r="I291" i="12" s="1"/>
  <c r="K292" i="12"/>
  <c r="M292" i="12"/>
  <c r="O292" i="12"/>
  <c r="Q292" i="12"/>
  <c r="Q291" i="12" s="1"/>
  <c r="V292" i="12"/>
  <c r="G294" i="12"/>
  <c r="AE310" i="12" s="1"/>
  <c r="F40" i="1" s="1"/>
  <c r="I294" i="12"/>
  <c r="K294" i="12"/>
  <c r="O294" i="12"/>
  <c r="O291" i="12" s="1"/>
  <c r="Q294" i="12"/>
  <c r="V294" i="12"/>
  <c r="G296" i="12"/>
  <c r="I296" i="12"/>
  <c r="K296" i="12"/>
  <c r="M296" i="12"/>
  <c r="O296" i="12"/>
  <c r="Q296" i="12"/>
  <c r="V296" i="12"/>
  <c r="G298" i="12"/>
  <c r="M298" i="12" s="1"/>
  <c r="I298" i="12"/>
  <c r="K298" i="12"/>
  <c r="K291" i="12" s="1"/>
  <c r="O298" i="12"/>
  <c r="Q298" i="12"/>
  <c r="V298" i="12"/>
  <c r="V291" i="12" s="1"/>
  <c r="G300" i="12"/>
  <c r="I300" i="12"/>
  <c r="K300" i="12"/>
  <c r="M300" i="12"/>
  <c r="O300" i="12"/>
  <c r="Q300" i="12"/>
  <c r="V300" i="12"/>
  <c r="G303" i="12"/>
  <c r="M303" i="12" s="1"/>
  <c r="I303" i="12"/>
  <c r="K303" i="12"/>
  <c r="O303" i="12"/>
  <c r="Q303" i="12"/>
  <c r="V303" i="12"/>
  <c r="I305" i="12"/>
  <c r="Q305" i="12"/>
  <c r="G306" i="12"/>
  <c r="M306" i="12" s="1"/>
  <c r="M305" i="12" s="1"/>
  <c r="I306" i="12"/>
  <c r="K306" i="12"/>
  <c r="K305" i="12" s="1"/>
  <c r="O306" i="12"/>
  <c r="O305" i="12" s="1"/>
  <c r="Q306" i="12"/>
  <c r="V306" i="12"/>
  <c r="V305" i="12" s="1"/>
  <c r="AF310" i="12"/>
  <c r="G40" i="1" s="1"/>
  <c r="I20" i="1"/>
  <c r="I19" i="1"/>
  <c r="I18" i="1"/>
  <c r="I17" i="1"/>
  <c r="F39" i="1" l="1"/>
  <c r="F42" i="1" s="1"/>
  <c r="G23" i="1" s="1"/>
  <c r="F41" i="1"/>
  <c r="G39" i="1"/>
  <c r="G41" i="1"/>
  <c r="H41" i="1" s="1"/>
  <c r="I41" i="1" s="1"/>
  <c r="G8" i="12"/>
  <c r="H40" i="1"/>
  <c r="I40" i="1" s="1"/>
  <c r="M243" i="12"/>
  <c r="M221" i="12"/>
  <c r="M138" i="12"/>
  <c r="M113" i="12"/>
  <c r="G305" i="12"/>
  <c r="M294" i="12"/>
  <c r="M291" i="12" s="1"/>
  <c r="M271" i="12"/>
  <c r="M270" i="12" s="1"/>
  <c r="M189" i="12"/>
  <c r="M188" i="12" s="1"/>
  <c r="G184" i="12"/>
  <c r="G138" i="12"/>
  <c r="M129" i="12"/>
  <c r="M128" i="12" s="1"/>
  <c r="M38" i="12"/>
  <c r="M27" i="12" s="1"/>
  <c r="G291" i="12"/>
  <c r="J28" i="1"/>
  <c r="J26" i="1"/>
  <c r="G38" i="1"/>
  <c r="F38" i="1"/>
  <c r="H32" i="1"/>
  <c r="J23" i="1"/>
  <c r="J24" i="1"/>
  <c r="J25" i="1"/>
  <c r="J27" i="1"/>
  <c r="E24" i="1"/>
  <c r="E26" i="1"/>
  <c r="G310" i="12" l="1"/>
  <c r="I49" i="1"/>
  <c r="H39" i="1"/>
  <c r="G42" i="1"/>
  <c r="A23" i="1"/>
  <c r="A24" i="1" s="1"/>
  <c r="G24" i="1" s="1"/>
  <c r="G25" i="1" l="1"/>
  <c r="A25" i="1" s="1"/>
  <c r="A26" i="1" s="1"/>
  <c r="G26" i="1" s="1"/>
  <c r="G28" i="1"/>
  <c r="I39" i="1"/>
  <c r="I42" i="1" s="1"/>
  <c r="H42" i="1"/>
  <c r="A27" i="1"/>
  <c r="A29" i="1" s="1"/>
  <c r="G29" i="1" s="1"/>
  <c r="G27" i="1" s="1"/>
  <c r="I63" i="1"/>
  <c r="I16" i="1"/>
  <c r="I21" i="1" s="1"/>
  <c r="J39" i="1" l="1"/>
  <c r="J42" i="1" s="1"/>
  <c r="J40" i="1"/>
  <c r="J41" i="1"/>
  <c r="J62" i="1"/>
  <c r="J57" i="1"/>
  <c r="J60" i="1"/>
  <c r="J55" i="1"/>
  <c r="J53" i="1"/>
  <c r="J58" i="1"/>
  <c r="J49" i="1"/>
  <c r="J54" i="1"/>
  <c r="J61" i="1"/>
  <c r="J51" i="1"/>
  <c r="J56" i="1"/>
  <c r="J52" i="1"/>
  <c r="J59" i="1"/>
  <c r="J50" i="1"/>
  <c r="J63" i="1" l="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<sst xmlns="http://schemas.openxmlformats.org/spreadsheetml/2006/main" count="943" uniqueCount="303">
  <si>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</si>
  <si>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</si>
  <si>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</si>
  <si>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</si>
  <si>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</si>
  <si>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</si>
  <si>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</si>
  <si>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</si>
  <si>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</si>
  <si>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</si>
  <si>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</si>
  <si>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</si>
  <si>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</si>
  <si>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</si>
  <si>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</si>
  <si>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</si>
  <si>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</si>
  <si>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</si>
  <si>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</si>
  <si>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</si>
  <si>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</si>
  <si>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</si>
  <si>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</si>
  <si>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</si>
  <si>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</si>
  <si>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</si>
  <si>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</si>
  <si>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</si>
  <si>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</si>
  <si>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</si>
  <si>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</si>
  <si>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</si>
  <si>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</si>
  <si>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</si>
  <si>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</si>
  <si>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</si>
  <si>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</si>
  <si>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</si>
  <si>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</si>
  <si>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</si>
  <si>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</si>
  <si>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</si>
  <si>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</si>
  <si>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</si>
  <si>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Architektonicko-stavební řešení</t>
  </si>
  <si>
    <t>SO 01</t>
  </si>
  <si>
    <t>Objekt:</t>
  </si>
  <si>
    <t>Rozpočet:</t>
  </si>
  <si>
    <t>0604</t>
  </si>
  <si>
    <t>Výměna oken - BD Bezručova č.p. 1055, Turnov</t>
  </si>
  <si>
    <t>MĚSTO TURNOV</t>
  </si>
  <si>
    <t>Antonína Dvořáka 335</t>
  </si>
  <si>
    <t>Turnov</t>
  </si>
  <si>
    <t>51101</t>
  </si>
  <si>
    <t>00276227</t>
  </si>
  <si>
    <t>CZ00276227</t>
  </si>
  <si>
    <t>Jiří Procházka</t>
  </si>
  <si>
    <t>13</t>
  </si>
  <si>
    <t>Kacanovy</t>
  </si>
  <si>
    <t>41210948</t>
  </si>
  <si>
    <t>CZ5904061603</t>
  </si>
  <si>
    <t>Stavba</t>
  </si>
  <si>
    <t>Celkem za stavbu</t>
  </si>
  <si>
    <t>CZK</t>
  </si>
  <si>
    <t>Rekapitulace dílů</t>
  </si>
  <si>
    <t>Typ dílu</t>
  </si>
  <si>
    <t>3</t>
  </si>
  <si>
    <t>Svislé a kompletní konstrukce</t>
  </si>
  <si>
    <t>61</t>
  </si>
  <si>
    <t>Úpravy povrchů vnitřní</t>
  </si>
  <si>
    <t>62</t>
  </si>
  <si>
    <t>Úpravy povrchů vnější</t>
  </si>
  <si>
    <t>63</t>
  </si>
  <si>
    <t>Podlahy a podlahové konstrukce</t>
  </si>
  <si>
    <t>64</t>
  </si>
  <si>
    <t>Výplně otvorů</t>
  </si>
  <si>
    <t>95</t>
  </si>
  <si>
    <t>Dokončovací konstrukce na pozemních stavbách</t>
  </si>
  <si>
    <t>96</t>
  </si>
  <si>
    <t>Bourání konstrukcí</t>
  </si>
  <si>
    <t>99</t>
  </si>
  <si>
    <t>Staveništní přesun hmot</t>
  </si>
  <si>
    <t>764</t>
  </si>
  <si>
    <t>Konstrukce klempířské</t>
  </si>
  <si>
    <t>766</t>
  </si>
  <si>
    <t>Konstrukce truhlářské</t>
  </si>
  <si>
    <t>769</t>
  </si>
  <si>
    <t>Otvorové prvky z plastu</t>
  </si>
  <si>
    <t>784</t>
  </si>
  <si>
    <t>Malby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</si>
  <si>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</si>
  <si>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</si>
  <si>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</si>
  <si>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</si>
  <si>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</si>
  <si>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</si>
  <si>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</si>
  <si>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</si>
  <si>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</si>
  <si>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</si>
  <si>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</si>
  <si>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</si>
  <si>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</si>
  <si>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</si>
  <si>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</si>
  <si>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</si>
  <si>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</si>
  <si>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</si>
  <si>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</si>
  <si>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</si>
  <si>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</si>
  <si>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</si>
  <si>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</si>
  <si>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</si>
  <si>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</si>
  <si>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</si>
  <si>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</si>
  <si>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</si>
  <si>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</si>
  <si>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</si>
  <si>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</si>
  <si>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</si>
  <si>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349231810R00</t>
  </si>
  <si>
    <t>Přisekání a hrubé vyrovnání, ostění po bourání výplní otvorů</t>
  </si>
  <si>
    <t>m2</t>
  </si>
  <si>
    <t>Vlastní</t>
  </si>
  <si>
    <t>Kalkul</t>
  </si>
  <si>
    <t>POL1_1</t>
  </si>
  <si>
    <t xml:space="preserve">dle výkazu oken : </t>
  </si>
  <si>
    <t>VV</t>
  </si>
  <si>
    <t>Začátek provozního součtu</t>
  </si>
  <si>
    <t xml:space="preserve">  A : (2,15+2*1,5)*33</t>
  </si>
  <si>
    <t xml:space="preserve">  B : (0,75+2*1,5)*9</t>
  </si>
  <si>
    <t>Konec provozního součtu</t>
  </si>
  <si>
    <t>šířka 35  cm : 203,7*(0,35)</t>
  </si>
  <si>
    <t xml:space="preserve">  C : (2,45+2*1,75)*6</t>
  </si>
  <si>
    <t xml:space="preserve">  D : (0,95+2*1,05)*2</t>
  </si>
  <si>
    <t xml:space="preserve">  E : (1,1+2*1,05)*2</t>
  </si>
  <si>
    <t>šířka 20 cm : 48,2*0,2</t>
  </si>
  <si>
    <t xml:space="preserve">  F : (0,55+2*0,95)*2</t>
  </si>
  <si>
    <t>šířka 35 cm : 4,9*0,35</t>
  </si>
  <si>
    <t>SPU</t>
  </si>
  <si>
    <t>610991111R00</t>
  </si>
  <si>
    <t>Zakrývání výplní vnitřních otvorů, předmětů apod. fólií Pe 0,05-0,2 mm</t>
  </si>
  <si>
    <t>801-1</t>
  </si>
  <si>
    <t>RTS 18/ I</t>
  </si>
  <si>
    <t>RTS 17/ II</t>
  </si>
  <si>
    <t>které se zřizují před úpravami povrchu, a obalení osazených dveřních zárubní před znečištěním při úpravách povrchu nástřikem plastických maltovin včetně pozdějšího odkrytí,</t>
  </si>
  <si>
    <t>SPI</t>
  </si>
  <si>
    <t>A : 2,15*1,5*33</t>
  </si>
  <si>
    <t>B : 0,75*1,5*9</t>
  </si>
  <si>
    <t>C : 2,45*1,75*6</t>
  </si>
  <si>
    <t>D : 0,95*1,05*2</t>
  </si>
  <si>
    <t>E : 1,1*1,05*2</t>
  </si>
  <si>
    <t>F : 0,55*0,95*2</t>
  </si>
  <si>
    <t>610991004R00</t>
  </si>
  <si>
    <t>Začišťovací okenní lišta pro omítku tl. 15 mm</t>
  </si>
  <si>
    <t>m</t>
  </si>
  <si>
    <t>nalepení a odříznutí po dokončení omítek</t>
  </si>
  <si>
    <t>A : (2,15+2*1,5)*33</t>
  </si>
  <si>
    <t>B : (0,75+2*1,5)*9</t>
  </si>
  <si>
    <t>C : (2,45+2*1,75)*6</t>
  </si>
  <si>
    <t>D : (0,95+2*1,05)*2</t>
  </si>
  <si>
    <t>E : (1,1+2*1,05)*2</t>
  </si>
  <si>
    <t>F : (0,55+2*0,95)*2</t>
  </si>
  <si>
    <t>612425931R00</t>
  </si>
  <si>
    <t>Omítka vápenná vnitřního ostění omítkou štukovou</t>
  </si>
  <si>
    <t>801-4</t>
  </si>
  <si>
    <t>okenního nebo dveřního, z pomocného pracovního lešení o výšce podlahy do 1900 mm a pro zatížení do 1,5 kPa,</t>
  </si>
  <si>
    <t>šířka 35 + 12  cm : 203,7*(0,35+0,12)</t>
  </si>
  <si>
    <t>622311152RV1</t>
  </si>
  <si>
    <t>Zateplení ostění expandovaným polystyrénem, tloušťky 20 mm, zakončené stěrkou s výztužnou tkaninou</t>
  </si>
  <si>
    <t>POL1_</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</si>
  <si>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</si>
  <si>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šířka 35 cm : 203,7*0,35</t>
  </si>
  <si>
    <t>622311900RR</t>
  </si>
  <si>
    <t>Příplatek za tloušťku EPS 100 mm</t>
  </si>
  <si>
    <t>Indiv</t>
  </si>
  <si>
    <t>šířka 15 cm : 203,7*0,15</t>
  </si>
  <si>
    <t>612409991RT2</t>
  </si>
  <si>
    <t>Začištění omítek kolem oken, dveří a obkladů apod. s použitím suché maltové směsi</t>
  </si>
  <si>
    <t xml:space="preserve">případná oprava vnějšího ostění po vybourání oken : </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</si>
  <si>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</si>
  <si>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</si>
  <si>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</si>
  <si>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 xml:space="preserve">vyrovnání parapetu : </t>
  </si>
  <si>
    <t xml:space="preserve">  C : 2,45*6</t>
  </si>
  <si>
    <t xml:space="preserve">  D : 0,95*2</t>
  </si>
  <si>
    <t xml:space="preserve">  E : 1,1*2</t>
  </si>
  <si>
    <t>šířka 150 mm : 18,8*0,15</t>
  </si>
  <si>
    <t xml:space="preserve">  A : 2,15*33</t>
  </si>
  <si>
    <t xml:space="preserve">  B : 0,75*9</t>
  </si>
  <si>
    <t xml:space="preserve">  F : 0,55*2</t>
  </si>
  <si>
    <t>šířka 300 mm : 78,8*0,3</t>
  </si>
  <si>
    <t>648991111RT3</t>
  </si>
  <si>
    <t>Osazení parapetních desek z plastických hmot Dodávka a osazení parapetních desek z plastických hmot šířky 150 mm</t>
  </si>
  <si>
    <t>a poloplastických hmot na montážní pěnu, zapravení omítky pod parapetem, těsnění spáry mezi parapetem a rámem okna, dodávka silikonu.</t>
  </si>
  <si>
    <t>C : 2,45*6</t>
  </si>
  <si>
    <t>D : 0,95*2</t>
  </si>
  <si>
    <t>E : 1,1*2</t>
  </si>
  <si>
    <t>648991113RT3</t>
  </si>
  <si>
    <t>Osazení parapetních desek z plastických hmot Dodávka a osazení parapetních desek z plastických hmot šířky 300 mm</t>
  </si>
  <si>
    <t>A : 2,15*33</t>
  </si>
  <si>
    <t>B : 0,75*9</t>
  </si>
  <si>
    <t>F : 0,55*2</t>
  </si>
  <si>
    <t>952901189RR00</t>
  </si>
  <si>
    <t>Zakrytí podlahy, pomocné lešení, vyčištění místností po bourání a osazení oken</t>
  </si>
  <si>
    <t>kus</t>
  </si>
  <si>
    <t>A : 33</t>
  </si>
  <si>
    <t>B : 9</t>
  </si>
  <si>
    <t>C : 6</t>
  </si>
  <si>
    <t>D : 2</t>
  </si>
  <si>
    <t>E : 2</t>
  </si>
  <si>
    <t>F : 2</t>
  </si>
  <si>
    <t>968061112R00</t>
  </si>
  <si>
    <t>Vyvěšení nebo zavěšení dřevěných křídel oken, plochy do 1,5 m2</t>
  </si>
  <si>
    <t>801-3</t>
  </si>
  <si>
    <t>oken, dveří a vrat, s uložením a opětovným zavěšením po provedení stavebních změn,</t>
  </si>
  <si>
    <t>A : 6*33</t>
  </si>
  <si>
    <t>B : 2*9</t>
  </si>
  <si>
    <t>C : 4*6</t>
  </si>
  <si>
    <t>D : 2*2</t>
  </si>
  <si>
    <t>E : 2*2</t>
  </si>
  <si>
    <t>F : 1*2</t>
  </si>
  <si>
    <t>968062244R00</t>
  </si>
  <si>
    <t>Vybourání dřevěných rámů oken jednoduchých, plochy do 1 m2</t>
  </si>
  <si>
    <t>včetně pomocného lešení o výšce podlahy do 1900 mm a pro zatížení do 1,5 kPa  (150 kg/m2),</t>
  </si>
  <si>
    <t>968062245R00</t>
  </si>
  <si>
    <t>Vybourání dřevěných rámů oken jednoduchých, plochy do 2 m2</t>
  </si>
  <si>
    <t>968062246R00</t>
  </si>
  <si>
    <t>Vybourání dřevěných rámů oken jednoduchých, plochy do 4 m2</t>
  </si>
  <si>
    <t>968062355R00</t>
  </si>
  <si>
    <t>Vybourání dřevěných rámů oken dvojitých nebo zdvojených, plochy do 2 m2</t>
  </si>
  <si>
    <t>968062356R00</t>
  </si>
  <si>
    <t>Vybourání dřevěných rámů oken dvojitých nebo zdvojených, plochy do 4 m2</t>
  </si>
  <si>
    <t>968095002R00</t>
  </si>
  <si>
    <t xml:space="preserve">Vybourání vnitřních parapetů dřevěných, šířky do 50 cm,  </t>
  </si>
  <si>
    <t>999281108R00</t>
  </si>
  <si>
    <t xml:space="preserve">Přesun hmot pro opravy a údržbu objektů pro opravy a údržbu dosavadních objektů včetně vnějších plášťů_x000D_
 výšky do 12 m,  </t>
  </si>
  <si>
    <t>t</t>
  </si>
  <si>
    <t>POL7_1</t>
  </si>
  <si>
    <t>oborů 801, 803, 811 a 812</t>
  </si>
  <si>
    <t>764908301RT3</t>
  </si>
  <si>
    <t>Oplechování parapetů včetně rohů, z pozinkovaného plechu s povrchem z polyesteru tl. 0,6 mm, rš 200 mm, dodávka a montáž</t>
  </si>
  <si>
    <t>800-764</t>
  </si>
  <si>
    <t>včetně rohů</t>
  </si>
  <si>
    <t>včetně spojovacích prostředků a zednických výpomocí.</t>
  </si>
  <si>
    <t>POP</t>
  </si>
  <si>
    <t>764410850R00</t>
  </si>
  <si>
    <t>Demontáž oplechování parapetů rš od 100 do 330 mm</t>
  </si>
  <si>
    <t>764908RR00</t>
  </si>
  <si>
    <t>Příplatek za demontáž a montáž parapetů - bez použití venkovního lešení</t>
  </si>
  <si>
    <t>998764102R00</t>
  </si>
  <si>
    <t>Přesun hmot pro konstrukce klempířské v objektech výšky do 12 m</t>
  </si>
  <si>
    <t>POL7_</t>
  </si>
  <si>
    <t>50 m vodorovně</t>
  </si>
  <si>
    <t>766601216RT1</t>
  </si>
  <si>
    <t xml:space="preserve">Těsnění připojovací spáry spára ostění, interiér - fólie parotěsná šířky 50 mm samolepicí, výplň PU pěnou, exteriér - páska paropropustná šířky 20 mm, tl. 8/40 mm expanzní,  </t>
  </si>
  <si>
    <t>800-766</t>
  </si>
  <si>
    <t>POL1_7</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</si>
  <si>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</si>
  <si>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</si>
  <si>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998766102R00</t>
  </si>
  <si>
    <t>Přesun hmot pro konstrukce truhlářské v objektech výšky do 12 m</t>
  </si>
  <si>
    <t>POL7_1001</t>
  </si>
  <si>
    <t>769611111S00</t>
  </si>
  <si>
    <t>Montáž a dodávka oken  plastových, dle popisu výplně otvorů Uw = 0,85 W/m2K</t>
  </si>
  <si>
    <t xml:space="preserve">plastové okno dle popisu výplní otvorů  ( obecné požadavky),  : </t>
  </si>
  <si>
    <t xml:space="preserve">interier - bílá, exterier bílá : </t>
  </si>
  <si>
    <t xml:space="preserve">izolační zasklení, sklo dle výpisu výplní : </t>
  </si>
  <si>
    <t xml:space="preserve">napojení na okolní konstrukce dle normy : </t>
  </si>
  <si>
    <t xml:space="preserve">od interieru - parotěsnící páska+TI vrstva+paropropustná, : </t>
  </si>
  <si>
    <t xml:space="preserve">vodotěsná a větrotěsná páska : </t>
  </si>
  <si>
    <t xml:space="preserve">podrobná specifikace v Technické zprávě a Výpisu výplní otvorů : </t>
  </si>
  <si>
    <t>769611112S00</t>
  </si>
  <si>
    <t>Montáž a dodávka oken  plastových, dle popisu výplně otvorů Uw = 1,1 W/m2K</t>
  </si>
  <si>
    <t>784161601R00</t>
  </si>
  <si>
    <t>Příprava povrchu Penetrace (napouštění) podkladu disperzní, jednonásobná</t>
  </si>
  <si>
    <t>800-784</t>
  </si>
  <si>
    <t>784165522R00</t>
  </si>
  <si>
    <t>Malby z malířských směsí disperzních,  , barevné, dvojnásobné</t>
  </si>
  <si>
    <t>979011111R00</t>
  </si>
  <si>
    <t>Svislá doprava suti a vybouraných hmot za prvé podlaží nad nebo pod základním podlažím</t>
  </si>
  <si>
    <t>POL8_0</t>
  </si>
  <si>
    <t>979011121R00</t>
  </si>
  <si>
    <t>Svislá doprava suti a vybouraných hmot příplatek za každé další podlaží</t>
  </si>
  <si>
    <t>979082111R00</t>
  </si>
  <si>
    <t>Vnitrostaveništní doprava suti a vybouraných hmot do 10 m</t>
  </si>
  <si>
    <t>979082121R00</t>
  </si>
  <si>
    <t>Vnitrostaveništní doprava suti a vybouraných hmot příplatek k ceně za každých dalších 5 m</t>
  </si>
  <si>
    <t>979083114R00</t>
  </si>
  <si>
    <t>Vodorovné přemístění suti přes 2000 m do 3000 m</t>
  </si>
  <si>
    <t>800-6</t>
  </si>
  <si>
    <t>včetně naložení na dopravní prostředek a složení,</t>
  </si>
  <si>
    <t>979990162R00</t>
  </si>
  <si>
    <t>Poplatek za skládku dřevo+sklo</t>
  </si>
  <si>
    <t>005121 R</t>
  </si>
  <si>
    <t>Zařízení staveniště</t>
  </si>
  <si>
    <t>Soubor</t>
  </si>
  <si>
    <t>POL99_2</t>
  </si>
  <si>
    <t>Veškeré náklady spojené s vybudováním, provozem a odstraněním zařízení staveniště.</t>
  </si>
  <si>
    <t>SUM</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</si>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</sst>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4" fontId="0" fillId="0" borderId="1" xfId="0" applyNumberFormat="1" applyBorder="1"/>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49" fontId="8" fillId="3" borderId="0" xfId="0" applyNumberFormat="1"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8" fillId="3" borderId="6" xfId="0" applyNumberFormat="1"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7" fillId="0" borderId="0" xfId="0" applyNumberFormat="1" applyFont="1" applyBorder="1" applyAlignment="1">
      <alignment horizontal="center" vertical="top" wrapText="1" shrinkToFit="1"/>
    </xf>
    <xf numFmtId="0" fontId="17" fillId="0" borderId="0" xfId="0" applyNumberFormat="1" applyFont="1" applyBorder="1" applyAlignment="1">
      <alignment vertical="top" wrapText="1" shrinkToFi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189" t="s">
        <v>39</v>
      </c>
      <c r="B2" s="189"/>
      <c r="C2" s="189"/>
      <c r="D2" s="189"/>
      <c r="E2" s="189"/>
      <c r="F2" s="189"/>
      <c r="G2" s="189"/>
    </row>
  </sheetData>
  <sheetProtection algorithmName="SHA-512" hashValue="qG+wHFe5vwuzDcAZMr4wVuZpO/O5VriNulDPLhy3WcKSRnQqVD6V9yrKAyNmfBnK6VTVb7omQhl8FEj8/i4U5w==" saltValue="RX+TE/vrKz+BXHY4uF1BP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66"/>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216" t="s">
        <v>41</v>
      </c>
      <c r="C1" s="217"/>
      <c r="D1" s="217"/>
      <c r="E1" s="217"/>
      <c r="F1" s="217"/>
      <c r="G1" s="217"/>
      <c r="H1" s="217"/>
      <c r="I1" s="217"/>
      <c r="J1" s="218"/>
    </row>
    <row r="2" spans="1:15" ht="36" customHeight="1" x14ac:dyDescent="0.2">
      <c r="A2" s="3"/>
      <c r="B2" s="77" t="s">
        <v>22</v>
      </c>
      <c r="C2" s="78"/>
      <c r="D2" s="79" t="s">
        <v>48</v>
      </c>
      <c r="E2" s="222" t="s">
        <v>49</v>
      </c>
      <c r="F2" s="223"/>
      <c r="G2" s="223"/>
      <c r="H2" s="223"/>
      <c r="I2" s="223"/>
      <c r="J2" s="224"/>
      <c r="O2" s="2"/>
    </row>
    <row r="3" spans="1:15" ht="27" customHeight="1" x14ac:dyDescent="0.2">
      <c r="A3" s="3"/>
      <c r="B3" s="80" t="s">
        <v>46</v>
      </c>
      <c r="C3" s="78"/>
      <c r="D3" s="81" t="s">
        <v>45</v>
      </c>
      <c r="E3" s="225" t="s">
        <v>44</v>
      </c>
      <c r="F3" s="226"/>
      <c r="G3" s="226"/>
      <c r="H3" s="226"/>
      <c r="I3" s="226"/>
      <c r="J3" s="227"/>
    </row>
    <row r="4" spans="1:15" ht="23.25" customHeight="1" x14ac:dyDescent="0.2">
      <c r="A4" s="74">
        <v>293</v>
      </c>
      <c r="B4" s="82" t="s">
        <v>47</v>
      </c>
      <c r="C4" s="83"/>
      <c r="D4" s="84" t="s">
        <v>43</v>
      </c>
      <c r="E4" s="213" t="s">
        <v>44</v>
      </c>
      <c r="F4" s="214"/>
      <c r="G4" s="214"/>
      <c r="H4" s="214"/>
      <c r="I4" s="214"/>
      <c r="J4" s="215"/>
    </row>
    <row r="5" spans="1:15" ht="24" customHeight="1" x14ac:dyDescent="0.2">
      <c r="A5" s="3"/>
      <c r="B5" s="42" t="s">
        <v>42</v>
      </c>
      <c r="C5" s="4"/>
      <c r="D5" s="85" t="s">
        <v>50</v>
      </c>
      <c r="E5" s="25"/>
      <c r="F5" s="25"/>
      <c r="G5" s="25"/>
      <c r="H5" s="26" t="s">
        <v>40</v>
      </c>
      <c r="I5" s="85" t="s">
        <v>54</v>
      </c>
      <c r="J5" s="10"/>
    </row>
    <row r="6" spans="1:15" ht="15.75" customHeight="1" x14ac:dyDescent="0.2">
      <c r="A6" s="3"/>
      <c r="B6" s="37"/>
      <c r="C6" s="25"/>
      <c r="D6" s="85" t="s">
        <v>51</v>
      </c>
      <c r="E6" s="25"/>
      <c r="F6" s="25"/>
      <c r="G6" s="25"/>
      <c r="H6" s="26" t="s">
        <v>34</v>
      </c>
      <c r="I6" s="85" t="s">
        <v>55</v>
      </c>
      <c r="J6" s="10"/>
    </row>
    <row r="7" spans="1:15" ht="15.75" customHeight="1" x14ac:dyDescent="0.2">
      <c r="A7" s="3"/>
      <c r="B7" s="38"/>
      <c r="C7" s="86" t="s">
        <v>53</v>
      </c>
      <c r="D7" s="75" t="s">
        <v>52</v>
      </c>
      <c r="E7" s="31"/>
      <c r="F7" s="31"/>
      <c r="G7" s="31"/>
      <c r="H7" s="32"/>
      <c r="I7" s="31"/>
      <c r="J7" s="46"/>
    </row>
    <row r="8" spans="1:15" ht="24" hidden="1" customHeight="1" x14ac:dyDescent="0.2">
      <c r="A8" s="3"/>
      <c r="B8" s="42" t="s">
        <v>20</v>
      </c>
      <c r="C8" s="4"/>
      <c r="D8" s="76" t="s">
        <v>56</v>
      </c>
      <c r="E8" s="4"/>
      <c r="F8" s="4"/>
      <c r="G8" s="41"/>
      <c r="H8" s="26" t="s">
        <v>40</v>
      </c>
      <c r="I8" s="85" t="s">
        <v>59</v>
      </c>
      <c r="J8" s="10"/>
    </row>
    <row r="9" spans="1:15" ht="15.75" hidden="1" customHeight="1" x14ac:dyDescent="0.2">
      <c r="A9" s="3"/>
      <c r="B9" s="3"/>
      <c r="C9" s="4"/>
      <c r="D9" s="76" t="s">
        <v>57</v>
      </c>
      <c r="E9" s="4"/>
      <c r="F9" s="4"/>
      <c r="G9" s="41"/>
      <c r="H9" s="26" t="s">
        <v>34</v>
      </c>
      <c r="I9" s="85" t="s">
        <v>60</v>
      </c>
      <c r="J9" s="10"/>
    </row>
    <row r="10" spans="1:15" ht="15.75" hidden="1" customHeight="1" x14ac:dyDescent="0.2">
      <c r="A10" s="3"/>
      <c r="B10" s="47"/>
      <c r="C10" s="86" t="s">
        <v>53</v>
      </c>
      <c r="D10" s="87" t="s">
        <v>58</v>
      </c>
      <c r="E10" s="50"/>
      <c r="F10" s="50"/>
      <c r="G10" s="48"/>
      <c r="H10" s="48"/>
      <c r="I10" s="49"/>
      <c r="J10" s="46"/>
    </row>
    <row r="11" spans="1:15" ht="24" customHeight="1" x14ac:dyDescent="0.2">
      <c r="A11" s="3"/>
      <c r="B11" s="42" t="s">
        <v>19</v>
      </c>
      <c r="C11" s="4"/>
      <c r="D11" s="229"/>
      <c r="E11" s="229"/>
      <c r="F11" s="229"/>
      <c r="G11" s="229"/>
      <c r="H11" s="26" t="s">
        <v>40</v>
      </c>
      <c r="I11" s="89"/>
      <c r="J11" s="10"/>
    </row>
    <row r="12" spans="1:15" ht="15.75" customHeight="1" x14ac:dyDescent="0.2">
      <c r="A12" s="3"/>
      <c r="B12" s="37"/>
      <c r="C12" s="25"/>
      <c r="D12" s="211"/>
      <c r="E12" s="211"/>
      <c r="F12" s="211"/>
      <c r="G12" s="211"/>
      <c r="H12" s="26" t="s">
        <v>34</v>
      </c>
      <c r="I12" s="89"/>
      <c r="J12" s="10"/>
    </row>
    <row r="13" spans="1:15" ht="15.75" customHeight="1" x14ac:dyDescent="0.2">
      <c r="A13" s="3"/>
      <c r="B13" s="38"/>
      <c r="C13" s="88"/>
      <c r="D13" s="212"/>
      <c r="E13" s="212"/>
      <c r="F13" s="212"/>
      <c r="G13" s="212"/>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28"/>
      <c r="F15" s="228"/>
      <c r="G15" s="230"/>
      <c r="H15" s="230"/>
      <c r="I15" s="230" t="s">
        <v>29</v>
      </c>
      <c r="J15" s="231"/>
    </row>
    <row r="16" spans="1:15" ht="23.25" customHeight="1" x14ac:dyDescent="0.2">
      <c r="A16" s="141" t="s">
        <v>24</v>
      </c>
      <c r="B16" s="52" t="s">
        <v>24</v>
      </c>
      <c r="C16" s="53"/>
      <c r="D16" s="54"/>
      <c r="E16" s="204"/>
      <c r="F16" s="205"/>
      <c r="G16" s="204"/>
      <c r="H16" s="205"/>
      <c r="I16" s="204">
        <f>SUMIF(F49:F62,A16,I49:I62)+SUMIF(F49:F62,"PSU",I49:I62)</f>
        <v>0</v>
      </c>
      <c r="J16" s="206"/>
    </row>
    <row r="17" spans="1:10" ht="23.25" customHeight="1" x14ac:dyDescent="0.2">
      <c r="A17" s="141" t="s">
        <v>25</v>
      </c>
      <c r="B17" s="52" t="s">
        <v>25</v>
      </c>
      <c r="C17" s="53"/>
      <c r="D17" s="54"/>
      <c r="E17" s="204"/>
      <c r="F17" s="205"/>
      <c r="G17" s="204"/>
      <c r="H17" s="205"/>
      <c r="I17" s="204">
        <f>SUMIF(F49:F62,A17,I49:I62)</f>
        <v>0</v>
      </c>
      <c r="J17" s="206"/>
    </row>
    <row r="18" spans="1:10" ht="23.25" customHeight="1" x14ac:dyDescent="0.2">
      <c r="A18" s="141" t="s">
        <v>26</v>
      </c>
      <c r="B18" s="52" t="s">
        <v>26</v>
      </c>
      <c r="C18" s="53"/>
      <c r="D18" s="54"/>
      <c r="E18" s="204"/>
      <c r="F18" s="205"/>
      <c r="G18" s="204"/>
      <c r="H18" s="205"/>
      <c r="I18" s="204">
        <f>SUMIF(F49:F62,A18,I49:I62)</f>
        <v>0</v>
      </c>
      <c r="J18" s="206"/>
    </row>
    <row r="19" spans="1:10" ht="23.25" customHeight="1" x14ac:dyDescent="0.2">
      <c r="A19" s="141" t="s">
        <v>93</v>
      </c>
      <c r="B19" s="52" t="s">
        <v>27</v>
      </c>
      <c r="C19" s="53"/>
      <c r="D19" s="54"/>
      <c r="E19" s="204"/>
      <c r="F19" s="205"/>
      <c r="G19" s="204"/>
      <c r="H19" s="205"/>
      <c r="I19" s="204">
        <f>SUMIF(F49:F62,A19,I49:I62)</f>
        <v>0</v>
      </c>
      <c r="J19" s="206"/>
    </row>
    <row r="20" spans="1:10" ht="23.25" customHeight="1" x14ac:dyDescent="0.2">
      <c r="A20" s="141" t="s">
        <v>94</v>
      </c>
      <c r="B20" s="52" t="s">
        <v>28</v>
      </c>
      <c r="C20" s="53"/>
      <c r="D20" s="54"/>
      <c r="E20" s="204"/>
      <c r="F20" s="205"/>
      <c r="G20" s="204"/>
      <c r="H20" s="205"/>
      <c r="I20" s="204">
        <f>SUMIF(F49:F62,A20,I49:I62)</f>
        <v>0</v>
      </c>
      <c r="J20" s="206"/>
    </row>
    <row r="21" spans="1:10" ht="23.25" customHeight="1" x14ac:dyDescent="0.2">
      <c r="A21" s="3"/>
      <c r="B21" s="69" t="s">
        <v>29</v>
      </c>
      <c r="C21" s="70"/>
      <c r="D21" s="71"/>
      <c r="E21" s="207"/>
      <c r="F21" s="232"/>
      <c r="G21" s="207"/>
      <c r="H21" s="232"/>
      <c r="I21" s="207">
        <f>SUM(I16:J20)</f>
        <v>0</v>
      </c>
      <c r="J21" s="208"/>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2">
        <f>ZakladDPHSniVypocet</f>
        <v>0</v>
      </c>
      <c r="H23" s="203"/>
      <c r="I23" s="203"/>
      <c r="J23" s="57" t="str">
        <f t="shared" ref="J23:J28" si="0">Mena</f>
        <v>CZK</v>
      </c>
    </row>
    <row r="24" spans="1:10" ht="23.25" customHeight="1" x14ac:dyDescent="0.2">
      <c r="A24" s="3">
        <f>(A23-INT(A23))*100</f>
        <v>0</v>
      </c>
      <c r="B24" s="52" t="s">
        <v>13</v>
      </c>
      <c r="C24" s="53"/>
      <c r="D24" s="54"/>
      <c r="E24" s="55">
        <f>SazbaDPH1</f>
        <v>15</v>
      </c>
      <c r="F24" s="56" t="s">
        <v>0</v>
      </c>
      <c r="G24" s="200">
        <f>IF(A24&gt;50, ROUNDUP(A23, 0), ROUNDDOWN(A23, 0))</f>
        <v>0</v>
      </c>
      <c r="H24" s="201"/>
      <c r="I24" s="201"/>
      <c r="J24" s="57" t="str">
        <f t="shared" si="0"/>
        <v>CZK</v>
      </c>
    </row>
    <row r="25" spans="1:10" ht="23.25" customHeight="1" x14ac:dyDescent="0.2">
      <c r="A25" s="3">
        <f>ZakladDPHZakl*SazbaDPH2/100</f>
        <v>0</v>
      </c>
      <c r="B25" s="52" t="s">
        <v>14</v>
      </c>
      <c r="C25" s="53"/>
      <c r="D25" s="54"/>
      <c r="E25" s="55">
        <v>21</v>
      </c>
      <c r="F25" s="56" t="s">
        <v>0</v>
      </c>
      <c r="G25" s="202">
        <f>ZakladDPHZaklVypocet</f>
        <v>0</v>
      </c>
      <c r="H25" s="203"/>
      <c r="I25" s="203"/>
      <c r="J25" s="57" t="str">
        <f t="shared" si="0"/>
        <v>CZK</v>
      </c>
    </row>
    <row r="26" spans="1:10" ht="23.25" customHeight="1" x14ac:dyDescent="0.2">
      <c r="A26" s="3">
        <f>(A25-INT(A25))*100</f>
        <v>0</v>
      </c>
      <c r="B26" s="44" t="s">
        <v>15</v>
      </c>
      <c r="C26" s="21"/>
      <c r="D26" s="17"/>
      <c r="E26" s="39">
        <f>SazbaDPH2</f>
        <v>21</v>
      </c>
      <c r="F26" s="40" t="s">
        <v>0</v>
      </c>
      <c r="G26" s="219">
        <f>IF(A26&gt;50, ROUNDUP(A25, 0), ROUNDDOWN(A25, 0))</f>
        <v>0</v>
      </c>
      <c r="H26" s="220"/>
      <c r="I26" s="220"/>
      <c r="J26" s="51" t="str">
        <f t="shared" si="0"/>
        <v>CZK</v>
      </c>
    </row>
    <row r="27" spans="1:10" ht="23.25" customHeight="1" thickBot="1" x14ac:dyDescent="0.25">
      <c r="A27" s="3">
        <f>ZakladDPHSni+DPHSni+ZakladDPHZakl+DPHZakl</f>
        <v>0</v>
      </c>
      <c r="B27" s="43" t="s">
        <v>4</v>
      </c>
      <c r="C27" s="19"/>
      <c r="D27" s="22"/>
      <c r="E27" s="19"/>
      <c r="F27" s="20"/>
      <c r="G27" s="221">
        <f>CenaCelkem-(ZakladDPHSni+DPHSni+ZakladDPHZakl+DPHZakl)</f>
        <v>0</v>
      </c>
      <c r="H27" s="221"/>
      <c r="I27" s="221"/>
      <c r="J27" s="58" t="str">
        <f t="shared" si="0"/>
        <v>CZK</v>
      </c>
    </row>
    <row r="28" spans="1:10" ht="27.75" hidden="1" customHeight="1" thickBot="1" x14ac:dyDescent="0.25">
      <c r="A28" s="3"/>
      <c r="B28" s="118" t="s">
        <v>23</v>
      </c>
      <c r="C28" s="119"/>
      <c r="D28" s="119"/>
      <c r="E28" s="120"/>
      <c r="F28" s="121"/>
      <c r="G28" s="210">
        <f>ZakladDPHSniVypocet+ZakladDPHZaklVypocet</f>
        <v>0</v>
      </c>
      <c r="H28" s="210"/>
      <c r="I28" s="210"/>
      <c r="J28" s="122" t="str">
        <f t="shared" si="0"/>
        <v>CZK</v>
      </c>
    </row>
    <row r="29" spans="1:10" ht="27.75" customHeight="1" thickBot="1" x14ac:dyDescent="0.25">
      <c r="A29" s="3">
        <f>(A27-INT(A27))*100</f>
        <v>0</v>
      </c>
      <c r="B29" s="118" t="s">
        <v>35</v>
      </c>
      <c r="C29" s="123"/>
      <c r="D29" s="123"/>
      <c r="E29" s="123"/>
      <c r="F29" s="123"/>
      <c r="G29" s="209">
        <f>IF(A29&gt;50, ROUNDUP(A27, 0), ROUNDDOWN(A27, 0))</f>
        <v>0</v>
      </c>
      <c r="H29" s="209"/>
      <c r="I29" s="209"/>
      <c r="J29" s="124" t="s">
        <v>63</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43182</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199" t="s">
        <v>2</v>
      </c>
      <c r="E35" s="199"/>
      <c r="F35" s="4"/>
      <c r="G35" s="41"/>
      <c r="H35" s="12" t="s">
        <v>3</v>
      </c>
      <c r="I35" s="41"/>
      <c r="J35" s="11"/>
    </row>
    <row r="36" spans="1:10" ht="13.5" customHeight="1" thickBot="1" x14ac:dyDescent="0.25">
      <c r="A36" s="13"/>
      <c r="B36" s="13"/>
      <c r="C36" s="14"/>
      <c r="D36" s="14"/>
      <c r="E36" s="14"/>
      <c r="F36" s="14"/>
      <c r="G36" s="15"/>
      <c r="H36" s="14"/>
      <c r="I36" s="15"/>
      <c r="J36" s="16"/>
    </row>
    <row r="37" spans="1:10" ht="27" hidden="1" customHeight="1" x14ac:dyDescent="0.2">
      <c r="B37" s="95" t="s">
        <v>16</v>
      </c>
      <c r="C37" s="96"/>
      <c r="D37" s="96"/>
      <c r="E37" s="96"/>
      <c r="F37" s="97"/>
      <c r="G37" s="97"/>
      <c r="H37" s="97"/>
      <c r="I37" s="97"/>
      <c r="J37" s="96"/>
    </row>
    <row r="38" spans="1:10" ht="25.5" hidden="1"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61</v>
      </c>
      <c r="C39" s="192"/>
      <c r="D39" s="193"/>
      <c r="E39" s="193"/>
      <c r="F39" s="105">
        <f>'SO 01 1 Pol'!AE310</f>
        <v>0</v>
      </c>
      <c r="G39" s="106">
        <f>'SO 01 1 Pol'!AF310</f>
        <v>0</v>
      </c>
      <c r="H39" s="107">
        <f>(F39*SazbaDPH1/100)+(G39*SazbaDPH2/100)</f>
        <v>0</v>
      </c>
      <c r="I39" s="107">
        <f>F39+G39+H39</f>
        <v>0</v>
      </c>
      <c r="J39" s="108" t="str">
        <f>IF(CenaCelkemVypocet=0,"",I39/CenaCelkemVypocet*100)</f>
        <v/>
      </c>
    </row>
    <row r="40" spans="1:10" ht="25.5" hidden="1" customHeight="1" x14ac:dyDescent="0.2">
      <c r="A40" s="94">
        <v>2</v>
      </c>
      <c r="B40" s="109" t="s">
        <v>45</v>
      </c>
      <c r="C40" s="194" t="s">
        <v>44</v>
      </c>
      <c r="D40" s="195"/>
      <c r="E40" s="195"/>
      <c r="F40" s="110">
        <f>'SO 01 1 Pol'!AE310</f>
        <v>0</v>
      </c>
      <c r="G40" s="111">
        <f>'SO 01 1 Pol'!AF310</f>
        <v>0</v>
      </c>
      <c r="H40" s="111">
        <f>(F40*SazbaDPH1/100)+(G40*SazbaDPH2/100)</f>
        <v>0</v>
      </c>
      <c r="I40" s="111">
        <f>F40+G40+H40</f>
        <v>0</v>
      </c>
      <c r="J40" s="112" t="str">
        <f>IF(CenaCelkemVypocet=0,"",I40/CenaCelkemVypocet*100)</f>
        <v/>
      </c>
    </row>
    <row r="41" spans="1:10" ht="25.5" hidden="1" customHeight="1" x14ac:dyDescent="0.2">
      <c r="A41" s="94">
        <v>3</v>
      </c>
      <c r="B41" s="113" t="s">
        <v>43</v>
      </c>
      <c r="C41" s="192" t="s">
        <v>44</v>
      </c>
      <c r="D41" s="193"/>
      <c r="E41" s="193"/>
      <c r="F41" s="114">
        <f>'SO 01 1 Pol'!AE310</f>
        <v>0</v>
      </c>
      <c r="G41" s="107">
        <f>'SO 01 1 Pol'!AF310</f>
        <v>0</v>
      </c>
      <c r="H41" s="107">
        <f>(F41*SazbaDPH1/100)+(G41*SazbaDPH2/100)</f>
        <v>0</v>
      </c>
      <c r="I41" s="107">
        <f>F41+G41+H41</f>
        <v>0</v>
      </c>
      <c r="J41" s="108" t="str">
        <f>IF(CenaCelkemVypocet=0,"",I41/CenaCelkemVypocet*100)</f>
        <v/>
      </c>
    </row>
    <row r="42" spans="1:10" ht="25.5" hidden="1" customHeight="1" x14ac:dyDescent="0.2">
      <c r="A42" s="94"/>
      <c r="B42" s="196" t="s">
        <v>62</v>
      </c>
      <c r="C42" s="197"/>
      <c r="D42" s="197"/>
      <c r="E42" s="198"/>
      <c r="F42" s="115">
        <f>SUMIF(A39:A41,"=1",F39:F41)</f>
        <v>0</v>
      </c>
      <c r="G42" s="116">
        <f>SUMIF(A39:A41,"=1",G39:G41)</f>
        <v>0</v>
      </c>
      <c r="H42" s="116">
        <f>SUMIF(A39:A41,"=1",H39:H41)</f>
        <v>0</v>
      </c>
      <c r="I42" s="116">
        <f>SUMIF(A39:A41,"=1",I39:I41)</f>
        <v>0</v>
      </c>
      <c r="J42" s="117">
        <f>SUMIF(A39:A41,"=1",J39:J41)</f>
        <v>0</v>
      </c>
    </row>
    <row r="46" spans="1:10" ht="15.75" x14ac:dyDescent="0.25">
      <c r="B46" s="125" t="s">
        <v>64</v>
      </c>
    </row>
    <row r="48" spans="1:10" ht="25.5" customHeight="1" x14ac:dyDescent="0.2">
      <c r="A48" s="126"/>
      <c r="B48" s="129" t="s">
        <v>17</v>
      </c>
      <c r="C48" s="129" t="s">
        <v>5</v>
      </c>
      <c r="D48" s="130"/>
      <c r="E48" s="130"/>
      <c r="F48" s="131" t="s">
        <v>65</v>
      </c>
      <c r="G48" s="131"/>
      <c r="H48" s="131"/>
      <c r="I48" s="131" t="s">
        <v>29</v>
      </c>
      <c r="J48" s="131" t="s">
        <v>0</v>
      </c>
    </row>
    <row r="49" spans="1:10" ht="25.5" customHeight="1" x14ac:dyDescent="0.2">
      <c r="A49" s="127"/>
      <c r="B49" s="132" t="s">
        <v>66</v>
      </c>
      <c r="C49" s="190" t="s">
        <v>67</v>
      </c>
      <c r="D49" s="191"/>
      <c r="E49" s="191"/>
      <c r="F49" s="137" t="s">
        <v>24</v>
      </c>
      <c r="G49" s="138"/>
      <c r="H49" s="138"/>
      <c r="I49" s="138">
        <f>'SO 01 1 Pol'!G8</f>
        <v>0</v>
      </c>
      <c r="J49" s="135" t="str">
        <f>IF(I63=0,"",I49/I63*100)</f>
        <v/>
      </c>
    </row>
    <row r="50" spans="1:10" ht="25.5" customHeight="1" x14ac:dyDescent="0.2">
      <c r="A50" s="127"/>
      <c r="B50" s="132" t="s">
        <v>68</v>
      </c>
      <c r="C50" s="190" t="s">
        <v>69</v>
      </c>
      <c r="D50" s="191"/>
      <c r="E50" s="191"/>
      <c r="F50" s="137" t="s">
        <v>24</v>
      </c>
      <c r="G50" s="138"/>
      <c r="H50" s="138"/>
      <c r="I50" s="138">
        <f>'SO 01 1 Pol'!G27</f>
        <v>0</v>
      </c>
      <c r="J50" s="135" t="str">
        <f>IF(I63=0,"",I50/I63*100)</f>
        <v/>
      </c>
    </row>
    <row r="51" spans="1:10" ht="25.5" customHeight="1" x14ac:dyDescent="0.2">
      <c r="A51" s="127"/>
      <c r="B51" s="132" t="s">
        <v>70</v>
      </c>
      <c r="C51" s="190" t="s">
        <v>71</v>
      </c>
      <c r="D51" s="191"/>
      <c r="E51" s="191"/>
      <c r="F51" s="137" t="s">
        <v>24</v>
      </c>
      <c r="G51" s="138"/>
      <c r="H51" s="138"/>
      <c r="I51" s="138">
        <f>'SO 01 1 Pol'!G84</f>
        <v>0</v>
      </c>
      <c r="J51" s="135" t="str">
        <f>IF(I63=0,"",I51/I63*100)</f>
        <v/>
      </c>
    </row>
    <row r="52" spans="1:10" ht="25.5" customHeight="1" x14ac:dyDescent="0.2">
      <c r="A52" s="127"/>
      <c r="B52" s="132" t="s">
        <v>72</v>
      </c>
      <c r="C52" s="190" t="s">
        <v>73</v>
      </c>
      <c r="D52" s="191"/>
      <c r="E52" s="191"/>
      <c r="F52" s="137" t="s">
        <v>24</v>
      </c>
      <c r="G52" s="138"/>
      <c r="H52" s="138"/>
      <c r="I52" s="138">
        <f>'SO 01 1 Pol'!G95</f>
        <v>0</v>
      </c>
      <c r="J52" s="135" t="str">
        <f>IF(I63=0,"",I52/I63*100)</f>
        <v/>
      </c>
    </row>
    <row r="53" spans="1:10" ht="25.5" customHeight="1" x14ac:dyDescent="0.2">
      <c r="A53" s="127"/>
      <c r="B53" s="132" t="s">
        <v>74</v>
      </c>
      <c r="C53" s="190" t="s">
        <v>75</v>
      </c>
      <c r="D53" s="191"/>
      <c r="E53" s="191"/>
      <c r="F53" s="137" t="s">
        <v>24</v>
      </c>
      <c r="G53" s="138"/>
      <c r="H53" s="138"/>
      <c r="I53" s="138">
        <f>'SO 01 1 Pol'!G113</f>
        <v>0</v>
      </c>
      <c r="J53" s="135" t="str">
        <f>IF(I63=0,"",I53/I63*100)</f>
        <v/>
      </c>
    </row>
    <row r="54" spans="1:10" ht="25.5" customHeight="1" x14ac:dyDescent="0.2">
      <c r="A54" s="127"/>
      <c r="B54" s="132" t="s">
        <v>76</v>
      </c>
      <c r="C54" s="190" t="s">
        <v>77</v>
      </c>
      <c r="D54" s="191"/>
      <c r="E54" s="191"/>
      <c r="F54" s="137" t="s">
        <v>24</v>
      </c>
      <c r="G54" s="138"/>
      <c r="H54" s="138"/>
      <c r="I54" s="138">
        <f>'SO 01 1 Pol'!G128</f>
        <v>0</v>
      </c>
      <c r="J54" s="135" t="str">
        <f>IF(I63=0,"",I54/I63*100)</f>
        <v/>
      </c>
    </row>
    <row r="55" spans="1:10" ht="25.5" customHeight="1" x14ac:dyDescent="0.2">
      <c r="A55" s="127"/>
      <c r="B55" s="132" t="s">
        <v>78</v>
      </c>
      <c r="C55" s="190" t="s">
        <v>79</v>
      </c>
      <c r="D55" s="191"/>
      <c r="E55" s="191"/>
      <c r="F55" s="137" t="s">
        <v>24</v>
      </c>
      <c r="G55" s="138"/>
      <c r="H55" s="138"/>
      <c r="I55" s="138">
        <f>'SO 01 1 Pol'!G138</f>
        <v>0</v>
      </c>
      <c r="J55" s="135" t="str">
        <f>IF(I63=0,"",I55/I63*100)</f>
        <v/>
      </c>
    </row>
    <row r="56" spans="1:10" ht="25.5" customHeight="1" x14ac:dyDescent="0.2">
      <c r="A56" s="127"/>
      <c r="B56" s="132" t="s">
        <v>80</v>
      </c>
      <c r="C56" s="190" t="s">
        <v>81</v>
      </c>
      <c r="D56" s="191"/>
      <c r="E56" s="191"/>
      <c r="F56" s="137" t="s">
        <v>24</v>
      </c>
      <c r="G56" s="138"/>
      <c r="H56" s="138"/>
      <c r="I56" s="138">
        <f>'SO 01 1 Pol'!G184</f>
        <v>0</v>
      </c>
      <c r="J56" s="135" t="str">
        <f>IF(I63=0,"",I56/I63*100)</f>
        <v/>
      </c>
    </row>
    <row r="57" spans="1:10" ht="25.5" customHeight="1" x14ac:dyDescent="0.2">
      <c r="A57" s="127"/>
      <c r="B57" s="132" t="s">
        <v>82</v>
      </c>
      <c r="C57" s="190" t="s">
        <v>83</v>
      </c>
      <c r="D57" s="191"/>
      <c r="E57" s="191"/>
      <c r="F57" s="137" t="s">
        <v>25</v>
      </c>
      <c r="G57" s="138"/>
      <c r="H57" s="138"/>
      <c r="I57" s="138">
        <f>'SO 01 1 Pol'!G188</f>
        <v>0</v>
      </c>
      <c r="J57" s="135" t="str">
        <f>IF(I63=0,"",I57/I63*100)</f>
        <v/>
      </c>
    </row>
    <row r="58" spans="1:10" ht="25.5" customHeight="1" x14ac:dyDescent="0.2">
      <c r="A58" s="127"/>
      <c r="B58" s="132" t="s">
        <v>84</v>
      </c>
      <c r="C58" s="190" t="s">
        <v>85</v>
      </c>
      <c r="D58" s="191"/>
      <c r="E58" s="191"/>
      <c r="F58" s="137" t="s">
        <v>25</v>
      </c>
      <c r="G58" s="138"/>
      <c r="H58" s="138"/>
      <c r="I58" s="138">
        <f>'SO 01 1 Pol'!G221</f>
        <v>0</v>
      </c>
      <c r="J58" s="135" t="str">
        <f>IF(I63=0,"",I58/I63*100)</f>
        <v/>
      </c>
    </row>
    <row r="59" spans="1:10" ht="25.5" customHeight="1" x14ac:dyDescent="0.2">
      <c r="A59" s="127"/>
      <c r="B59" s="132" t="s">
        <v>86</v>
      </c>
      <c r="C59" s="190" t="s">
        <v>87</v>
      </c>
      <c r="D59" s="191"/>
      <c r="E59" s="191"/>
      <c r="F59" s="137" t="s">
        <v>25</v>
      </c>
      <c r="G59" s="138"/>
      <c r="H59" s="138"/>
      <c r="I59" s="138">
        <f>'SO 01 1 Pol'!G243</f>
        <v>0</v>
      </c>
      <c r="J59" s="135" t="str">
        <f>IF(I63=0,"",I59/I63*100)</f>
        <v/>
      </c>
    </row>
    <row r="60" spans="1:10" ht="25.5" customHeight="1" x14ac:dyDescent="0.2">
      <c r="A60" s="127"/>
      <c r="B60" s="132" t="s">
        <v>88</v>
      </c>
      <c r="C60" s="190" t="s">
        <v>89</v>
      </c>
      <c r="D60" s="191"/>
      <c r="E60" s="191"/>
      <c r="F60" s="137" t="s">
        <v>25</v>
      </c>
      <c r="G60" s="138"/>
      <c r="H60" s="138"/>
      <c r="I60" s="138">
        <f>'SO 01 1 Pol'!G270</f>
        <v>0</v>
      </c>
      <c r="J60" s="135" t="str">
        <f>IF(I63=0,"",I60/I63*100)</f>
        <v/>
      </c>
    </row>
    <row r="61" spans="1:10" ht="25.5" customHeight="1" x14ac:dyDescent="0.2">
      <c r="A61" s="127"/>
      <c r="B61" s="132" t="s">
        <v>90</v>
      </c>
      <c r="C61" s="190" t="s">
        <v>91</v>
      </c>
      <c r="D61" s="191"/>
      <c r="E61" s="191"/>
      <c r="F61" s="137" t="s">
        <v>92</v>
      </c>
      <c r="G61" s="138"/>
      <c r="H61" s="138"/>
      <c r="I61" s="138">
        <f>'SO 01 1 Pol'!G291</f>
        <v>0</v>
      </c>
      <c r="J61" s="135" t="str">
        <f>IF(I63=0,"",I61/I63*100)</f>
        <v/>
      </c>
    </row>
    <row r="62" spans="1:10" ht="25.5" customHeight="1" x14ac:dyDescent="0.2">
      <c r="A62" s="127"/>
      <c r="B62" s="132" t="s">
        <v>93</v>
      </c>
      <c r="C62" s="190" t="s">
        <v>27</v>
      </c>
      <c r="D62" s="191"/>
      <c r="E62" s="191"/>
      <c r="F62" s="137" t="s">
        <v>93</v>
      </c>
      <c r="G62" s="138"/>
      <c r="H62" s="138"/>
      <c r="I62" s="138">
        <f>'SO 01 1 Pol'!G305</f>
        <v>0</v>
      </c>
      <c r="J62" s="135" t="str">
        <f>IF(I63=0,"",I62/I63*100)</f>
        <v/>
      </c>
    </row>
    <row r="63" spans="1:10" ht="25.5" customHeight="1" x14ac:dyDescent="0.2">
      <c r="A63" s="128"/>
      <c r="B63" s="133" t="s">
        <v>1</v>
      </c>
      <c r="C63" s="133"/>
      <c r="D63" s="134"/>
      <c r="E63" s="134"/>
      <c r="F63" s="139"/>
      <c r="G63" s="140"/>
      <c r="H63" s="140"/>
      <c r="I63" s="140">
        <f>SUM(I49:I62)</f>
        <v>0</v>
      </c>
      <c r="J63" s="136">
        <f>SUM(J49:J62)</f>
        <v>0</v>
      </c>
    </row>
    <row r="64" spans="1:10" x14ac:dyDescent="0.2">
      <c r="F64" s="92"/>
      <c r="G64" s="91"/>
      <c r="H64" s="92"/>
      <c r="I64" s="91"/>
      <c r="J64" s="93"/>
    </row>
    <row r="65" spans="6:10" x14ac:dyDescent="0.2">
      <c r="F65" s="92"/>
      <c r="G65" s="91"/>
      <c r="H65" s="92"/>
      <c r="I65" s="91"/>
      <c r="J65" s="93"/>
    </row>
    <row r="66" spans="6:10" x14ac:dyDescent="0.2">
      <c r="F66" s="92"/>
      <c r="G66" s="91"/>
      <c r="H66" s="92"/>
      <c r="I66" s="91"/>
      <c r="J66" s="93"/>
    </row>
  </sheetData>
  <sheetProtection algorithmName="SHA-512" hashValue="x+JjTBsA9XULAamqvAmltdLQORpaf+d/mdnY/yZPhsZ4qpAAGAcVbMtZlzuDbTFFCoqnrnfJ88kCDWSRezTmnw==" saltValue="MDuhhVaXOPOcuyciVq4QQ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D13:G13"/>
    <mergeCell ref="E4:J4"/>
    <mergeCell ref="G16:H16"/>
    <mergeCell ref="G17:H17"/>
    <mergeCell ref="E16:F16"/>
    <mergeCell ref="D35:E35"/>
    <mergeCell ref="G24:I24"/>
    <mergeCell ref="G23:I23"/>
    <mergeCell ref="E19:F19"/>
    <mergeCell ref="E20:F20"/>
    <mergeCell ref="I20:J20"/>
    <mergeCell ref="I21:J21"/>
    <mergeCell ref="G19:H19"/>
    <mergeCell ref="G20:H20"/>
    <mergeCell ref="G29:I29"/>
    <mergeCell ref="G25:I25"/>
    <mergeCell ref="I19:J19"/>
    <mergeCell ref="G28:I28"/>
    <mergeCell ref="C39:E39"/>
    <mergeCell ref="C40:E40"/>
    <mergeCell ref="C41:E41"/>
    <mergeCell ref="B42:E42"/>
    <mergeCell ref="C49:E49"/>
    <mergeCell ref="C50:E50"/>
    <mergeCell ref="C51:E51"/>
    <mergeCell ref="C52:E52"/>
    <mergeCell ref="C53:E53"/>
    <mergeCell ref="C54:E54"/>
    <mergeCell ref="C60:E60"/>
    <mergeCell ref="C61:E61"/>
    <mergeCell ref="C62:E62"/>
    <mergeCell ref="C55:E55"/>
    <mergeCell ref="C56:E56"/>
    <mergeCell ref="C57:E57"/>
    <mergeCell ref="C58:E58"/>
    <mergeCell ref="C59:E5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3" t="s">
        <v>6</v>
      </c>
      <c r="B1" s="233"/>
      <c r="C1" s="234"/>
      <c r="D1" s="233"/>
      <c r="E1" s="233"/>
      <c r="F1" s="233"/>
      <c r="G1" s="233"/>
    </row>
    <row r="2" spans="1:7" ht="24.95" customHeight="1" x14ac:dyDescent="0.2">
      <c r="A2" s="73" t="s">
        <v>7</v>
      </c>
      <c r="B2" s="72"/>
      <c r="C2" s="235"/>
      <c r="D2" s="235"/>
      <c r="E2" s="235"/>
      <c r="F2" s="235"/>
      <c r="G2" s="236"/>
    </row>
    <row r="3" spans="1:7" ht="24.95" customHeight="1" x14ac:dyDescent="0.2">
      <c r="A3" s="73" t="s">
        <v>8</v>
      </c>
      <c r="B3" s="72"/>
      <c r="C3" s="235"/>
      <c r="D3" s="235"/>
      <c r="E3" s="235"/>
      <c r="F3" s="235"/>
      <c r="G3" s="236"/>
    </row>
    <row r="4" spans="1:7" ht="24.95" customHeight="1" x14ac:dyDescent="0.2">
      <c r="A4" s="73" t="s">
        <v>9</v>
      </c>
      <c r="B4" s="72"/>
      <c r="C4" s="235"/>
      <c r="D4" s="235"/>
      <c r="E4" s="235"/>
      <c r="F4" s="235"/>
      <c r="G4" s="236"/>
    </row>
    <row r="5" spans="1:7" x14ac:dyDescent="0.2">
      <c r="B5" s="6"/>
      <c r="C5" s="7"/>
      <c r="D5" s="8"/>
    </row>
  </sheetData>
  <sheetProtection algorithmName="SHA-512" hashValue="7Dkt2Nb8hlc4T5CfscszvJpcImz68/UIuT3VGOWeG7nHYfNp4ua0X28Lbz6WwCxQAErG/42vRU9QhRs1dtmq8A==" saltValue="Y2cuwUQ41sIgqCENTqAO8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C23" sqref="C23"/>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7" t="s">
        <v>95</v>
      </c>
      <c r="B1" s="247"/>
      <c r="C1" s="247"/>
      <c r="D1" s="247"/>
      <c r="E1" s="247"/>
      <c r="F1" s="247"/>
      <c r="G1" s="247"/>
      <c r="AG1" t="s">
        <v>96</v>
      </c>
    </row>
    <row r="2" spans="1:60" ht="24.95" customHeight="1" x14ac:dyDescent="0.2">
      <c r="A2" s="143" t="s">
        <v>7</v>
      </c>
      <c r="B2" s="72" t="s">
        <v>48</v>
      </c>
      <c r="C2" s="248" t="s">
        <v>49</v>
      </c>
      <c r="D2" s="249"/>
      <c r="E2" s="249"/>
      <c r="F2" s="249"/>
      <c r="G2" s="250"/>
      <c r="AG2" t="s">
        <v>97</v>
      </c>
    </row>
    <row r="3" spans="1:60" ht="24.95" customHeight="1" x14ac:dyDescent="0.2">
      <c r="A3" s="143" t="s">
        <v>8</v>
      </c>
      <c r="B3" s="72" t="s">
        <v>45</v>
      </c>
      <c r="C3" s="248" t="s">
        <v>44</v>
      </c>
      <c r="D3" s="249"/>
      <c r="E3" s="249"/>
      <c r="F3" s="249"/>
      <c r="G3" s="250"/>
      <c r="AC3" s="90" t="s">
        <v>97</v>
      </c>
      <c r="AG3" t="s">
        <v>98</v>
      </c>
    </row>
    <row r="4" spans="1:60" ht="24.95" customHeight="1" x14ac:dyDescent="0.2">
      <c r="A4" s="144" t="s">
        <v>9</v>
      </c>
      <c r="B4" s="145" t="s">
        <v>43</v>
      </c>
      <c r="C4" s="251" t="s">
        <v>44</v>
      </c>
      <c r="D4" s="252"/>
      <c r="E4" s="252"/>
      <c r="F4" s="252"/>
      <c r="G4" s="253"/>
      <c r="AG4" t="s">
        <v>99</v>
      </c>
    </row>
    <row r="5" spans="1:60" x14ac:dyDescent="0.2">
      <c r="D5" s="142"/>
    </row>
    <row r="6" spans="1:60" ht="38.25" x14ac:dyDescent="0.2">
      <c r="A6" s="147" t="s">
        <v>100</v>
      </c>
      <c r="B6" s="149" t="s">
        <v>101</v>
      </c>
      <c r="C6" s="149" t="s">
        <v>102</v>
      </c>
      <c r="D6" s="148" t="s">
        <v>103</v>
      </c>
      <c r="E6" s="147" t="s">
        <v>104</v>
      </c>
      <c r="F6" s="146" t="s">
        <v>105</v>
      </c>
      <c r="G6" s="147" t="s">
        <v>29</v>
      </c>
      <c r="H6" s="150" t="s">
        <v>30</v>
      </c>
      <c r="I6" s="150" t="s">
        <v>106</v>
      </c>
      <c r="J6" s="150" t="s">
        <v>31</v>
      </c>
      <c r="K6" s="150" t="s">
        <v>107</v>
      </c>
      <c r="L6" s="150" t="s">
        <v>108</v>
      </c>
      <c r="M6" s="150" t="s">
        <v>109</v>
      </c>
      <c r="N6" s="150" t="s">
        <v>110</v>
      </c>
      <c r="O6" s="150" t="s">
        <v>111</v>
      </c>
      <c r="P6" s="150" t="s">
        <v>112</v>
      </c>
      <c r="Q6" s="150" t="s">
        <v>113</v>
      </c>
      <c r="R6" s="150" t="s">
        <v>114</v>
      </c>
      <c r="S6" s="150" t="s">
        <v>115</v>
      </c>
      <c r="T6" s="150" t="s">
        <v>116</v>
      </c>
      <c r="U6" s="150" t="s">
        <v>117</v>
      </c>
      <c r="V6" s="150" t="s">
        <v>118</v>
      </c>
      <c r="W6" s="150" t="s">
        <v>119</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6" t="s">
        <v>120</v>
      </c>
      <c r="B8" s="167" t="s">
        <v>66</v>
      </c>
      <c r="C8" s="181" t="s">
        <v>67</v>
      </c>
      <c r="D8" s="168"/>
      <c r="E8" s="169"/>
      <c r="F8" s="170"/>
      <c r="G8" s="170">
        <f>SUMIF(AG9:AG26,"&lt;&gt;NOR",G9:G26)</f>
        <v>0</v>
      </c>
      <c r="H8" s="170"/>
      <c r="I8" s="170">
        <f>SUM(I9:I26)</f>
        <v>0</v>
      </c>
      <c r="J8" s="170"/>
      <c r="K8" s="170">
        <f>SUM(K9:K26)</f>
        <v>0</v>
      </c>
      <c r="L8" s="170"/>
      <c r="M8" s="170">
        <f>SUM(M9:M26)</f>
        <v>0</v>
      </c>
      <c r="N8" s="170"/>
      <c r="O8" s="170">
        <f>SUM(O9:O26)</f>
        <v>3.31</v>
      </c>
      <c r="P8" s="170"/>
      <c r="Q8" s="170">
        <f>SUM(Q9:Q26)</f>
        <v>3.31</v>
      </c>
      <c r="R8" s="170"/>
      <c r="S8" s="170"/>
      <c r="T8" s="171"/>
      <c r="U8" s="165"/>
      <c r="V8" s="165">
        <f>SUM(V9:V26)</f>
        <v>0</v>
      </c>
      <c r="W8" s="165"/>
      <c r="AG8" t="s">
        <v>121</v>
      </c>
    </row>
    <row r="9" spans="1:60" outlineLevel="1" x14ac:dyDescent="0.2">
      <c r="A9" s="172">
        <v>1</v>
      </c>
      <c r="B9" s="173" t="s">
        <v>122</v>
      </c>
      <c r="C9" s="182" t="s">
        <v>123</v>
      </c>
      <c r="D9" s="174" t="s">
        <v>124</v>
      </c>
      <c r="E9" s="175">
        <v>82.65</v>
      </c>
      <c r="F9" s="176"/>
      <c r="G9" s="177">
        <f>ROUND(E9*F9,2)</f>
        <v>0</v>
      </c>
      <c r="H9" s="176"/>
      <c r="I9" s="177">
        <f>ROUND(E9*H9,2)</f>
        <v>0</v>
      </c>
      <c r="J9" s="176"/>
      <c r="K9" s="177">
        <f>ROUND(E9*J9,2)</f>
        <v>0</v>
      </c>
      <c r="L9" s="177">
        <v>15</v>
      </c>
      <c r="M9" s="177">
        <f>G9*(1+L9/100)</f>
        <v>0</v>
      </c>
      <c r="N9" s="177">
        <v>0.04</v>
      </c>
      <c r="O9" s="177">
        <f>ROUND(E9*N9,2)</f>
        <v>3.31</v>
      </c>
      <c r="P9" s="177">
        <v>0.04</v>
      </c>
      <c r="Q9" s="177">
        <f>ROUND(E9*P9,2)</f>
        <v>3.31</v>
      </c>
      <c r="R9" s="177"/>
      <c r="S9" s="177" t="s">
        <v>125</v>
      </c>
      <c r="T9" s="178" t="s">
        <v>126</v>
      </c>
      <c r="U9" s="160">
        <v>0</v>
      </c>
      <c r="V9" s="160">
        <f>ROUND(E9*U9,2)</f>
        <v>0</v>
      </c>
      <c r="W9" s="160"/>
      <c r="X9" s="151"/>
      <c r="Y9" s="151"/>
      <c r="Z9" s="151"/>
      <c r="AA9" s="151"/>
      <c r="AB9" s="151"/>
      <c r="AC9" s="151"/>
      <c r="AD9" s="151"/>
      <c r="AE9" s="151"/>
      <c r="AF9" s="151"/>
      <c r="AG9" s="151" t="s">
        <v>127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3" t="s">
        <v>128</v>
      </c>
      <c r="D10" s="161"/>
      <c r="E10" s="162"/>
      <c r="F10" s="160"/>
      <c r="G10" s="16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129</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4" t="s">
        <v>130</v>
      </c>
      <c r="D11" s="163"/>
      <c r="E11" s="164"/>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129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5" t="s">
        <v>131</v>
      </c>
      <c r="D12" s="163"/>
      <c r="E12" s="164">
        <v>169.95</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129</v>
      </c>
      <c r="AH12" s="151">
        <v>2</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5" t="s">
        <v>132</v>
      </c>
      <c r="D13" s="163"/>
      <c r="E13" s="164">
        <v>33.75</v>
      </c>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129</v>
      </c>
      <c r="AH13" s="151">
        <v>2</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4" t="s">
        <v>133</v>
      </c>
      <c r="D14" s="163"/>
      <c r="E14" s="164"/>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129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3" t="s">
        <v>134</v>
      </c>
      <c r="D15" s="161"/>
      <c r="E15" s="162">
        <v>71.295000000000002</v>
      </c>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129</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4" t="s">
        <v>130</v>
      </c>
      <c r="D16" s="163"/>
      <c r="E16" s="164"/>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129</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5" t="s">
        <v>135</v>
      </c>
      <c r="D17" s="163"/>
      <c r="E17" s="164">
        <v>35.700000000000003</v>
      </c>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129</v>
      </c>
      <c r="AH17" s="151">
        <v>2</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5" t="s">
        <v>136</v>
      </c>
      <c r="D18" s="163"/>
      <c r="E18" s="164">
        <v>6.1</v>
      </c>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129</v>
      </c>
      <c r="AH18" s="151">
        <v>2</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5" t="s">
        <v>137</v>
      </c>
      <c r="D19" s="163"/>
      <c r="E19" s="164">
        <v>6.4</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129</v>
      </c>
      <c r="AH19" s="151">
        <v>2</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4" t="s">
        <v>133</v>
      </c>
      <c r="D20" s="163"/>
      <c r="E20" s="164"/>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129</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3" t="s">
        <v>138</v>
      </c>
      <c r="D21" s="161"/>
      <c r="E21" s="162">
        <v>9.64</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129</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4" t="s">
        <v>130</v>
      </c>
      <c r="D22" s="163"/>
      <c r="E22" s="164"/>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129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5" t="s">
        <v>139</v>
      </c>
      <c r="D23" s="163"/>
      <c r="E23" s="164">
        <v>4.9000000000000004</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129</v>
      </c>
      <c r="AH23" s="151">
        <v>2</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4" t="s">
        <v>133</v>
      </c>
      <c r="D24" s="163"/>
      <c r="E24" s="164"/>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129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3" t="s">
        <v>140</v>
      </c>
      <c r="D25" s="161"/>
      <c r="E25" s="162">
        <v>1.7150000000000001</v>
      </c>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129</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37"/>
      <c r="D26" s="238"/>
      <c r="E26" s="238"/>
      <c r="F26" s="238"/>
      <c r="G26" s="238"/>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141</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x14ac:dyDescent="0.2">
      <c r="A27" s="166" t="s">
        <v>120</v>
      </c>
      <c r="B27" s="167" t="s">
        <v>68</v>
      </c>
      <c r="C27" s="181" t="s">
        <v>69</v>
      </c>
      <c r="D27" s="168"/>
      <c r="E27" s="169"/>
      <c r="F27" s="170"/>
      <c r="G27" s="170">
        <f>SUMIF(AG28:AG83,"&lt;&gt;NOR",G28:G83)</f>
        <v>0</v>
      </c>
      <c r="H27" s="170"/>
      <c r="I27" s="170">
        <f>SUM(I28:I83)</f>
        <v>0</v>
      </c>
      <c r="J27" s="170"/>
      <c r="K27" s="170">
        <f>SUM(K28:K83)</f>
        <v>0</v>
      </c>
      <c r="L27" s="170"/>
      <c r="M27" s="170">
        <f>SUM(M28:M83)</f>
        <v>0</v>
      </c>
      <c r="N27" s="170"/>
      <c r="O27" s="170">
        <f>SUM(O28:O83)</f>
        <v>7.18</v>
      </c>
      <c r="P27" s="170"/>
      <c r="Q27" s="170">
        <f>SUM(Q28:Q83)</f>
        <v>0</v>
      </c>
      <c r="R27" s="170"/>
      <c r="S27" s="170"/>
      <c r="T27" s="171"/>
      <c r="U27" s="165"/>
      <c r="V27" s="165">
        <f>SUM(V28:V83)</f>
        <v>389.98</v>
      </c>
      <c r="W27" s="165"/>
      <c r="AG27" t="s">
        <v>121</v>
      </c>
    </row>
    <row r="28" spans="1:60" outlineLevel="1" x14ac:dyDescent="0.2">
      <c r="A28" s="172">
        <v>2</v>
      </c>
      <c r="B28" s="173" t="s">
        <v>142</v>
      </c>
      <c r="C28" s="182" t="s">
        <v>143</v>
      </c>
      <c r="D28" s="174" t="s">
        <v>124</v>
      </c>
      <c r="E28" s="175">
        <v>147.625</v>
      </c>
      <c r="F28" s="176"/>
      <c r="G28" s="177">
        <f>ROUND(E28*F28,2)</f>
        <v>0</v>
      </c>
      <c r="H28" s="176"/>
      <c r="I28" s="177">
        <f>ROUND(E28*H28,2)</f>
        <v>0</v>
      </c>
      <c r="J28" s="176"/>
      <c r="K28" s="177">
        <f>ROUND(E28*J28,2)</f>
        <v>0</v>
      </c>
      <c r="L28" s="177">
        <v>15</v>
      </c>
      <c r="M28" s="177">
        <f>G28*(1+L28/100)</f>
        <v>0</v>
      </c>
      <c r="N28" s="177">
        <v>4.0000000000000003E-5</v>
      </c>
      <c r="O28" s="177">
        <f>ROUND(E28*N28,2)</f>
        <v>0.01</v>
      </c>
      <c r="P28" s="177">
        <v>0</v>
      </c>
      <c r="Q28" s="177">
        <f>ROUND(E28*P28,2)</f>
        <v>0</v>
      </c>
      <c r="R28" s="177" t="s">
        <v>144</v>
      </c>
      <c r="S28" s="177" t="s">
        <v>145</v>
      </c>
      <c r="T28" s="178" t="s">
        <v>146</v>
      </c>
      <c r="U28" s="160">
        <v>7.8E-2</v>
      </c>
      <c r="V28" s="160">
        <f>ROUND(E28*U28,2)</f>
        <v>11.51</v>
      </c>
      <c r="W28" s="160"/>
      <c r="X28" s="151"/>
      <c r="Y28" s="151"/>
      <c r="Z28" s="151"/>
      <c r="AA28" s="151"/>
      <c r="AB28" s="151"/>
      <c r="AC28" s="151"/>
      <c r="AD28" s="151"/>
      <c r="AE28" s="151"/>
      <c r="AF28" s="151"/>
      <c r="AG28" s="151" t="s">
        <v>127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58"/>
      <c r="B29" s="159"/>
      <c r="C29" s="241" t="s">
        <v>147</v>
      </c>
      <c r="D29" s="242"/>
      <c r="E29" s="242"/>
      <c r="F29" s="242"/>
      <c r="G29" s="242"/>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148</v>
      </c>
      <c r="AH29" s="151"/>
      <c r="AI29" s="151"/>
      <c r="AJ29" s="151"/>
      <c r="AK29" s="151"/>
      <c r="AL29" s="151"/>
      <c r="AM29" s="151"/>
      <c r="AN29" s="151"/>
      <c r="AO29" s="151"/>
      <c r="AP29" s="151"/>
      <c r="AQ29" s="151"/>
      <c r="AR29" s="151"/>
      <c r="AS29" s="151"/>
      <c r="AT29" s="151"/>
      <c r="AU29" s="151"/>
      <c r="AV29" s="151"/>
      <c r="AW29" s="151"/>
      <c r="AX29" s="151"/>
      <c r="AY29" s="151"/>
      <c r="AZ29" s="151"/>
      <c r="BA29" s="179" t="str">
        <f>C29</f>
        <v>které se zřizují před úpravami povrchu, a obalení osazených dveřních zárubní před znečištěním při úpravách povrchu nástřikem plastických maltovin včetně pozdějšího odkrytí,</v>
      </c>
      <c r="BB29" s="151"/>
      <c r="BC29" s="151"/>
      <c r="BD29" s="151"/>
      <c r="BE29" s="151"/>
      <c r="BF29" s="151"/>
      <c r="BG29" s="151"/>
      <c r="BH29" s="151"/>
    </row>
    <row r="30" spans="1:60" outlineLevel="1" x14ac:dyDescent="0.2">
      <c r="A30" s="158"/>
      <c r="B30" s="159"/>
      <c r="C30" s="183" t="s">
        <v>128</v>
      </c>
      <c r="D30" s="161"/>
      <c r="E30" s="162"/>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129</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3" t="s">
        <v>149</v>
      </c>
      <c r="D31" s="161"/>
      <c r="E31" s="162">
        <v>106.425</v>
      </c>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129</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3" t="s">
        <v>150</v>
      </c>
      <c r="D32" s="161"/>
      <c r="E32" s="162">
        <v>10.125</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129</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3" t="s">
        <v>151</v>
      </c>
      <c r="D33" s="161"/>
      <c r="E33" s="162">
        <v>25.725000000000001</v>
      </c>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129</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3" t="s">
        <v>152</v>
      </c>
      <c r="D34" s="161"/>
      <c r="E34" s="162">
        <v>1.9950000000000001</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129</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3" t="s">
        <v>153</v>
      </c>
      <c r="D35" s="161"/>
      <c r="E35" s="162">
        <v>2.31</v>
      </c>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129</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3" t="s">
        <v>154</v>
      </c>
      <c r="D36" s="161"/>
      <c r="E36" s="162">
        <v>1.0449999999999999</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129</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37"/>
      <c r="D37" s="238"/>
      <c r="E37" s="238"/>
      <c r="F37" s="238"/>
      <c r="G37" s="238"/>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141</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2">
        <v>3</v>
      </c>
      <c r="B38" s="173" t="s">
        <v>155</v>
      </c>
      <c r="C38" s="182" t="s">
        <v>156</v>
      </c>
      <c r="D38" s="174" t="s">
        <v>157</v>
      </c>
      <c r="E38" s="175">
        <v>256.8</v>
      </c>
      <c r="F38" s="176"/>
      <c r="G38" s="177">
        <f>ROUND(E38*F38,2)</f>
        <v>0</v>
      </c>
      <c r="H38" s="176"/>
      <c r="I38" s="177">
        <f>ROUND(E38*H38,2)</f>
        <v>0</v>
      </c>
      <c r="J38" s="176"/>
      <c r="K38" s="177">
        <f>ROUND(E38*J38,2)</f>
        <v>0</v>
      </c>
      <c r="L38" s="177">
        <v>15</v>
      </c>
      <c r="M38" s="177">
        <f>G38*(1+L38/100)</f>
        <v>0</v>
      </c>
      <c r="N38" s="177">
        <v>2.3000000000000001E-4</v>
      </c>
      <c r="O38" s="177">
        <f>ROUND(E38*N38,2)</f>
        <v>0.06</v>
      </c>
      <c r="P38" s="177">
        <v>0</v>
      </c>
      <c r="Q38" s="177">
        <f>ROUND(E38*P38,2)</f>
        <v>0</v>
      </c>
      <c r="R38" s="177" t="s">
        <v>144</v>
      </c>
      <c r="S38" s="177" t="s">
        <v>145</v>
      </c>
      <c r="T38" s="178" t="s">
        <v>146</v>
      </c>
      <c r="U38" s="160">
        <v>0.05</v>
      </c>
      <c r="V38" s="160">
        <f>ROUND(E38*U38,2)</f>
        <v>12.84</v>
      </c>
      <c r="W38" s="160"/>
      <c r="X38" s="151"/>
      <c r="Y38" s="151"/>
      <c r="Z38" s="151"/>
      <c r="AA38" s="151"/>
      <c r="AB38" s="151"/>
      <c r="AC38" s="151"/>
      <c r="AD38" s="151"/>
      <c r="AE38" s="151"/>
      <c r="AF38" s="151"/>
      <c r="AG38" s="151" t="s">
        <v>127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41" t="s">
        <v>158</v>
      </c>
      <c r="D39" s="242"/>
      <c r="E39" s="242"/>
      <c r="F39" s="242"/>
      <c r="G39" s="242"/>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148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3" t="s">
        <v>128</v>
      </c>
      <c r="D40" s="161"/>
      <c r="E40" s="162"/>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129</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3" t="s">
        <v>159</v>
      </c>
      <c r="D41" s="161"/>
      <c r="E41" s="162">
        <v>169.95</v>
      </c>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129</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3" t="s">
        <v>160</v>
      </c>
      <c r="D42" s="161"/>
      <c r="E42" s="162">
        <v>33.75</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129</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3" t="s">
        <v>161</v>
      </c>
      <c r="D43" s="161"/>
      <c r="E43" s="162">
        <v>35.700000000000003</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129</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3" t="s">
        <v>162</v>
      </c>
      <c r="D44" s="161"/>
      <c r="E44" s="162">
        <v>6.1</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129</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3" t="s">
        <v>163</v>
      </c>
      <c r="D45" s="161"/>
      <c r="E45" s="162">
        <v>6.4</v>
      </c>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129</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3" t="s">
        <v>164</v>
      </c>
      <c r="D46" s="161"/>
      <c r="E46" s="162">
        <v>4.9000000000000004</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129</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237"/>
      <c r="D47" s="238"/>
      <c r="E47" s="238"/>
      <c r="F47" s="238"/>
      <c r="G47" s="238"/>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141</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2">
        <v>4</v>
      </c>
      <c r="B48" s="173" t="s">
        <v>165</v>
      </c>
      <c r="C48" s="182" t="s">
        <v>166</v>
      </c>
      <c r="D48" s="174" t="s">
        <v>124</v>
      </c>
      <c r="E48" s="175">
        <v>107.09399999999999</v>
      </c>
      <c r="F48" s="176"/>
      <c r="G48" s="177">
        <f>ROUND(E48*F48,2)</f>
        <v>0</v>
      </c>
      <c r="H48" s="176"/>
      <c r="I48" s="177">
        <f>ROUND(E48*H48,2)</f>
        <v>0</v>
      </c>
      <c r="J48" s="176"/>
      <c r="K48" s="177">
        <f>ROUND(E48*J48,2)</f>
        <v>0</v>
      </c>
      <c r="L48" s="177">
        <v>15</v>
      </c>
      <c r="M48" s="177">
        <f>G48*(1+L48/100)</f>
        <v>0</v>
      </c>
      <c r="N48" s="177">
        <v>5.7290000000000001E-2</v>
      </c>
      <c r="O48" s="177">
        <f>ROUND(E48*N48,2)</f>
        <v>6.14</v>
      </c>
      <c r="P48" s="177">
        <v>0</v>
      </c>
      <c r="Q48" s="177">
        <f>ROUND(E48*P48,2)</f>
        <v>0</v>
      </c>
      <c r="R48" s="177" t="s">
        <v>167</v>
      </c>
      <c r="S48" s="177" t="s">
        <v>145</v>
      </c>
      <c r="T48" s="178" t="s">
        <v>146</v>
      </c>
      <c r="U48" s="160">
        <v>1.17717</v>
      </c>
      <c r="V48" s="160">
        <f>ROUND(E48*U48,2)</f>
        <v>126.07</v>
      </c>
      <c r="W48" s="160"/>
      <c r="X48" s="151"/>
      <c r="Y48" s="151"/>
      <c r="Z48" s="151"/>
      <c r="AA48" s="151"/>
      <c r="AB48" s="151"/>
      <c r="AC48" s="151"/>
      <c r="AD48" s="151"/>
      <c r="AE48" s="151"/>
      <c r="AF48" s="151"/>
      <c r="AG48" s="151" t="s">
        <v>127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241" t="s">
        <v>168</v>
      </c>
      <c r="D49" s="242"/>
      <c r="E49" s="242"/>
      <c r="F49" s="242"/>
      <c r="G49" s="242"/>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148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3" t="s">
        <v>128</v>
      </c>
      <c r="D50" s="161"/>
      <c r="E50" s="162"/>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129</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4" t="s">
        <v>130</v>
      </c>
      <c r="D51" s="163"/>
      <c r="E51" s="164"/>
      <c r="F51" s="160"/>
      <c r="G51" s="160"/>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129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5" t="s">
        <v>131</v>
      </c>
      <c r="D52" s="163"/>
      <c r="E52" s="164">
        <v>169.95</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129</v>
      </c>
      <c r="AH52" s="151">
        <v>2</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5" t="s">
        <v>132</v>
      </c>
      <c r="D53" s="163"/>
      <c r="E53" s="164">
        <v>33.75</v>
      </c>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129</v>
      </c>
      <c r="AH53" s="151">
        <v>2</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4" t="s">
        <v>133</v>
      </c>
      <c r="D54" s="163"/>
      <c r="E54" s="164"/>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129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3" t="s">
        <v>169</v>
      </c>
      <c r="D55" s="161"/>
      <c r="E55" s="162">
        <v>95.739000000000004</v>
      </c>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129</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4" t="s">
        <v>130</v>
      </c>
      <c r="D56" s="163"/>
      <c r="E56" s="164"/>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129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5" t="s">
        <v>135</v>
      </c>
      <c r="D57" s="163"/>
      <c r="E57" s="164">
        <v>35.700000000000003</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129</v>
      </c>
      <c r="AH57" s="151">
        <v>2</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5" t="s">
        <v>136</v>
      </c>
      <c r="D58" s="163"/>
      <c r="E58" s="164">
        <v>6.1</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129</v>
      </c>
      <c r="AH58" s="151">
        <v>2</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5" t="s">
        <v>137</v>
      </c>
      <c r="D59" s="163"/>
      <c r="E59" s="164">
        <v>6.4</v>
      </c>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129</v>
      </c>
      <c r="AH59" s="151">
        <v>2</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4" t="s">
        <v>133</v>
      </c>
      <c r="D60" s="163"/>
      <c r="E60" s="164"/>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129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3" t="s">
        <v>138</v>
      </c>
      <c r="D61" s="161"/>
      <c r="E61" s="162">
        <v>9.64</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129</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4" t="s">
        <v>130</v>
      </c>
      <c r="D62" s="163"/>
      <c r="E62" s="164"/>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129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5" t="s">
        <v>139</v>
      </c>
      <c r="D63" s="163"/>
      <c r="E63" s="164">
        <v>4.9000000000000004</v>
      </c>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129</v>
      </c>
      <c r="AH63" s="151">
        <v>2</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4" t="s">
        <v>133</v>
      </c>
      <c r="D64" s="163"/>
      <c r="E64" s="164"/>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129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3" t="s">
        <v>140</v>
      </c>
      <c r="D65" s="161"/>
      <c r="E65" s="162">
        <v>1.7150000000000001</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129</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37"/>
      <c r="D66" s="238"/>
      <c r="E66" s="238"/>
      <c r="F66" s="238"/>
      <c r="G66" s="238"/>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141</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72">
        <v>5</v>
      </c>
      <c r="B67" s="173" t="s">
        <v>170</v>
      </c>
      <c r="C67" s="182" t="s">
        <v>171</v>
      </c>
      <c r="D67" s="174" t="s">
        <v>124</v>
      </c>
      <c r="E67" s="175">
        <v>71.295000000000002</v>
      </c>
      <c r="F67" s="176"/>
      <c r="G67" s="177">
        <f>ROUND(E67*F67,2)</f>
        <v>0</v>
      </c>
      <c r="H67" s="176"/>
      <c r="I67" s="177">
        <f>ROUND(E67*H67,2)</f>
        <v>0</v>
      </c>
      <c r="J67" s="176"/>
      <c r="K67" s="177">
        <f>ROUND(E67*J67,2)</f>
        <v>0</v>
      </c>
      <c r="L67" s="177">
        <v>15</v>
      </c>
      <c r="M67" s="177">
        <f>G67*(1+L67/100)</f>
        <v>0</v>
      </c>
      <c r="N67" s="177">
        <v>9.4800000000000006E-3</v>
      </c>
      <c r="O67" s="177">
        <f>ROUND(E67*N67,2)</f>
        <v>0.68</v>
      </c>
      <c r="P67" s="177">
        <v>0</v>
      </c>
      <c r="Q67" s="177">
        <f>ROUND(E67*P67,2)</f>
        <v>0</v>
      </c>
      <c r="R67" s="177" t="s">
        <v>144</v>
      </c>
      <c r="S67" s="177" t="s">
        <v>145</v>
      </c>
      <c r="T67" s="178" t="s">
        <v>146</v>
      </c>
      <c r="U67" s="160">
        <v>2.3519999999999999</v>
      </c>
      <c r="V67" s="160">
        <f>ROUND(E67*U67,2)</f>
        <v>167.69</v>
      </c>
      <c r="W67" s="160"/>
      <c r="X67" s="151"/>
      <c r="Y67" s="151"/>
      <c r="Z67" s="151"/>
      <c r="AA67" s="151"/>
      <c r="AB67" s="151"/>
      <c r="AC67" s="151"/>
      <c r="AD67" s="151"/>
      <c r="AE67" s="151"/>
      <c r="AF67" s="151"/>
      <c r="AG67" s="151" t="s">
        <v>172</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33.75" outlineLevel="1" x14ac:dyDescent="0.2">
      <c r="A68" s="158"/>
      <c r="B68" s="159"/>
      <c r="C68" s="241" t="s">
        <v>173</v>
      </c>
      <c r="D68" s="242"/>
      <c r="E68" s="242"/>
      <c r="F68" s="242"/>
      <c r="G68" s="242"/>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148</v>
      </c>
      <c r="AH68" s="151"/>
      <c r="AI68" s="151"/>
      <c r="AJ68" s="151"/>
      <c r="AK68" s="151"/>
      <c r="AL68" s="151"/>
      <c r="AM68" s="151"/>
      <c r="AN68" s="151"/>
      <c r="AO68" s="151"/>
      <c r="AP68" s="151"/>
      <c r="AQ68" s="151"/>
      <c r="AR68" s="151"/>
      <c r="AS68" s="151"/>
      <c r="AT68" s="151"/>
      <c r="AU68" s="151"/>
      <c r="AV68" s="151"/>
      <c r="AW68" s="151"/>
      <c r="AX68" s="151"/>
      <c r="AY68" s="151"/>
      <c r="AZ68" s="151"/>
      <c r="BA68" s="179" t="str">
        <f>C68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8" s="151"/>
      <c r="BC68" s="151"/>
      <c r="BD68" s="151"/>
      <c r="BE68" s="151"/>
      <c r="BF68" s="151"/>
      <c r="BG68" s="151"/>
      <c r="BH68" s="151"/>
    </row>
    <row r="69" spans="1:60" outlineLevel="1" x14ac:dyDescent="0.2">
      <c r="A69" s="158"/>
      <c r="B69" s="159"/>
      <c r="C69" s="183" t="s">
        <v>128</v>
      </c>
      <c r="D69" s="161"/>
      <c r="E69" s="162"/>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129</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4" t="s">
        <v>130</v>
      </c>
      <c r="D70" s="163"/>
      <c r="E70" s="164"/>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129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5" t="s">
        <v>131</v>
      </c>
      <c r="D71" s="163"/>
      <c r="E71" s="164">
        <v>169.95</v>
      </c>
      <c r="F71" s="160"/>
      <c r="G71" s="160"/>
      <c r="H71" s="160"/>
      <c r="I71" s="160"/>
      <c r="J71" s="160"/>
      <c r="K71" s="160"/>
      <c r="L71" s="160"/>
      <c r="M71" s="160"/>
      <c r="N71" s="160"/>
      <c r="O71" s="160"/>
      <c r="P71" s="160"/>
      <c r="Q71" s="160"/>
      <c r="R71" s="160"/>
      <c r="S71" s="160"/>
      <c r="T71" s="160"/>
      <c r="U71" s="160"/>
      <c r="V71" s="160"/>
      <c r="W71" s="160"/>
      <c r="X71" s="151"/>
      <c r="Y71" s="151"/>
      <c r="Z71" s="151"/>
      <c r="AA71" s="151"/>
      <c r="AB71" s="151"/>
      <c r="AC71" s="151"/>
      <c r="AD71" s="151"/>
      <c r="AE71" s="151"/>
      <c r="AF71" s="151"/>
      <c r="AG71" s="151" t="s">
        <v>129</v>
      </c>
      <c r="AH71" s="151">
        <v>2</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5" t="s">
        <v>132</v>
      </c>
      <c r="D72" s="163"/>
      <c r="E72" s="164">
        <v>33.75</v>
      </c>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129</v>
      </c>
      <c r="AH72" s="151">
        <v>2</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4" t="s">
        <v>133</v>
      </c>
      <c r="D73" s="163"/>
      <c r="E73" s="164"/>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129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3" t="s">
        <v>174</v>
      </c>
      <c r="D74" s="161"/>
      <c r="E74" s="162">
        <v>71.295000000000002</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129</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237"/>
      <c r="D75" s="238"/>
      <c r="E75" s="238"/>
      <c r="F75" s="238"/>
      <c r="G75" s="238"/>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141</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72">
        <v>6</v>
      </c>
      <c r="B76" s="173" t="s">
        <v>175</v>
      </c>
      <c r="C76" s="182" t="s">
        <v>176</v>
      </c>
      <c r="D76" s="174" t="s">
        <v>124</v>
      </c>
      <c r="E76" s="175">
        <v>30.555</v>
      </c>
      <c r="F76" s="176"/>
      <c r="G76" s="177">
        <f>ROUND(E76*F76,2)</f>
        <v>0</v>
      </c>
      <c r="H76" s="176"/>
      <c r="I76" s="177">
        <f>ROUND(E76*H76,2)</f>
        <v>0</v>
      </c>
      <c r="J76" s="176"/>
      <c r="K76" s="177">
        <f>ROUND(E76*J76,2)</f>
        <v>0</v>
      </c>
      <c r="L76" s="177">
        <v>15</v>
      </c>
      <c r="M76" s="177">
        <f>G76*(1+L76/100)</f>
        <v>0</v>
      </c>
      <c r="N76" s="177">
        <v>9.4800000000000006E-3</v>
      </c>
      <c r="O76" s="177">
        <f>ROUND(E76*N76,2)</f>
        <v>0.28999999999999998</v>
      </c>
      <c r="P76" s="177">
        <v>0</v>
      </c>
      <c r="Q76" s="177">
        <f>ROUND(E76*P76,2)</f>
        <v>0</v>
      </c>
      <c r="R76" s="177"/>
      <c r="S76" s="177" t="s">
        <v>125</v>
      </c>
      <c r="T76" s="178" t="s">
        <v>177</v>
      </c>
      <c r="U76" s="160">
        <v>2.3519999999999999</v>
      </c>
      <c r="V76" s="160">
        <f>ROUND(E76*U76,2)</f>
        <v>71.87</v>
      </c>
      <c r="W76" s="160"/>
      <c r="X76" s="151"/>
      <c r="Y76" s="151"/>
      <c r="Z76" s="151"/>
      <c r="AA76" s="151"/>
      <c r="AB76" s="151"/>
      <c r="AC76" s="151"/>
      <c r="AD76" s="151"/>
      <c r="AE76" s="151"/>
      <c r="AF76" s="151"/>
      <c r="AG76" s="151" t="s">
        <v>172</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3" t="s">
        <v>128</v>
      </c>
      <c r="D77" s="161"/>
      <c r="E77" s="162"/>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129</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4" t="s">
        <v>130</v>
      </c>
      <c r="D78" s="163"/>
      <c r="E78" s="164"/>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129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5" t="s">
        <v>131</v>
      </c>
      <c r="D79" s="163"/>
      <c r="E79" s="164">
        <v>169.95</v>
      </c>
      <c r="F79" s="160"/>
      <c r="G79" s="160"/>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129</v>
      </c>
      <c r="AH79" s="151">
        <v>2</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5" t="s">
        <v>132</v>
      </c>
      <c r="D80" s="163"/>
      <c r="E80" s="164">
        <v>33.75</v>
      </c>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129</v>
      </c>
      <c r="AH80" s="151">
        <v>2</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4" t="s">
        <v>133</v>
      </c>
      <c r="D81" s="163"/>
      <c r="E81" s="164"/>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129</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3" t="s">
        <v>178</v>
      </c>
      <c r="D82" s="161"/>
      <c r="E82" s="162">
        <v>30.555</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129</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37"/>
      <c r="D83" s="238"/>
      <c r="E83" s="238"/>
      <c r="F83" s="238"/>
      <c r="G83" s="238"/>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141</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x14ac:dyDescent="0.2">
      <c r="A84" s="166" t="s">
        <v>120</v>
      </c>
      <c r="B84" s="167" t="s">
        <v>70</v>
      </c>
      <c r="C84" s="181" t="s">
        <v>71</v>
      </c>
      <c r="D84" s="168"/>
      <c r="E84" s="169"/>
      <c r="F84" s="170"/>
      <c r="G84" s="170">
        <f>SUMIF(AG85:AG94,"&lt;&gt;NOR",G85:G94)</f>
        <v>0</v>
      </c>
      <c r="H84" s="170"/>
      <c r="I84" s="170">
        <f>SUM(I85:I94)</f>
        <v>0</v>
      </c>
      <c r="J84" s="170"/>
      <c r="K84" s="170">
        <f>SUM(K85:K94)</f>
        <v>0</v>
      </c>
      <c r="L84" s="170"/>
      <c r="M84" s="170">
        <f>SUM(M85:M94)</f>
        <v>0</v>
      </c>
      <c r="N84" s="170"/>
      <c r="O84" s="170">
        <f>SUM(O85:O94)</f>
        <v>0.61</v>
      </c>
      <c r="P84" s="170"/>
      <c r="Q84" s="170">
        <f>SUM(Q85:Q94)</f>
        <v>0</v>
      </c>
      <c r="R84" s="170"/>
      <c r="S84" s="170"/>
      <c r="T84" s="171"/>
      <c r="U84" s="165"/>
      <c r="V84" s="165">
        <f>SUM(V85:V94)</f>
        <v>46.82</v>
      </c>
      <c r="W84" s="165"/>
      <c r="AG84" t="s">
        <v>121</v>
      </c>
    </row>
    <row r="85" spans="1:60" outlineLevel="1" x14ac:dyDescent="0.2">
      <c r="A85" s="172">
        <v>7</v>
      </c>
      <c r="B85" s="173" t="s">
        <v>179</v>
      </c>
      <c r="C85" s="182" t="s">
        <v>180</v>
      </c>
      <c r="D85" s="174" t="s">
        <v>157</v>
      </c>
      <c r="E85" s="175">
        <v>256.8</v>
      </c>
      <c r="F85" s="176"/>
      <c r="G85" s="177">
        <f>ROUND(E85*F85,2)</f>
        <v>0</v>
      </c>
      <c r="H85" s="176"/>
      <c r="I85" s="177">
        <f>ROUND(E85*H85,2)</f>
        <v>0</v>
      </c>
      <c r="J85" s="176"/>
      <c r="K85" s="177">
        <f>ROUND(E85*J85,2)</f>
        <v>0</v>
      </c>
      <c r="L85" s="177">
        <v>15</v>
      </c>
      <c r="M85" s="177">
        <f>G85*(1+L85/100)</f>
        <v>0</v>
      </c>
      <c r="N85" s="177">
        <v>2.3800000000000002E-3</v>
      </c>
      <c r="O85" s="177">
        <f>ROUND(E85*N85,2)</f>
        <v>0.61</v>
      </c>
      <c r="P85" s="177">
        <v>0</v>
      </c>
      <c r="Q85" s="177">
        <f>ROUND(E85*P85,2)</f>
        <v>0</v>
      </c>
      <c r="R85" s="177" t="s">
        <v>167</v>
      </c>
      <c r="S85" s="177" t="s">
        <v>145</v>
      </c>
      <c r="T85" s="178" t="s">
        <v>146</v>
      </c>
      <c r="U85" s="160">
        <v>0.18232999999999999</v>
      </c>
      <c r="V85" s="160">
        <f>ROUND(E85*U85,2)</f>
        <v>46.82</v>
      </c>
      <c r="W85" s="160"/>
      <c r="X85" s="151"/>
      <c r="Y85" s="151"/>
      <c r="Z85" s="151"/>
      <c r="AA85" s="151"/>
      <c r="AB85" s="151"/>
      <c r="AC85" s="151"/>
      <c r="AD85" s="151"/>
      <c r="AE85" s="151"/>
      <c r="AF85" s="151"/>
      <c r="AG85" s="151" t="s">
        <v>127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3" t="s">
        <v>181</v>
      </c>
      <c r="D86" s="161"/>
      <c r="E86" s="162"/>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129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3" t="s">
        <v>128</v>
      </c>
      <c r="D87" s="161"/>
      <c r="E87" s="162"/>
      <c r="F87" s="160"/>
      <c r="G87" s="160"/>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129</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3" t="s">
        <v>159</v>
      </c>
      <c r="D88" s="161"/>
      <c r="E88" s="162">
        <v>169.95</v>
      </c>
      <c r="F88" s="160"/>
      <c r="G88" s="1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129</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3" t="s">
        <v>160</v>
      </c>
      <c r="D89" s="161"/>
      <c r="E89" s="162">
        <v>33.75</v>
      </c>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129</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3" t="s">
        <v>161</v>
      </c>
      <c r="D90" s="161"/>
      <c r="E90" s="162">
        <v>35.700000000000003</v>
      </c>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129</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3" t="s">
        <v>162</v>
      </c>
      <c r="D91" s="161"/>
      <c r="E91" s="162">
        <v>6.1</v>
      </c>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129</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3" t="s">
        <v>163</v>
      </c>
      <c r="D92" s="161"/>
      <c r="E92" s="162">
        <v>6.4</v>
      </c>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129</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3" t="s">
        <v>164</v>
      </c>
      <c r="D93" s="161"/>
      <c r="E93" s="162">
        <v>4.9000000000000004</v>
      </c>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129</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237"/>
      <c r="D94" s="238"/>
      <c r="E94" s="238"/>
      <c r="F94" s="238"/>
      <c r="G94" s="238"/>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141</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x14ac:dyDescent="0.2">
      <c r="A95" s="166" t="s">
        <v>120</v>
      </c>
      <c r="B95" s="167" t="s">
        <v>72</v>
      </c>
      <c r="C95" s="181" t="s">
        <v>73</v>
      </c>
      <c r="D95" s="168"/>
      <c r="E95" s="169"/>
      <c r="F95" s="170"/>
      <c r="G95" s="170">
        <f>SUMIF(AG96:AG112,"&lt;&gt;NOR",G96:G112)</f>
        <v>0</v>
      </c>
      <c r="H95" s="170"/>
      <c r="I95" s="170">
        <f>SUM(I96:I112)</f>
        <v>0</v>
      </c>
      <c r="J95" s="170"/>
      <c r="K95" s="170">
        <f>SUM(K96:K112)</f>
        <v>0</v>
      </c>
      <c r="L95" s="170"/>
      <c r="M95" s="170">
        <f>SUM(M96:M112)</f>
        <v>0</v>
      </c>
      <c r="N95" s="170"/>
      <c r="O95" s="170">
        <f>SUM(O96:O112)</f>
        <v>1.32</v>
      </c>
      <c r="P95" s="170"/>
      <c r="Q95" s="170">
        <f>SUM(Q96:Q112)</f>
        <v>0</v>
      </c>
      <c r="R95" s="170"/>
      <c r="S95" s="170"/>
      <c r="T95" s="171"/>
      <c r="U95" s="165"/>
      <c r="V95" s="165">
        <f>SUM(V96:V112)</f>
        <v>9.2100000000000009</v>
      </c>
      <c r="W95" s="165"/>
      <c r="AG95" t="s">
        <v>121</v>
      </c>
    </row>
    <row r="96" spans="1:60" ht="22.5" outlineLevel="1" x14ac:dyDescent="0.2">
      <c r="A96" s="172">
        <v>8</v>
      </c>
      <c r="B96" s="173" t="s">
        <v>182</v>
      </c>
      <c r="C96" s="182" t="s">
        <v>183</v>
      </c>
      <c r="D96" s="174" t="s">
        <v>124</v>
      </c>
      <c r="E96" s="175">
        <v>26.46</v>
      </c>
      <c r="F96" s="176"/>
      <c r="G96" s="177">
        <f>ROUND(E96*F96,2)</f>
        <v>0</v>
      </c>
      <c r="H96" s="176"/>
      <c r="I96" s="177">
        <f>ROUND(E96*H96,2)</f>
        <v>0</v>
      </c>
      <c r="J96" s="176"/>
      <c r="K96" s="177">
        <f>ROUND(E96*J96,2)</f>
        <v>0</v>
      </c>
      <c r="L96" s="177">
        <v>15</v>
      </c>
      <c r="M96" s="177">
        <f>G96*(1+L96/100)</f>
        <v>0</v>
      </c>
      <c r="N96" s="177">
        <v>4.9840000000000002E-2</v>
      </c>
      <c r="O96" s="177">
        <f>ROUND(E96*N96,2)</f>
        <v>1.32</v>
      </c>
      <c r="P96" s="177">
        <v>0</v>
      </c>
      <c r="Q96" s="177">
        <f>ROUND(E96*P96,2)</f>
        <v>0</v>
      </c>
      <c r="R96" s="177" t="s">
        <v>144</v>
      </c>
      <c r="S96" s="177" t="s">
        <v>145</v>
      </c>
      <c r="T96" s="178" t="s">
        <v>146</v>
      </c>
      <c r="U96" s="160">
        <v>0.34799999999999998</v>
      </c>
      <c r="V96" s="160">
        <f>ROUND(E96*U96,2)</f>
        <v>9.2100000000000009</v>
      </c>
      <c r="W96" s="160"/>
      <c r="X96" s="151"/>
      <c r="Y96" s="151"/>
      <c r="Z96" s="151"/>
      <c r="AA96" s="151"/>
      <c r="AB96" s="151"/>
      <c r="AC96" s="151"/>
      <c r="AD96" s="151"/>
      <c r="AE96" s="151"/>
      <c r="AF96" s="151"/>
      <c r="AG96" s="151" t="s">
        <v>127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58"/>
      <c r="B97" s="159"/>
      <c r="C97" s="241" t="s">
        <v>184</v>
      </c>
      <c r="D97" s="242"/>
      <c r="E97" s="242"/>
      <c r="F97" s="242"/>
      <c r="G97" s="242"/>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148</v>
      </c>
      <c r="AH97" s="151"/>
      <c r="AI97" s="151"/>
      <c r="AJ97" s="151"/>
      <c r="AK97" s="151"/>
      <c r="AL97" s="151"/>
      <c r="AM97" s="151"/>
      <c r="AN97" s="151"/>
      <c r="AO97" s="151"/>
      <c r="AP97" s="151"/>
      <c r="AQ97" s="151"/>
      <c r="AR97" s="151"/>
      <c r="AS97" s="151"/>
      <c r="AT97" s="151"/>
      <c r="AU97" s="151"/>
      <c r="AV97" s="151"/>
      <c r="AW97" s="151"/>
      <c r="AX97" s="151"/>
      <c r="AY97" s="151"/>
      <c r="AZ97" s="151"/>
      <c r="BA97" s="179" t="str">
        <f>C97</f>
        <v>na zdivu jako podklad např. pod izolaci, na parapetech z prefabrikovaných dílců, pod oplechování apod., vodorovný nebo ve spádu do 15°, hlazený dřevěným hladítkem,</v>
      </c>
      <c r="BB97" s="151"/>
      <c r="BC97" s="151"/>
      <c r="BD97" s="151"/>
      <c r="BE97" s="151"/>
      <c r="BF97" s="151"/>
      <c r="BG97" s="151"/>
      <c r="BH97" s="151"/>
    </row>
    <row r="98" spans="1:60" outlineLevel="1" x14ac:dyDescent="0.2">
      <c r="A98" s="158"/>
      <c r="B98" s="159"/>
      <c r="C98" s="183" t="s">
        <v>185</v>
      </c>
      <c r="D98" s="161"/>
      <c r="E98" s="162"/>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129</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3" t="s">
        <v>128</v>
      </c>
      <c r="D99" s="161"/>
      <c r="E99" s="162"/>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129</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4" t="s">
        <v>130</v>
      </c>
      <c r="D100" s="163"/>
      <c r="E100" s="164"/>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129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5" t="s">
        <v>186</v>
      </c>
      <c r="D101" s="163"/>
      <c r="E101" s="164">
        <v>14.7</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129</v>
      </c>
      <c r="AH101" s="151">
        <v>2</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5" t="s">
        <v>187</v>
      </c>
      <c r="D102" s="163"/>
      <c r="E102" s="164">
        <v>1.9</v>
      </c>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129</v>
      </c>
      <c r="AH102" s="151">
        <v>2</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5" t="s">
        <v>188</v>
      </c>
      <c r="D103" s="163"/>
      <c r="E103" s="164">
        <v>2.2000000000000002</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129</v>
      </c>
      <c r="AH103" s="151">
        <v>2</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4" t="s">
        <v>133</v>
      </c>
      <c r="D104" s="163"/>
      <c r="E104" s="164"/>
      <c r="F104" s="160"/>
      <c r="G104" s="160"/>
      <c r="H104" s="160"/>
      <c r="I104" s="160"/>
      <c r="J104" s="160"/>
      <c r="K104" s="160"/>
      <c r="L104" s="160"/>
      <c r="M104" s="160"/>
      <c r="N104" s="160"/>
      <c r="O104" s="160"/>
      <c r="P104" s="160"/>
      <c r="Q104" s="160"/>
      <c r="R104" s="160"/>
      <c r="S104" s="160"/>
      <c r="T104" s="160"/>
      <c r="U104" s="160"/>
      <c r="V104" s="160"/>
      <c r="W104" s="160"/>
      <c r="X104" s="151"/>
      <c r="Y104" s="151"/>
      <c r="Z104" s="151"/>
      <c r="AA104" s="151"/>
      <c r="AB104" s="151"/>
      <c r="AC104" s="151"/>
      <c r="AD104" s="151"/>
      <c r="AE104" s="151"/>
      <c r="AF104" s="151"/>
      <c r="AG104" s="151" t="s">
        <v>129</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3" t="s">
        <v>189</v>
      </c>
      <c r="D105" s="161"/>
      <c r="E105" s="162">
        <v>2.82</v>
      </c>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129</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4" t="s">
        <v>130</v>
      </c>
      <c r="D106" s="163"/>
      <c r="E106" s="164"/>
      <c r="F106" s="160"/>
      <c r="G106" s="160"/>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129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5" t="s">
        <v>190</v>
      </c>
      <c r="D107" s="163"/>
      <c r="E107" s="164">
        <v>70.95</v>
      </c>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129</v>
      </c>
      <c r="AH107" s="151">
        <v>2</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5" t="s">
        <v>191</v>
      </c>
      <c r="D108" s="163"/>
      <c r="E108" s="164">
        <v>6.75</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129</v>
      </c>
      <c r="AH108" s="151">
        <v>2</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5" t="s">
        <v>192</v>
      </c>
      <c r="D109" s="163"/>
      <c r="E109" s="164">
        <v>1.1000000000000001</v>
      </c>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129</v>
      </c>
      <c r="AH109" s="151">
        <v>2</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4" t="s">
        <v>133</v>
      </c>
      <c r="D110" s="163"/>
      <c r="E110" s="164"/>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129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3" t="s">
        <v>193</v>
      </c>
      <c r="D111" s="161"/>
      <c r="E111" s="162">
        <v>23.64</v>
      </c>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129</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237"/>
      <c r="D112" s="238"/>
      <c r="E112" s="238"/>
      <c r="F112" s="238"/>
      <c r="G112" s="238"/>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141</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x14ac:dyDescent="0.2">
      <c r="A113" s="166" t="s">
        <v>120</v>
      </c>
      <c r="B113" s="167" t="s">
        <v>74</v>
      </c>
      <c r="C113" s="181" t="s">
        <v>75</v>
      </c>
      <c r="D113" s="168"/>
      <c r="E113" s="169"/>
      <c r="F113" s="170"/>
      <c r="G113" s="170">
        <f>SUMIF(AG114:AG127,"&lt;&gt;NOR",G114:G127)</f>
        <v>0</v>
      </c>
      <c r="H113" s="170"/>
      <c r="I113" s="170">
        <f>SUM(I114:I127)</f>
        <v>0</v>
      </c>
      <c r="J113" s="170"/>
      <c r="K113" s="170">
        <f>SUM(K114:K127)</f>
        <v>0</v>
      </c>
      <c r="L113" s="170"/>
      <c r="M113" s="170">
        <f>SUM(M114:M127)</f>
        <v>0</v>
      </c>
      <c r="N113" s="170"/>
      <c r="O113" s="170">
        <f>SUM(O114:O127)</f>
        <v>0.56999999999999995</v>
      </c>
      <c r="P113" s="170"/>
      <c r="Q113" s="170">
        <f>SUM(Q114:Q127)</f>
        <v>0</v>
      </c>
      <c r="R113" s="170"/>
      <c r="S113" s="170"/>
      <c r="T113" s="171"/>
      <c r="U113" s="165"/>
      <c r="V113" s="165">
        <f>SUM(V114:V127)</f>
        <v>40.18</v>
      </c>
      <c r="W113" s="165"/>
      <c r="AG113" t="s">
        <v>121</v>
      </c>
    </row>
    <row r="114" spans="1:60" ht="22.5" outlineLevel="1" x14ac:dyDescent="0.2">
      <c r="A114" s="172">
        <v>9</v>
      </c>
      <c r="B114" s="173" t="s">
        <v>194</v>
      </c>
      <c r="C114" s="182" t="s">
        <v>195</v>
      </c>
      <c r="D114" s="174" t="s">
        <v>157</v>
      </c>
      <c r="E114" s="175">
        <v>18.8</v>
      </c>
      <c r="F114" s="176"/>
      <c r="G114" s="177">
        <f>ROUND(E114*F114,2)</f>
        <v>0</v>
      </c>
      <c r="H114" s="176"/>
      <c r="I114" s="177">
        <f>ROUND(E114*H114,2)</f>
        <v>0</v>
      </c>
      <c r="J114" s="176"/>
      <c r="K114" s="177">
        <f>ROUND(E114*J114,2)</f>
        <v>0</v>
      </c>
      <c r="L114" s="177">
        <v>15</v>
      </c>
      <c r="M114" s="177">
        <f>G114*(1+L114/100)</f>
        <v>0</v>
      </c>
      <c r="N114" s="177">
        <v>4.2100000000000002E-3</v>
      </c>
      <c r="O114" s="177">
        <f>ROUND(E114*N114,2)</f>
        <v>0.08</v>
      </c>
      <c r="P114" s="177">
        <v>0</v>
      </c>
      <c r="Q114" s="177">
        <f>ROUND(E114*P114,2)</f>
        <v>0</v>
      </c>
      <c r="R114" s="177" t="s">
        <v>144</v>
      </c>
      <c r="S114" s="177" t="s">
        <v>145</v>
      </c>
      <c r="T114" s="178" t="s">
        <v>146</v>
      </c>
      <c r="U114" s="160">
        <v>0.35599999999999998</v>
      </c>
      <c r="V114" s="160">
        <f>ROUND(E114*U114,2)</f>
        <v>6.69</v>
      </c>
      <c r="W114" s="160"/>
      <c r="X114" s="151"/>
      <c r="Y114" s="151"/>
      <c r="Z114" s="151"/>
      <c r="AA114" s="151"/>
      <c r="AB114" s="151"/>
      <c r="AC114" s="151"/>
      <c r="AD114" s="151"/>
      <c r="AE114" s="151"/>
      <c r="AF114" s="151"/>
      <c r="AG114" s="151" t="s">
        <v>172</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41" t="s">
        <v>196</v>
      </c>
      <c r="D115" s="242"/>
      <c r="E115" s="242"/>
      <c r="F115" s="242"/>
      <c r="G115" s="242"/>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148</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3" t="s">
        <v>128</v>
      </c>
      <c r="D116" s="161"/>
      <c r="E116" s="162"/>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129</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3" t="s">
        <v>197</v>
      </c>
      <c r="D117" s="161"/>
      <c r="E117" s="162">
        <v>14.7</v>
      </c>
      <c r="F117" s="160"/>
      <c r="G117" s="160"/>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129</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3" t="s">
        <v>198</v>
      </c>
      <c r="D118" s="161"/>
      <c r="E118" s="162">
        <v>1.9</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129</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3" t="s">
        <v>199</v>
      </c>
      <c r="D119" s="161"/>
      <c r="E119" s="162">
        <v>2.2000000000000002</v>
      </c>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129</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37"/>
      <c r="D120" s="238"/>
      <c r="E120" s="238"/>
      <c r="F120" s="238"/>
      <c r="G120" s="238"/>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141</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172">
        <v>10</v>
      </c>
      <c r="B121" s="173" t="s">
        <v>200</v>
      </c>
      <c r="C121" s="182" t="s">
        <v>201</v>
      </c>
      <c r="D121" s="174" t="s">
        <v>157</v>
      </c>
      <c r="E121" s="175">
        <v>78.8</v>
      </c>
      <c r="F121" s="176"/>
      <c r="G121" s="177">
        <f>ROUND(E121*F121,2)</f>
        <v>0</v>
      </c>
      <c r="H121" s="176"/>
      <c r="I121" s="177">
        <f>ROUND(E121*H121,2)</f>
        <v>0</v>
      </c>
      <c r="J121" s="176"/>
      <c r="K121" s="177">
        <f>ROUND(E121*J121,2)</f>
        <v>0</v>
      </c>
      <c r="L121" s="177">
        <v>15</v>
      </c>
      <c r="M121" s="177">
        <f>G121*(1+L121/100)</f>
        <v>0</v>
      </c>
      <c r="N121" s="177">
        <v>6.1599999999999997E-3</v>
      </c>
      <c r="O121" s="177">
        <f>ROUND(E121*N121,2)</f>
        <v>0.49</v>
      </c>
      <c r="P121" s="177">
        <v>0</v>
      </c>
      <c r="Q121" s="177">
        <f>ROUND(E121*P121,2)</f>
        <v>0</v>
      </c>
      <c r="R121" s="177" t="s">
        <v>144</v>
      </c>
      <c r="S121" s="177" t="s">
        <v>145</v>
      </c>
      <c r="T121" s="178" t="s">
        <v>146</v>
      </c>
      <c r="U121" s="160">
        <v>0.42499999999999999</v>
      </c>
      <c r="V121" s="160">
        <f>ROUND(E121*U121,2)</f>
        <v>33.49</v>
      </c>
      <c r="W121" s="160"/>
      <c r="X121" s="151"/>
      <c r="Y121" s="151"/>
      <c r="Z121" s="151"/>
      <c r="AA121" s="151"/>
      <c r="AB121" s="151"/>
      <c r="AC121" s="151"/>
      <c r="AD121" s="151"/>
      <c r="AE121" s="151"/>
      <c r="AF121" s="151"/>
      <c r="AG121" s="151" t="s">
        <v>127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41" t="s">
        <v>196</v>
      </c>
      <c r="D122" s="242"/>
      <c r="E122" s="242"/>
      <c r="F122" s="242"/>
      <c r="G122" s="242"/>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148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3" t="s">
        <v>128</v>
      </c>
      <c r="D123" s="161"/>
      <c r="E123" s="162"/>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129</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3" t="s">
        <v>202</v>
      </c>
      <c r="D124" s="161"/>
      <c r="E124" s="162">
        <v>70.95</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129</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3" t="s">
        <v>203</v>
      </c>
      <c r="D125" s="161"/>
      <c r="E125" s="162">
        <v>6.75</v>
      </c>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129</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3" t="s">
        <v>204</v>
      </c>
      <c r="D126" s="161"/>
      <c r="E126" s="162">
        <v>1.1000000000000001</v>
      </c>
      <c r="F126" s="160"/>
      <c r="G126" s="160"/>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129</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37"/>
      <c r="D127" s="238"/>
      <c r="E127" s="238"/>
      <c r="F127" s="238"/>
      <c r="G127" s="238"/>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141</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x14ac:dyDescent="0.2">
      <c r="A128" s="166" t="s">
        <v>120</v>
      </c>
      <c r="B128" s="167" t="s">
        <v>76</v>
      </c>
      <c r="C128" s="181" t="s">
        <v>77</v>
      </c>
      <c r="D128" s="168"/>
      <c r="E128" s="169"/>
      <c r="F128" s="170"/>
      <c r="G128" s="170">
        <f>SUMIF(AG129:AG137,"&lt;&gt;NOR",G129:G137)</f>
        <v>0</v>
      </c>
      <c r="H128" s="170"/>
      <c r="I128" s="170">
        <f>SUM(I129:I137)</f>
        <v>0</v>
      </c>
      <c r="J128" s="170"/>
      <c r="K128" s="170">
        <f>SUM(K129:K137)</f>
        <v>0</v>
      </c>
      <c r="L128" s="170"/>
      <c r="M128" s="170">
        <f>SUM(M129:M137)</f>
        <v>0</v>
      </c>
      <c r="N128" s="170"/>
      <c r="O128" s="170">
        <f>SUM(O129:O137)</f>
        <v>0</v>
      </c>
      <c r="P128" s="170"/>
      <c r="Q128" s="170">
        <f>SUM(Q129:Q137)</f>
        <v>0</v>
      </c>
      <c r="R128" s="170"/>
      <c r="S128" s="170"/>
      <c r="T128" s="171"/>
      <c r="U128" s="165"/>
      <c r="V128" s="165">
        <f>SUM(V129:V137)</f>
        <v>0</v>
      </c>
      <c r="W128" s="165"/>
      <c r="AG128" t="s">
        <v>121</v>
      </c>
    </row>
    <row r="129" spans="1:60" outlineLevel="1" x14ac:dyDescent="0.2">
      <c r="A129" s="172">
        <v>11</v>
      </c>
      <c r="B129" s="173" t="s">
        <v>205</v>
      </c>
      <c r="C129" s="182" t="s">
        <v>206</v>
      </c>
      <c r="D129" s="174" t="s">
        <v>207</v>
      </c>
      <c r="E129" s="175">
        <v>54</v>
      </c>
      <c r="F129" s="176"/>
      <c r="G129" s="177">
        <f>ROUND(E129*F129,2)</f>
        <v>0</v>
      </c>
      <c r="H129" s="176"/>
      <c r="I129" s="177">
        <f>ROUND(E129*H129,2)</f>
        <v>0</v>
      </c>
      <c r="J129" s="176"/>
      <c r="K129" s="177">
        <f>ROUND(E129*J129,2)</f>
        <v>0</v>
      </c>
      <c r="L129" s="177">
        <v>15</v>
      </c>
      <c r="M129" s="177">
        <f>G129*(1+L129/100)</f>
        <v>0</v>
      </c>
      <c r="N129" s="177">
        <v>0</v>
      </c>
      <c r="O129" s="177">
        <f>ROUND(E129*N129,2)</f>
        <v>0</v>
      </c>
      <c r="P129" s="177">
        <v>0</v>
      </c>
      <c r="Q129" s="177">
        <f>ROUND(E129*P129,2)</f>
        <v>0</v>
      </c>
      <c r="R129" s="177"/>
      <c r="S129" s="177" t="s">
        <v>125</v>
      </c>
      <c r="T129" s="178" t="s">
        <v>126</v>
      </c>
      <c r="U129" s="160">
        <v>0</v>
      </c>
      <c r="V129" s="160">
        <f>ROUND(E129*U129,2)</f>
        <v>0</v>
      </c>
      <c r="W129" s="160"/>
      <c r="X129" s="151"/>
      <c r="Y129" s="151"/>
      <c r="Z129" s="151"/>
      <c r="AA129" s="151"/>
      <c r="AB129" s="151"/>
      <c r="AC129" s="151"/>
      <c r="AD129" s="151"/>
      <c r="AE129" s="151"/>
      <c r="AF129" s="151"/>
      <c r="AG129" s="151" t="s">
        <v>127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3" t="s">
        <v>128</v>
      </c>
      <c r="D130" s="161"/>
      <c r="E130" s="162"/>
      <c r="F130" s="160"/>
      <c r="G130" s="16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129</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3" t="s">
        <v>208</v>
      </c>
      <c r="D131" s="161"/>
      <c r="E131" s="162">
        <v>33</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129</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3" t="s">
        <v>209</v>
      </c>
      <c r="D132" s="161"/>
      <c r="E132" s="162">
        <v>9</v>
      </c>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129</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3" t="s">
        <v>210</v>
      </c>
      <c r="D133" s="161"/>
      <c r="E133" s="162">
        <v>6</v>
      </c>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129</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3" t="s">
        <v>211</v>
      </c>
      <c r="D134" s="161"/>
      <c r="E134" s="162">
        <v>2</v>
      </c>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129</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3" t="s">
        <v>212</v>
      </c>
      <c r="D135" s="161"/>
      <c r="E135" s="162">
        <v>2</v>
      </c>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129</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3" t="s">
        <v>213</v>
      </c>
      <c r="D136" s="161"/>
      <c r="E136" s="162">
        <v>2</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129</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237"/>
      <c r="D137" s="238"/>
      <c r="E137" s="238"/>
      <c r="F137" s="238"/>
      <c r="G137" s="238"/>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141</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x14ac:dyDescent="0.2">
      <c r="A138" s="166" t="s">
        <v>120</v>
      </c>
      <c r="B138" s="167" t="s">
        <v>78</v>
      </c>
      <c r="C138" s="181" t="s">
        <v>79</v>
      </c>
      <c r="D138" s="168"/>
      <c r="E138" s="169"/>
      <c r="F138" s="170"/>
      <c r="G138" s="170">
        <f>SUMIF(AG139:AG183,"&lt;&gt;NOR",G139:G183)</f>
        <v>0</v>
      </c>
      <c r="H138" s="170"/>
      <c r="I138" s="170">
        <f>SUM(I139:I183)</f>
        <v>0</v>
      </c>
      <c r="J138" s="170"/>
      <c r="K138" s="170">
        <f>SUM(K139:K183)</f>
        <v>0</v>
      </c>
      <c r="L138" s="170"/>
      <c r="M138" s="170">
        <f>SUM(M139:M183)</f>
        <v>0</v>
      </c>
      <c r="N138" s="170"/>
      <c r="O138" s="170">
        <f>SUM(O139:O183)</f>
        <v>0.13</v>
      </c>
      <c r="P138" s="170"/>
      <c r="Q138" s="170">
        <f>SUM(Q139:Q183)</f>
        <v>8.7100000000000009</v>
      </c>
      <c r="R138" s="170"/>
      <c r="S138" s="170"/>
      <c r="T138" s="171"/>
      <c r="U138" s="165"/>
      <c r="V138" s="165">
        <f>SUM(V139:V183)</f>
        <v>82.66</v>
      </c>
      <c r="W138" s="165"/>
      <c r="AG138" t="s">
        <v>121</v>
      </c>
    </row>
    <row r="139" spans="1:60" outlineLevel="1" x14ac:dyDescent="0.2">
      <c r="A139" s="172">
        <v>12</v>
      </c>
      <c r="B139" s="173" t="s">
        <v>214</v>
      </c>
      <c r="C139" s="182" t="s">
        <v>215</v>
      </c>
      <c r="D139" s="174" t="s">
        <v>207</v>
      </c>
      <c r="E139" s="175">
        <v>250</v>
      </c>
      <c r="F139" s="176"/>
      <c r="G139" s="177">
        <f>ROUND(E139*F139,2)</f>
        <v>0</v>
      </c>
      <c r="H139" s="176"/>
      <c r="I139" s="177">
        <f>ROUND(E139*H139,2)</f>
        <v>0</v>
      </c>
      <c r="J139" s="176"/>
      <c r="K139" s="177">
        <f>ROUND(E139*J139,2)</f>
        <v>0</v>
      </c>
      <c r="L139" s="177">
        <v>15</v>
      </c>
      <c r="M139" s="177">
        <f>G139*(1+L139/100)</f>
        <v>0</v>
      </c>
      <c r="N139" s="177">
        <v>0</v>
      </c>
      <c r="O139" s="177">
        <f>ROUND(E139*N139,2)</f>
        <v>0</v>
      </c>
      <c r="P139" s="177">
        <v>0</v>
      </c>
      <c r="Q139" s="177">
        <f>ROUND(E139*P139,2)</f>
        <v>0</v>
      </c>
      <c r="R139" s="177" t="s">
        <v>216</v>
      </c>
      <c r="S139" s="177" t="s">
        <v>145</v>
      </c>
      <c r="T139" s="178" t="s">
        <v>146</v>
      </c>
      <c r="U139" s="160">
        <v>0.03</v>
      </c>
      <c r="V139" s="160">
        <f>ROUND(E139*U139,2)</f>
        <v>7.5</v>
      </c>
      <c r="W139" s="160"/>
      <c r="X139" s="151"/>
      <c r="Y139" s="151"/>
      <c r="Z139" s="151"/>
      <c r="AA139" s="151"/>
      <c r="AB139" s="151"/>
      <c r="AC139" s="151"/>
      <c r="AD139" s="151"/>
      <c r="AE139" s="151"/>
      <c r="AF139" s="151"/>
      <c r="AG139" s="151" t="s">
        <v>127</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241" t="s">
        <v>217</v>
      </c>
      <c r="D140" s="242"/>
      <c r="E140" s="242"/>
      <c r="F140" s="242"/>
      <c r="G140" s="242"/>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148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3" t="s">
        <v>128</v>
      </c>
      <c r="D141" s="161"/>
      <c r="E141" s="162"/>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129</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3" t="s">
        <v>218</v>
      </c>
      <c r="D142" s="161"/>
      <c r="E142" s="162">
        <v>198</v>
      </c>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129</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3" t="s">
        <v>219</v>
      </c>
      <c r="D143" s="161"/>
      <c r="E143" s="162">
        <v>18</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129</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3" t="s">
        <v>220</v>
      </c>
      <c r="D144" s="161"/>
      <c r="E144" s="162">
        <v>24</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129</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3" t="s">
        <v>221</v>
      </c>
      <c r="D145" s="161"/>
      <c r="E145" s="162">
        <v>4</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129</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3" t="s">
        <v>222</v>
      </c>
      <c r="D146" s="161"/>
      <c r="E146" s="162">
        <v>4</v>
      </c>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129</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3" t="s">
        <v>223</v>
      </c>
      <c r="D147" s="161"/>
      <c r="E147" s="162">
        <v>2</v>
      </c>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129</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237"/>
      <c r="D148" s="238"/>
      <c r="E148" s="238"/>
      <c r="F148" s="238"/>
      <c r="G148" s="238"/>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141</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2">
        <v>13</v>
      </c>
      <c r="B149" s="173" t="s">
        <v>224</v>
      </c>
      <c r="C149" s="182" t="s">
        <v>225</v>
      </c>
      <c r="D149" s="174" t="s">
        <v>124</v>
      </c>
      <c r="E149" s="175">
        <v>1.0449999999999999</v>
      </c>
      <c r="F149" s="176"/>
      <c r="G149" s="177">
        <f>ROUND(E149*F149,2)</f>
        <v>0</v>
      </c>
      <c r="H149" s="176"/>
      <c r="I149" s="177">
        <f>ROUND(E149*H149,2)</f>
        <v>0</v>
      </c>
      <c r="J149" s="176"/>
      <c r="K149" s="177">
        <f>ROUND(E149*J149,2)</f>
        <v>0</v>
      </c>
      <c r="L149" s="177">
        <v>15</v>
      </c>
      <c r="M149" s="177">
        <f>G149*(1+L149/100)</f>
        <v>0</v>
      </c>
      <c r="N149" s="177">
        <v>2.1900000000000001E-3</v>
      </c>
      <c r="O149" s="177">
        <f>ROUND(E149*N149,2)</f>
        <v>0</v>
      </c>
      <c r="P149" s="177">
        <v>4.1000000000000002E-2</v>
      </c>
      <c r="Q149" s="177">
        <f>ROUND(E149*P149,2)</f>
        <v>0.04</v>
      </c>
      <c r="R149" s="177" t="s">
        <v>216</v>
      </c>
      <c r="S149" s="177" t="s">
        <v>145</v>
      </c>
      <c r="T149" s="178" t="s">
        <v>146</v>
      </c>
      <c r="U149" s="160">
        <v>0.52</v>
      </c>
      <c r="V149" s="160">
        <f>ROUND(E149*U149,2)</f>
        <v>0.54</v>
      </c>
      <c r="W149" s="160"/>
      <c r="X149" s="151"/>
      <c r="Y149" s="151"/>
      <c r="Z149" s="151"/>
      <c r="AA149" s="151"/>
      <c r="AB149" s="151"/>
      <c r="AC149" s="151"/>
      <c r="AD149" s="151"/>
      <c r="AE149" s="151"/>
      <c r="AF149" s="151"/>
      <c r="AG149" s="151" t="s">
        <v>127</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41" t="s">
        <v>226</v>
      </c>
      <c r="D150" s="242"/>
      <c r="E150" s="242"/>
      <c r="F150" s="242"/>
      <c r="G150" s="242"/>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148</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3" t="s">
        <v>128</v>
      </c>
      <c r="D151" s="161"/>
      <c r="E151" s="162"/>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129</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3" t="s">
        <v>154</v>
      </c>
      <c r="D152" s="161"/>
      <c r="E152" s="162">
        <v>1.0449999999999999</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129</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37"/>
      <c r="D153" s="238"/>
      <c r="E153" s="238"/>
      <c r="F153" s="238"/>
      <c r="G153" s="238"/>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141</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2">
        <v>14</v>
      </c>
      <c r="B154" s="173" t="s">
        <v>227</v>
      </c>
      <c r="C154" s="182" t="s">
        <v>228</v>
      </c>
      <c r="D154" s="174" t="s">
        <v>124</v>
      </c>
      <c r="E154" s="175">
        <v>4.3049999999999997</v>
      </c>
      <c r="F154" s="176"/>
      <c r="G154" s="177">
        <f>ROUND(E154*F154,2)</f>
        <v>0</v>
      </c>
      <c r="H154" s="176"/>
      <c r="I154" s="177">
        <f>ROUND(E154*H154,2)</f>
        <v>0</v>
      </c>
      <c r="J154" s="176"/>
      <c r="K154" s="177">
        <f>ROUND(E154*J154,2)</f>
        <v>0</v>
      </c>
      <c r="L154" s="177">
        <v>15</v>
      </c>
      <c r="M154" s="177">
        <f>G154*(1+L154/100)</f>
        <v>0</v>
      </c>
      <c r="N154" s="177">
        <v>1E-3</v>
      </c>
      <c r="O154" s="177">
        <f>ROUND(E154*N154,2)</f>
        <v>0</v>
      </c>
      <c r="P154" s="177">
        <v>3.1E-2</v>
      </c>
      <c r="Q154" s="177">
        <f>ROUND(E154*P154,2)</f>
        <v>0.13</v>
      </c>
      <c r="R154" s="177" t="s">
        <v>216</v>
      </c>
      <c r="S154" s="177" t="s">
        <v>145</v>
      </c>
      <c r="T154" s="178" t="s">
        <v>146</v>
      </c>
      <c r="U154" s="160">
        <v>0.33100000000000002</v>
      </c>
      <c r="V154" s="160">
        <f>ROUND(E154*U154,2)</f>
        <v>1.42</v>
      </c>
      <c r="W154" s="160"/>
      <c r="X154" s="151"/>
      <c r="Y154" s="151"/>
      <c r="Z154" s="151"/>
      <c r="AA154" s="151"/>
      <c r="AB154" s="151"/>
      <c r="AC154" s="151"/>
      <c r="AD154" s="151"/>
      <c r="AE154" s="151"/>
      <c r="AF154" s="151"/>
      <c r="AG154" s="151" t="s">
        <v>127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41" t="s">
        <v>226</v>
      </c>
      <c r="D155" s="242"/>
      <c r="E155" s="242"/>
      <c r="F155" s="242"/>
      <c r="G155" s="242"/>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148</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3" t="s">
        <v>128</v>
      </c>
      <c r="D156" s="161"/>
      <c r="E156" s="162"/>
      <c r="F156" s="160"/>
      <c r="G156" s="160"/>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129</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3" t="s">
        <v>152</v>
      </c>
      <c r="D157" s="161"/>
      <c r="E157" s="162">
        <v>1.9950000000000001</v>
      </c>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129</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3" t="s">
        <v>153</v>
      </c>
      <c r="D158" s="161"/>
      <c r="E158" s="162">
        <v>2.31</v>
      </c>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129</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37"/>
      <c r="D159" s="238"/>
      <c r="E159" s="238"/>
      <c r="F159" s="238"/>
      <c r="G159" s="238"/>
      <c r="H159" s="160"/>
      <c r="I159" s="160"/>
      <c r="J159" s="160"/>
      <c r="K159" s="160"/>
      <c r="L159" s="160"/>
      <c r="M159" s="160"/>
      <c r="N159" s="160"/>
      <c r="O159" s="160"/>
      <c r="P159" s="160"/>
      <c r="Q159" s="160"/>
      <c r="R159" s="160"/>
      <c r="S159" s="160"/>
      <c r="T159" s="160"/>
      <c r="U159" s="160"/>
      <c r="V159" s="160"/>
      <c r="W159" s="160"/>
      <c r="X159" s="151"/>
      <c r="Y159" s="151"/>
      <c r="Z159" s="151"/>
      <c r="AA159" s="151"/>
      <c r="AB159" s="151"/>
      <c r="AC159" s="151"/>
      <c r="AD159" s="151"/>
      <c r="AE159" s="151"/>
      <c r="AF159" s="151"/>
      <c r="AG159" s="151" t="s">
        <v>141</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2">
        <v>15</v>
      </c>
      <c r="B160" s="173" t="s">
        <v>229</v>
      </c>
      <c r="C160" s="182" t="s">
        <v>230</v>
      </c>
      <c r="D160" s="174" t="s">
        <v>124</v>
      </c>
      <c r="E160" s="175">
        <v>25.725000000000001</v>
      </c>
      <c r="F160" s="176"/>
      <c r="G160" s="177">
        <f>ROUND(E160*F160,2)</f>
        <v>0</v>
      </c>
      <c r="H160" s="176"/>
      <c r="I160" s="177">
        <f>ROUND(E160*H160,2)</f>
        <v>0</v>
      </c>
      <c r="J160" s="176"/>
      <c r="K160" s="177">
        <f>ROUND(E160*J160,2)</f>
        <v>0</v>
      </c>
      <c r="L160" s="177">
        <v>15</v>
      </c>
      <c r="M160" s="177">
        <f>G160*(1+L160/100)</f>
        <v>0</v>
      </c>
      <c r="N160" s="177">
        <v>9.2000000000000003E-4</v>
      </c>
      <c r="O160" s="177">
        <f>ROUND(E160*N160,2)</f>
        <v>0.02</v>
      </c>
      <c r="P160" s="177">
        <v>2.7E-2</v>
      </c>
      <c r="Q160" s="177">
        <f>ROUND(E160*P160,2)</f>
        <v>0.69</v>
      </c>
      <c r="R160" s="177" t="s">
        <v>216</v>
      </c>
      <c r="S160" s="177" t="s">
        <v>145</v>
      </c>
      <c r="T160" s="178" t="s">
        <v>146</v>
      </c>
      <c r="U160" s="160">
        <v>0.26300000000000001</v>
      </c>
      <c r="V160" s="160">
        <f>ROUND(E160*U160,2)</f>
        <v>6.77</v>
      </c>
      <c r="W160" s="160"/>
      <c r="X160" s="151"/>
      <c r="Y160" s="151"/>
      <c r="Z160" s="151"/>
      <c r="AA160" s="151"/>
      <c r="AB160" s="151"/>
      <c r="AC160" s="151"/>
      <c r="AD160" s="151"/>
      <c r="AE160" s="151"/>
      <c r="AF160" s="151"/>
      <c r="AG160" s="151" t="s">
        <v>127</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41" t="s">
        <v>226</v>
      </c>
      <c r="D161" s="242"/>
      <c r="E161" s="242"/>
      <c r="F161" s="242"/>
      <c r="G161" s="242"/>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148</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3" t="s">
        <v>128</v>
      </c>
      <c r="D162" s="161"/>
      <c r="E162" s="162"/>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129</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3" t="s">
        <v>151</v>
      </c>
      <c r="D163" s="161"/>
      <c r="E163" s="162">
        <v>25.725000000000001</v>
      </c>
      <c r="F163" s="160"/>
      <c r="G163" s="16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129</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37"/>
      <c r="D164" s="238"/>
      <c r="E164" s="238"/>
      <c r="F164" s="238"/>
      <c r="G164" s="238"/>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141</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72">
        <v>16</v>
      </c>
      <c r="B165" s="173" t="s">
        <v>231</v>
      </c>
      <c r="C165" s="182" t="s">
        <v>232</v>
      </c>
      <c r="D165" s="174" t="s">
        <v>124</v>
      </c>
      <c r="E165" s="175">
        <v>10.125</v>
      </c>
      <c r="F165" s="176"/>
      <c r="G165" s="177">
        <f>ROUND(E165*F165,2)</f>
        <v>0</v>
      </c>
      <c r="H165" s="176"/>
      <c r="I165" s="177">
        <f>ROUND(E165*H165,2)</f>
        <v>0</v>
      </c>
      <c r="J165" s="176"/>
      <c r="K165" s="177">
        <f>ROUND(E165*J165,2)</f>
        <v>0</v>
      </c>
      <c r="L165" s="177">
        <v>15</v>
      </c>
      <c r="M165" s="177">
        <f>G165*(1+L165/100)</f>
        <v>0</v>
      </c>
      <c r="N165" s="177">
        <v>1E-3</v>
      </c>
      <c r="O165" s="177">
        <f>ROUND(E165*N165,2)</f>
        <v>0.01</v>
      </c>
      <c r="P165" s="177">
        <v>6.2E-2</v>
      </c>
      <c r="Q165" s="177">
        <f>ROUND(E165*P165,2)</f>
        <v>0.63</v>
      </c>
      <c r="R165" s="177" t="s">
        <v>216</v>
      </c>
      <c r="S165" s="177" t="s">
        <v>145</v>
      </c>
      <c r="T165" s="178" t="s">
        <v>146</v>
      </c>
      <c r="U165" s="160">
        <v>0.61199999999999999</v>
      </c>
      <c r="V165" s="160">
        <f>ROUND(E165*U165,2)</f>
        <v>6.2</v>
      </c>
      <c r="W165" s="160"/>
      <c r="X165" s="151"/>
      <c r="Y165" s="151"/>
      <c r="Z165" s="151"/>
      <c r="AA165" s="151"/>
      <c r="AB165" s="151"/>
      <c r="AC165" s="151"/>
      <c r="AD165" s="151"/>
      <c r="AE165" s="151"/>
      <c r="AF165" s="151"/>
      <c r="AG165" s="151" t="s">
        <v>172</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41" t="s">
        <v>226</v>
      </c>
      <c r="D166" s="242"/>
      <c r="E166" s="242"/>
      <c r="F166" s="242"/>
      <c r="G166" s="242"/>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148</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3" t="s">
        <v>128</v>
      </c>
      <c r="D167" s="161"/>
      <c r="E167" s="162"/>
      <c r="F167" s="160"/>
      <c r="G167" s="160"/>
      <c r="H167" s="160"/>
      <c r="I167" s="160"/>
      <c r="J167" s="160"/>
      <c r="K167" s="160"/>
      <c r="L167" s="160"/>
      <c r="M167" s="160"/>
      <c r="N167" s="160"/>
      <c r="O167" s="160"/>
      <c r="P167" s="160"/>
      <c r="Q167" s="160"/>
      <c r="R167" s="160"/>
      <c r="S167" s="160"/>
      <c r="T167" s="160"/>
      <c r="U167" s="160"/>
      <c r="V167" s="160"/>
      <c r="W167" s="160"/>
      <c r="X167" s="151"/>
      <c r="Y167" s="151"/>
      <c r="Z167" s="151"/>
      <c r="AA167" s="151"/>
      <c r="AB167" s="151"/>
      <c r="AC167" s="151"/>
      <c r="AD167" s="151"/>
      <c r="AE167" s="151"/>
      <c r="AF167" s="151"/>
      <c r="AG167" s="151" t="s">
        <v>129</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3" t="s">
        <v>150</v>
      </c>
      <c r="D168" s="161"/>
      <c r="E168" s="162">
        <v>10.125</v>
      </c>
      <c r="F168" s="160"/>
      <c r="G168" s="160"/>
      <c r="H168" s="160"/>
      <c r="I168" s="160"/>
      <c r="J168" s="160"/>
      <c r="K168" s="160"/>
      <c r="L168" s="160"/>
      <c r="M168" s="160"/>
      <c r="N168" s="160"/>
      <c r="O168" s="160"/>
      <c r="P168" s="160"/>
      <c r="Q168" s="160"/>
      <c r="R168" s="160"/>
      <c r="S168" s="160"/>
      <c r="T168" s="160"/>
      <c r="U168" s="160"/>
      <c r="V168" s="160"/>
      <c r="W168" s="160"/>
      <c r="X168" s="151"/>
      <c r="Y168" s="151"/>
      <c r="Z168" s="151"/>
      <c r="AA168" s="151"/>
      <c r="AB168" s="151"/>
      <c r="AC168" s="151"/>
      <c r="AD168" s="151"/>
      <c r="AE168" s="151"/>
      <c r="AF168" s="151"/>
      <c r="AG168" s="151" t="s">
        <v>129</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37"/>
      <c r="D169" s="238"/>
      <c r="E169" s="238"/>
      <c r="F169" s="238"/>
      <c r="G169" s="238"/>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141</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2">
        <v>17</v>
      </c>
      <c r="B170" s="173" t="s">
        <v>233</v>
      </c>
      <c r="C170" s="182" t="s">
        <v>234</v>
      </c>
      <c r="D170" s="174" t="s">
        <v>124</v>
      </c>
      <c r="E170" s="175">
        <v>106.425</v>
      </c>
      <c r="F170" s="176"/>
      <c r="G170" s="177">
        <f>ROUND(E170*F170,2)</f>
        <v>0</v>
      </c>
      <c r="H170" s="176"/>
      <c r="I170" s="177">
        <f>ROUND(E170*H170,2)</f>
        <v>0</v>
      </c>
      <c r="J170" s="176"/>
      <c r="K170" s="177">
        <f>ROUND(E170*J170,2)</f>
        <v>0</v>
      </c>
      <c r="L170" s="177">
        <v>15</v>
      </c>
      <c r="M170" s="177">
        <f>G170*(1+L170/100)</f>
        <v>0</v>
      </c>
      <c r="N170" s="177">
        <v>9.2000000000000003E-4</v>
      </c>
      <c r="O170" s="177">
        <f>ROUND(E170*N170,2)</f>
        <v>0.1</v>
      </c>
      <c r="P170" s="177">
        <v>5.3999999999999999E-2</v>
      </c>
      <c r="Q170" s="177">
        <f>ROUND(E170*P170,2)</f>
        <v>5.75</v>
      </c>
      <c r="R170" s="177" t="s">
        <v>216</v>
      </c>
      <c r="S170" s="177" t="s">
        <v>145</v>
      </c>
      <c r="T170" s="178" t="s">
        <v>146</v>
      </c>
      <c r="U170" s="160">
        <v>0.46500000000000002</v>
      </c>
      <c r="V170" s="160">
        <f>ROUND(E170*U170,2)</f>
        <v>49.49</v>
      </c>
      <c r="W170" s="160"/>
      <c r="X170" s="151"/>
      <c r="Y170" s="151"/>
      <c r="Z170" s="151"/>
      <c r="AA170" s="151"/>
      <c r="AB170" s="151"/>
      <c r="AC170" s="151"/>
      <c r="AD170" s="151"/>
      <c r="AE170" s="151"/>
      <c r="AF170" s="151"/>
      <c r="AG170" s="151" t="s">
        <v>172</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41" t="s">
        <v>226</v>
      </c>
      <c r="D171" s="242"/>
      <c r="E171" s="242"/>
      <c r="F171" s="242"/>
      <c r="G171" s="242"/>
      <c r="H171" s="160"/>
      <c r="I171" s="160"/>
      <c r="J171" s="160"/>
      <c r="K171" s="160"/>
      <c r="L171" s="160"/>
      <c r="M171" s="160"/>
      <c r="N171" s="160"/>
      <c r="O171" s="160"/>
      <c r="P171" s="160"/>
      <c r="Q171" s="160"/>
      <c r="R171" s="160"/>
      <c r="S171" s="160"/>
      <c r="T171" s="160"/>
      <c r="U171" s="160"/>
      <c r="V171" s="160"/>
      <c r="W171" s="160"/>
      <c r="X171" s="151"/>
      <c r="Y171" s="151"/>
      <c r="Z171" s="151"/>
      <c r="AA171" s="151"/>
      <c r="AB171" s="151"/>
      <c r="AC171" s="151"/>
      <c r="AD171" s="151"/>
      <c r="AE171" s="151"/>
      <c r="AF171" s="151"/>
      <c r="AG171" s="151" t="s">
        <v>148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3" t="s">
        <v>128</v>
      </c>
      <c r="D172" s="161"/>
      <c r="E172" s="162"/>
      <c r="F172" s="160"/>
      <c r="G172" s="160"/>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129</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3" t="s">
        <v>149</v>
      </c>
      <c r="D173" s="161"/>
      <c r="E173" s="162">
        <v>106.425</v>
      </c>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129</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37"/>
      <c r="D174" s="238"/>
      <c r="E174" s="238"/>
      <c r="F174" s="238"/>
      <c r="G174" s="238"/>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141</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72">
        <v>18</v>
      </c>
      <c r="B175" s="173" t="s">
        <v>235</v>
      </c>
      <c r="C175" s="182" t="s">
        <v>236</v>
      </c>
      <c r="D175" s="174" t="s">
        <v>157</v>
      </c>
      <c r="E175" s="175">
        <v>97.6</v>
      </c>
      <c r="F175" s="176"/>
      <c r="G175" s="177">
        <f>ROUND(E175*F175,2)</f>
        <v>0</v>
      </c>
      <c r="H175" s="176"/>
      <c r="I175" s="177">
        <f>ROUND(E175*H175,2)</f>
        <v>0</v>
      </c>
      <c r="J175" s="176"/>
      <c r="K175" s="177">
        <f>ROUND(E175*J175,2)</f>
        <v>0</v>
      </c>
      <c r="L175" s="177">
        <v>15</v>
      </c>
      <c r="M175" s="177">
        <f>G175*(1+L175/100)</f>
        <v>0</v>
      </c>
      <c r="N175" s="177">
        <v>0</v>
      </c>
      <c r="O175" s="177">
        <f>ROUND(E175*N175,2)</f>
        <v>0</v>
      </c>
      <c r="P175" s="177">
        <v>1.507E-2</v>
      </c>
      <c r="Q175" s="177">
        <f>ROUND(E175*P175,2)</f>
        <v>1.47</v>
      </c>
      <c r="R175" s="177" t="s">
        <v>216</v>
      </c>
      <c r="S175" s="177" t="s">
        <v>145</v>
      </c>
      <c r="T175" s="178" t="s">
        <v>146</v>
      </c>
      <c r="U175" s="160">
        <v>0.11</v>
      </c>
      <c r="V175" s="160">
        <f>ROUND(E175*U175,2)</f>
        <v>10.74</v>
      </c>
      <c r="W175" s="160"/>
      <c r="X175" s="151"/>
      <c r="Y175" s="151"/>
      <c r="Z175" s="151"/>
      <c r="AA175" s="151"/>
      <c r="AB175" s="151"/>
      <c r="AC175" s="151"/>
      <c r="AD175" s="151"/>
      <c r="AE175" s="151"/>
      <c r="AF175" s="151"/>
      <c r="AG175" s="151" t="s">
        <v>127</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3" t="s">
        <v>128</v>
      </c>
      <c r="D176" s="161"/>
      <c r="E176" s="162"/>
      <c r="F176" s="160"/>
      <c r="G176" s="160"/>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129</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3" t="s">
        <v>202</v>
      </c>
      <c r="D177" s="161"/>
      <c r="E177" s="162">
        <v>70.95</v>
      </c>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129</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3" t="s">
        <v>203</v>
      </c>
      <c r="D178" s="161"/>
      <c r="E178" s="162">
        <v>6.75</v>
      </c>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129</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3" t="s">
        <v>197</v>
      </c>
      <c r="D179" s="161"/>
      <c r="E179" s="162">
        <v>14.7</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129</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3" t="s">
        <v>198</v>
      </c>
      <c r="D180" s="161"/>
      <c r="E180" s="162">
        <v>1.9</v>
      </c>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129</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3" t="s">
        <v>199</v>
      </c>
      <c r="D181" s="161"/>
      <c r="E181" s="162">
        <v>2.2000000000000002</v>
      </c>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129</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3" t="s">
        <v>204</v>
      </c>
      <c r="D182" s="161"/>
      <c r="E182" s="162">
        <v>1.1000000000000001</v>
      </c>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129</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237"/>
      <c r="D183" s="238"/>
      <c r="E183" s="238"/>
      <c r="F183" s="238"/>
      <c r="G183" s="238"/>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141</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x14ac:dyDescent="0.2">
      <c r="A184" s="166" t="s">
        <v>120</v>
      </c>
      <c r="B184" s="167" t="s">
        <v>80</v>
      </c>
      <c r="C184" s="181" t="s">
        <v>81</v>
      </c>
      <c r="D184" s="168"/>
      <c r="E184" s="169"/>
      <c r="F184" s="170"/>
      <c r="G184" s="170">
        <f>SUMIF(AG185:AG187,"&lt;&gt;NOR",G185:G187)</f>
        <v>0</v>
      </c>
      <c r="H184" s="170"/>
      <c r="I184" s="170">
        <f>SUM(I185:I187)</f>
        <v>0</v>
      </c>
      <c r="J184" s="170"/>
      <c r="K184" s="170">
        <f>SUM(K185:K187)</f>
        <v>0</v>
      </c>
      <c r="L184" s="170"/>
      <c r="M184" s="170">
        <f>SUM(M185:M187)</f>
        <v>0</v>
      </c>
      <c r="N184" s="170"/>
      <c r="O184" s="170">
        <f>SUM(O185:O187)</f>
        <v>0</v>
      </c>
      <c r="P184" s="170"/>
      <c r="Q184" s="170">
        <f>SUM(Q185:Q187)</f>
        <v>0</v>
      </c>
      <c r="R184" s="170"/>
      <c r="S184" s="170"/>
      <c r="T184" s="171"/>
      <c r="U184" s="165"/>
      <c r="V184" s="165">
        <f>SUM(V185:V187)</f>
        <v>24.79</v>
      </c>
      <c r="W184" s="165"/>
      <c r="AG184" t="s">
        <v>121</v>
      </c>
    </row>
    <row r="185" spans="1:60" ht="33.75" outlineLevel="1" x14ac:dyDescent="0.2">
      <c r="A185" s="172">
        <v>19</v>
      </c>
      <c r="B185" s="173" t="s">
        <v>237</v>
      </c>
      <c r="C185" s="182" t="s">
        <v>238</v>
      </c>
      <c r="D185" s="174" t="s">
        <v>239</v>
      </c>
      <c r="E185" s="175">
        <v>13.10473</v>
      </c>
      <c r="F185" s="176"/>
      <c r="G185" s="177">
        <f>ROUND(E185*F185,2)</f>
        <v>0</v>
      </c>
      <c r="H185" s="176"/>
      <c r="I185" s="177">
        <f>ROUND(E185*H185,2)</f>
        <v>0</v>
      </c>
      <c r="J185" s="176"/>
      <c r="K185" s="177">
        <f>ROUND(E185*J185,2)</f>
        <v>0</v>
      </c>
      <c r="L185" s="177">
        <v>15</v>
      </c>
      <c r="M185" s="177">
        <f>G185*(1+L185/100)</f>
        <v>0</v>
      </c>
      <c r="N185" s="177">
        <v>0</v>
      </c>
      <c r="O185" s="177">
        <f>ROUND(E185*N185,2)</f>
        <v>0</v>
      </c>
      <c r="P185" s="177">
        <v>0</v>
      </c>
      <c r="Q185" s="177">
        <f>ROUND(E185*P185,2)</f>
        <v>0</v>
      </c>
      <c r="R185" s="177" t="s">
        <v>167</v>
      </c>
      <c r="S185" s="177" t="s">
        <v>145</v>
      </c>
      <c r="T185" s="178" t="s">
        <v>146</v>
      </c>
      <c r="U185" s="160">
        <v>1.8919999999999999</v>
      </c>
      <c r="V185" s="160">
        <f>ROUND(E185*U185,2)</f>
        <v>24.79</v>
      </c>
      <c r="W185" s="160"/>
      <c r="X185" s="151"/>
      <c r="Y185" s="151"/>
      <c r="Z185" s="151"/>
      <c r="AA185" s="151"/>
      <c r="AB185" s="151"/>
      <c r="AC185" s="151"/>
      <c r="AD185" s="151"/>
      <c r="AE185" s="151"/>
      <c r="AF185" s="151"/>
      <c r="AG185" s="151" t="s">
        <v>240</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41" t="s">
        <v>241</v>
      </c>
      <c r="D186" s="242"/>
      <c r="E186" s="242"/>
      <c r="F186" s="242"/>
      <c r="G186" s="242"/>
      <c r="H186" s="160"/>
      <c r="I186" s="160"/>
      <c r="J186" s="160"/>
      <c r="K186" s="160"/>
      <c r="L186" s="160"/>
      <c r="M186" s="160"/>
      <c r="N186" s="160"/>
      <c r="O186" s="160"/>
      <c r="P186" s="160"/>
      <c r="Q186" s="160"/>
      <c r="R186" s="160"/>
      <c r="S186" s="160"/>
      <c r="T186" s="160"/>
      <c r="U186" s="160"/>
      <c r="V186" s="160"/>
      <c r="W186" s="160"/>
      <c r="X186" s="151"/>
      <c r="Y186" s="151"/>
      <c r="Z186" s="151"/>
      <c r="AA186" s="151"/>
      <c r="AB186" s="151"/>
      <c r="AC186" s="151"/>
      <c r="AD186" s="151"/>
      <c r="AE186" s="151"/>
      <c r="AF186" s="151"/>
      <c r="AG186" s="151" t="s">
        <v>148</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37"/>
      <c r="D187" s="238"/>
      <c r="E187" s="238"/>
      <c r="F187" s="238"/>
      <c r="G187" s="238"/>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141</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x14ac:dyDescent="0.2">
      <c r="A188" s="166" t="s">
        <v>120</v>
      </c>
      <c r="B188" s="167" t="s">
        <v>82</v>
      </c>
      <c r="C188" s="181" t="s">
        <v>83</v>
      </c>
      <c r="D188" s="168"/>
      <c r="E188" s="169"/>
      <c r="F188" s="170"/>
      <c r="G188" s="170">
        <f>SUMIF(AG189:AG220,"&lt;&gt;NOR",G189:G220)</f>
        <v>0</v>
      </c>
      <c r="H188" s="170"/>
      <c r="I188" s="170">
        <f>SUM(I189:I220)</f>
        <v>0</v>
      </c>
      <c r="J188" s="170"/>
      <c r="K188" s="170">
        <f>SUM(K189:K220)</f>
        <v>0</v>
      </c>
      <c r="L188" s="170"/>
      <c r="M188" s="170">
        <f>SUM(M189:M220)</f>
        <v>0</v>
      </c>
      <c r="N188" s="170"/>
      <c r="O188" s="170">
        <f>SUM(O189:O220)</f>
        <v>0.26</v>
      </c>
      <c r="P188" s="170"/>
      <c r="Q188" s="170">
        <f>SUM(Q189:Q220)</f>
        <v>0.13</v>
      </c>
      <c r="R188" s="170"/>
      <c r="S188" s="170"/>
      <c r="T188" s="171"/>
      <c r="U188" s="165"/>
      <c r="V188" s="165">
        <f>SUM(V189:V220)</f>
        <v>193.07000000000002</v>
      </c>
      <c r="W188" s="165"/>
      <c r="AG188" t="s">
        <v>121</v>
      </c>
    </row>
    <row r="189" spans="1:60" ht="22.5" outlineLevel="1" x14ac:dyDescent="0.2">
      <c r="A189" s="172">
        <v>20</v>
      </c>
      <c r="B189" s="173" t="s">
        <v>242</v>
      </c>
      <c r="C189" s="182" t="s">
        <v>243</v>
      </c>
      <c r="D189" s="174" t="s">
        <v>157</v>
      </c>
      <c r="E189" s="175">
        <v>97.6</v>
      </c>
      <c r="F189" s="176"/>
      <c r="G189" s="177">
        <f>ROUND(E189*F189,2)</f>
        <v>0</v>
      </c>
      <c r="H189" s="176"/>
      <c r="I189" s="177">
        <f>ROUND(E189*H189,2)</f>
        <v>0</v>
      </c>
      <c r="J189" s="176"/>
      <c r="K189" s="177">
        <f>ROUND(E189*J189,2)</f>
        <v>0</v>
      </c>
      <c r="L189" s="177">
        <v>15</v>
      </c>
      <c r="M189" s="177">
        <f>G189*(1+L189/100)</f>
        <v>0</v>
      </c>
      <c r="N189" s="177">
        <v>2.64E-3</v>
      </c>
      <c r="O189" s="177">
        <f>ROUND(E189*N189,2)</f>
        <v>0.26</v>
      </c>
      <c r="P189" s="177">
        <v>0</v>
      </c>
      <c r="Q189" s="177">
        <f>ROUND(E189*P189,2)</f>
        <v>0</v>
      </c>
      <c r="R189" s="177" t="s">
        <v>244</v>
      </c>
      <c r="S189" s="177" t="s">
        <v>145</v>
      </c>
      <c r="T189" s="178" t="s">
        <v>146</v>
      </c>
      <c r="U189" s="160">
        <v>0.94269999999999998</v>
      </c>
      <c r="V189" s="160">
        <f>ROUND(E189*U189,2)</f>
        <v>92.01</v>
      </c>
      <c r="W189" s="160"/>
      <c r="X189" s="151"/>
      <c r="Y189" s="151"/>
      <c r="Z189" s="151"/>
      <c r="AA189" s="151"/>
      <c r="AB189" s="151"/>
      <c r="AC189" s="151"/>
      <c r="AD189" s="151"/>
      <c r="AE189" s="151"/>
      <c r="AF189" s="151"/>
      <c r="AG189" s="151" t="s">
        <v>172</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41" t="s">
        <v>245</v>
      </c>
      <c r="D190" s="242"/>
      <c r="E190" s="242"/>
      <c r="F190" s="242"/>
      <c r="G190" s="242"/>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148</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45" t="s">
        <v>246</v>
      </c>
      <c r="D191" s="246"/>
      <c r="E191" s="246"/>
      <c r="F191" s="246"/>
      <c r="G191" s="246"/>
      <c r="H191" s="160"/>
      <c r="I191" s="160"/>
      <c r="J191" s="160"/>
      <c r="K191" s="160"/>
      <c r="L191" s="160"/>
      <c r="M191" s="160"/>
      <c r="N191" s="160"/>
      <c r="O191" s="160"/>
      <c r="P191" s="160"/>
      <c r="Q191" s="160"/>
      <c r="R191" s="160"/>
      <c r="S191" s="160"/>
      <c r="T191" s="160"/>
      <c r="U191" s="160"/>
      <c r="V191" s="160"/>
      <c r="W191" s="160"/>
      <c r="X191" s="151"/>
      <c r="Y191" s="151"/>
      <c r="Z191" s="151"/>
      <c r="AA191" s="151"/>
      <c r="AB191" s="151"/>
      <c r="AC191" s="151"/>
      <c r="AD191" s="151"/>
      <c r="AE191" s="151"/>
      <c r="AF191" s="151"/>
      <c r="AG191" s="151" t="s">
        <v>247</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3" t="s">
        <v>128</v>
      </c>
      <c r="D192" s="161"/>
      <c r="E192" s="162"/>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129</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3" t="s">
        <v>202</v>
      </c>
      <c r="D193" s="161"/>
      <c r="E193" s="162">
        <v>70.95</v>
      </c>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129</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3" t="s">
        <v>203</v>
      </c>
      <c r="D194" s="161"/>
      <c r="E194" s="162">
        <v>6.75</v>
      </c>
      <c r="F194" s="160"/>
      <c r="G194" s="160"/>
      <c r="H194" s="160"/>
      <c r="I194" s="160"/>
      <c r="J194" s="160"/>
      <c r="K194" s="160"/>
      <c r="L194" s="160"/>
      <c r="M194" s="160"/>
      <c r="N194" s="160"/>
      <c r="O194" s="160"/>
      <c r="P194" s="160"/>
      <c r="Q194" s="160"/>
      <c r="R194" s="160"/>
      <c r="S194" s="160"/>
      <c r="T194" s="160"/>
      <c r="U194" s="160"/>
      <c r="V194" s="160"/>
      <c r="W194" s="160"/>
      <c r="X194" s="151"/>
      <c r="Y194" s="151"/>
      <c r="Z194" s="151"/>
      <c r="AA194" s="151"/>
      <c r="AB194" s="151"/>
      <c r="AC194" s="151"/>
      <c r="AD194" s="151"/>
      <c r="AE194" s="151"/>
      <c r="AF194" s="151"/>
      <c r="AG194" s="151" t="s">
        <v>129</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83" t="s">
        <v>197</v>
      </c>
      <c r="D195" s="161"/>
      <c r="E195" s="162">
        <v>14.7</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129</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3" t="s">
        <v>198</v>
      </c>
      <c r="D196" s="161"/>
      <c r="E196" s="162">
        <v>1.9</v>
      </c>
      <c r="F196" s="160"/>
      <c r="G196" s="160"/>
      <c r="H196" s="160"/>
      <c r="I196" s="160"/>
      <c r="J196" s="160"/>
      <c r="K196" s="160"/>
      <c r="L196" s="160"/>
      <c r="M196" s="160"/>
      <c r="N196" s="160"/>
      <c r="O196" s="160"/>
      <c r="P196" s="160"/>
      <c r="Q196" s="160"/>
      <c r="R196" s="160"/>
      <c r="S196" s="160"/>
      <c r="T196" s="160"/>
      <c r="U196" s="160"/>
      <c r="V196" s="160"/>
      <c r="W196" s="160"/>
      <c r="X196" s="151"/>
      <c r="Y196" s="151"/>
      <c r="Z196" s="151"/>
      <c r="AA196" s="151"/>
      <c r="AB196" s="151"/>
      <c r="AC196" s="151"/>
      <c r="AD196" s="151"/>
      <c r="AE196" s="151"/>
      <c r="AF196" s="151"/>
      <c r="AG196" s="151" t="s">
        <v>129</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3" t="s">
        <v>199</v>
      </c>
      <c r="D197" s="161"/>
      <c r="E197" s="162">
        <v>2.2000000000000002</v>
      </c>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129</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3" t="s">
        <v>204</v>
      </c>
      <c r="D198" s="161"/>
      <c r="E198" s="162">
        <v>1.1000000000000001</v>
      </c>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129</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237"/>
      <c r="D199" s="238"/>
      <c r="E199" s="238"/>
      <c r="F199" s="238"/>
      <c r="G199" s="238"/>
      <c r="H199" s="160"/>
      <c r="I199" s="160"/>
      <c r="J199" s="160"/>
      <c r="K199" s="160"/>
      <c r="L199" s="160"/>
      <c r="M199" s="160"/>
      <c r="N199" s="160"/>
      <c r="O199" s="160"/>
      <c r="P199" s="160"/>
      <c r="Q199" s="160"/>
      <c r="R199" s="160"/>
      <c r="S199" s="160"/>
      <c r="T199" s="160"/>
      <c r="U199" s="160"/>
      <c r="V199" s="160"/>
      <c r="W199" s="160"/>
      <c r="X199" s="151"/>
      <c r="Y199" s="151"/>
      <c r="Z199" s="151"/>
      <c r="AA199" s="151"/>
      <c r="AB199" s="151"/>
      <c r="AC199" s="151"/>
      <c r="AD199" s="151"/>
      <c r="AE199" s="151"/>
      <c r="AF199" s="151"/>
      <c r="AG199" s="151" t="s">
        <v>141</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2">
        <v>21</v>
      </c>
      <c r="B200" s="173" t="s">
        <v>248</v>
      </c>
      <c r="C200" s="182" t="s">
        <v>249</v>
      </c>
      <c r="D200" s="174" t="s">
        <v>157</v>
      </c>
      <c r="E200" s="175">
        <v>97.6</v>
      </c>
      <c r="F200" s="176"/>
      <c r="G200" s="177">
        <f>ROUND(E200*F200,2)</f>
        <v>0</v>
      </c>
      <c r="H200" s="176"/>
      <c r="I200" s="177">
        <f>ROUND(E200*H200,2)</f>
        <v>0</v>
      </c>
      <c r="J200" s="176"/>
      <c r="K200" s="177">
        <f>ROUND(E200*J200,2)</f>
        <v>0</v>
      </c>
      <c r="L200" s="177">
        <v>15</v>
      </c>
      <c r="M200" s="177">
        <f>G200*(1+L200/100)</f>
        <v>0</v>
      </c>
      <c r="N200" s="177">
        <v>0</v>
      </c>
      <c r="O200" s="177">
        <f>ROUND(E200*N200,2)</f>
        <v>0</v>
      </c>
      <c r="P200" s="177">
        <v>1.3500000000000001E-3</v>
      </c>
      <c r="Q200" s="177">
        <f>ROUND(E200*P200,2)</f>
        <v>0.13</v>
      </c>
      <c r="R200" s="177" t="s">
        <v>244</v>
      </c>
      <c r="S200" s="177" t="s">
        <v>145</v>
      </c>
      <c r="T200" s="178" t="s">
        <v>146</v>
      </c>
      <c r="U200" s="160">
        <v>0.08</v>
      </c>
      <c r="V200" s="160">
        <f>ROUND(E200*U200,2)</f>
        <v>7.81</v>
      </c>
      <c r="W200" s="160"/>
      <c r="X200" s="151"/>
      <c r="Y200" s="151"/>
      <c r="Z200" s="151"/>
      <c r="AA200" s="151"/>
      <c r="AB200" s="151"/>
      <c r="AC200" s="151"/>
      <c r="AD200" s="151"/>
      <c r="AE200" s="151"/>
      <c r="AF200" s="151"/>
      <c r="AG200" s="151" t="s">
        <v>172</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3" t="s">
        <v>128</v>
      </c>
      <c r="D201" s="161"/>
      <c r="E201" s="162"/>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129</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3" t="s">
        <v>202</v>
      </c>
      <c r="D202" s="161"/>
      <c r="E202" s="162">
        <v>70.95</v>
      </c>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129</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3" t="s">
        <v>203</v>
      </c>
      <c r="D203" s="161"/>
      <c r="E203" s="162">
        <v>6.75</v>
      </c>
      <c r="F203" s="160"/>
      <c r="G203" s="160"/>
      <c r="H203" s="160"/>
      <c r="I203" s="160"/>
      <c r="J203" s="160"/>
      <c r="K203" s="160"/>
      <c r="L203" s="160"/>
      <c r="M203" s="160"/>
      <c r="N203" s="160"/>
      <c r="O203" s="160"/>
      <c r="P203" s="160"/>
      <c r="Q203" s="160"/>
      <c r="R203" s="160"/>
      <c r="S203" s="160"/>
      <c r="T203" s="160"/>
      <c r="U203" s="160"/>
      <c r="V203" s="160"/>
      <c r="W203" s="160"/>
      <c r="X203" s="151"/>
      <c r="Y203" s="151"/>
      <c r="Z203" s="151"/>
      <c r="AA203" s="151"/>
      <c r="AB203" s="151"/>
      <c r="AC203" s="151"/>
      <c r="AD203" s="151"/>
      <c r="AE203" s="151"/>
      <c r="AF203" s="151"/>
      <c r="AG203" s="151" t="s">
        <v>129</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3" t="s">
        <v>197</v>
      </c>
      <c r="D204" s="161"/>
      <c r="E204" s="162">
        <v>14.7</v>
      </c>
      <c r="F204" s="160"/>
      <c r="G204" s="160"/>
      <c r="H204" s="160"/>
      <c r="I204" s="160"/>
      <c r="J204" s="160"/>
      <c r="K204" s="160"/>
      <c r="L204" s="160"/>
      <c r="M204" s="160"/>
      <c r="N204" s="160"/>
      <c r="O204" s="160"/>
      <c r="P204" s="160"/>
      <c r="Q204" s="160"/>
      <c r="R204" s="160"/>
      <c r="S204" s="160"/>
      <c r="T204" s="160"/>
      <c r="U204" s="160"/>
      <c r="V204" s="160"/>
      <c r="W204" s="160"/>
      <c r="X204" s="151"/>
      <c r="Y204" s="151"/>
      <c r="Z204" s="151"/>
      <c r="AA204" s="151"/>
      <c r="AB204" s="151"/>
      <c r="AC204" s="151"/>
      <c r="AD204" s="151"/>
      <c r="AE204" s="151"/>
      <c r="AF204" s="151"/>
      <c r="AG204" s="151" t="s">
        <v>129</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3" t="s">
        <v>198</v>
      </c>
      <c r="D205" s="161"/>
      <c r="E205" s="162">
        <v>1.9</v>
      </c>
      <c r="F205" s="160"/>
      <c r="G205" s="160"/>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129</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3" t="s">
        <v>199</v>
      </c>
      <c r="D206" s="161"/>
      <c r="E206" s="162">
        <v>2.2000000000000002</v>
      </c>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129</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3" t="s">
        <v>204</v>
      </c>
      <c r="D207" s="161"/>
      <c r="E207" s="162">
        <v>1.1000000000000001</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129</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237"/>
      <c r="D208" s="238"/>
      <c r="E208" s="238"/>
      <c r="F208" s="238"/>
      <c r="G208" s="238"/>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141</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2">
        <v>22</v>
      </c>
      <c r="B209" s="173" t="s">
        <v>250</v>
      </c>
      <c r="C209" s="182" t="s">
        <v>251</v>
      </c>
      <c r="D209" s="174" t="s">
        <v>157</v>
      </c>
      <c r="E209" s="175">
        <v>97.6</v>
      </c>
      <c r="F209" s="176"/>
      <c r="G209" s="177">
        <f>ROUND(E209*F209,2)</f>
        <v>0</v>
      </c>
      <c r="H209" s="176"/>
      <c r="I209" s="177">
        <f>ROUND(E209*H209,2)</f>
        <v>0</v>
      </c>
      <c r="J209" s="176"/>
      <c r="K209" s="177">
        <f>ROUND(E209*J209,2)</f>
        <v>0</v>
      </c>
      <c r="L209" s="177">
        <v>15</v>
      </c>
      <c r="M209" s="177">
        <f>G209*(1+L209/100)</f>
        <v>0</v>
      </c>
      <c r="N209" s="177">
        <v>0</v>
      </c>
      <c r="O209" s="177">
        <f>ROUND(E209*N209,2)</f>
        <v>0</v>
      </c>
      <c r="P209" s="177">
        <v>0</v>
      </c>
      <c r="Q209" s="177">
        <f>ROUND(E209*P209,2)</f>
        <v>0</v>
      </c>
      <c r="R209" s="177"/>
      <c r="S209" s="177" t="s">
        <v>125</v>
      </c>
      <c r="T209" s="178" t="s">
        <v>177</v>
      </c>
      <c r="U209" s="160">
        <v>0.94269999999999998</v>
      </c>
      <c r="V209" s="160">
        <f>ROUND(E209*U209,2)</f>
        <v>92.01</v>
      </c>
      <c r="W209" s="160"/>
      <c r="X209" s="151"/>
      <c r="Y209" s="151"/>
      <c r="Z209" s="151"/>
      <c r="AA209" s="151"/>
      <c r="AB209" s="151"/>
      <c r="AC209" s="151"/>
      <c r="AD209" s="151"/>
      <c r="AE209" s="151"/>
      <c r="AF209" s="151"/>
      <c r="AG209" s="151" t="s">
        <v>172</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3" t="s">
        <v>128</v>
      </c>
      <c r="D210" s="161"/>
      <c r="E210" s="162"/>
      <c r="F210" s="160"/>
      <c r="G210" s="16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129</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3" t="s">
        <v>202</v>
      </c>
      <c r="D211" s="161"/>
      <c r="E211" s="162">
        <v>70.95</v>
      </c>
      <c r="F211" s="160"/>
      <c r="G211" s="160"/>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129</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3" t="s">
        <v>203</v>
      </c>
      <c r="D212" s="161"/>
      <c r="E212" s="162">
        <v>6.75</v>
      </c>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129</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83" t="s">
        <v>197</v>
      </c>
      <c r="D213" s="161"/>
      <c r="E213" s="162">
        <v>14.7</v>
      </c>
      <c r="F213" s="160"/>
      <c r="G213" s="160"/>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129</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3" t="s">
        <v>198</v>
      </c>
      <c r="D214" s="161"/>
      <c r="E214" s="162">
        <v>1.9</v>
      </c>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129</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3" t="s">
        <v>199</v>
      </c>
      <c r="D215" s="161"/>
      <c r="E215" s="162">
        <v>2.2000000000000002</v>
      </c>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129</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3" t="s">
        <v>204</v>
      </c>
      <c r="D216" s="161"/>
      <c r="E216" s="162">
        <v>1.1000000000000001</v>
      </c>
      <c r="F216" s="160"/>
      <c r="G216" s="160"/>
      <c r="H216" s="160"/>
      <c r="I216" s="160"/>
      <c r="J216" s="160"/>
      <c r="K216" s="160"/>
      <c r="L216" s="160"/>
      <c r="M216" s="160"/>
      <c r="N216" s="160"/>
      <c r="O216" s="160"/>
      <c r="P216" s="160"/>
      <c r="Q216" s="160"/>
      <c r="R216" s="160"/>
      <c r="S216" s="160"/>
      <c r="T216" s="160"/>
      <c r="U216" s="160"/>
      <c r="V216" s="160"/>
      <c r="W216" s="160"/>
      <c r="X216" s="151"/>
      <c r="Y216" s="151"/>
      <c r="Z216" s="151"/>
      <c r="AA216" s="151"/>
      <c r="AB216" s="151"/>
      <c r="AC216" s="151"/>
      <c r="AD216" s="151"/>
      <c r="AE216" s="151"/>
      <c r="AF216" s="151"/>
      <c r="AG216" s="151" t="s">
        <v>129</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237"/>
      <c r="D217" s="238"/>
      <c r="E217" s="238"/>
      <c r="F217" s="238"/>
      <c r="G217" s="238"/>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141</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72">
        <v>23</v>
      </c>
      <c r="B218" s="173" t="s">
        <v>252</v>
      </c>
      <c r="C218" s="182" t="s">
        <v>253</v>
      </c>
      <c r="D218" s="174" t="s">
        <v>239</v>
      </c>
      <c r="E218" s="175">
        <v>0.25766</v>
      </c>
      <c r="F218" s="176"/>
      <c r="G218" s="177">
        <f>ROUND(E218*F218,2)</f>
        <v>0</v>
      </c>
      <c r="H218" s="176"/>
      <c r="I218" s="177">
        <f>ROUND(E218*H218,2)</f>
        <v>0</v>
      </c>
      <c r="J218" s="176"/>
      <c r="K218" s="177">
        <f>ROUND(E218*J218,2)</f>
        <v>0</v>
      </c>
      <c r="L218" s="177">
        <v>15</v>
      </c>
      <c r="M218" s="177">
        <f>G218*(1+L218/100)</f>
        <v>0</v>
      </c>
      <c r="N218" s="177">
        <v>0</v>
      </c>
      <c r="O218" s="177">
        <f>ROUND(E218*N218,2)</f>
        <v>0</v>
      </c>
      <c r="P218" s="177">
        <v>0</v>
      </c>
      <c r="Q218" s="177">
        <f>ROUND(E218*P218,2)</f>
        <v>0</v>
      </c>
      <c r="R218" s="177" t="s">
        <v>244</v>
      </c>
      <c r="S218" s="177" t="s">
        <v>145</v>
      </c>
      <c r="T218" s="178" t="s">
        <v>146</v>
      </c>
      <c r="U218" s="160">
        <v>4.82</v>
      </c>
      <c r="V218" s="160">
        <f>ROUND(E218*U218,2)</f>
        <v>1.24</v>
      </c>
      <c r="W218" s="160"/>
      <c r="X218" s="151"/>
      <c r="Y218" s="151"/>
      <c r="Z218" s="151"/>
      <c r="AA218" s="151"/>
      <c r="AB218" s="151"/>
      <c r="AC218" s="151"/>
      <c r="AD218" s="151"/>
      <c r="AE218" s="151"/>
      <c r="AF218" s="151"/>
      <c r="AG218" s="151" t="s">
        <v>254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41" t="s">
        <v>255</v>
      </c>
      <c r="D219" s="242"/>
      <c r="E219" s="242"/>
      <c r="F219" s="242"/>
      <c r="G219" s="242"/>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148</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37"/>
      <c r="D220" s="238"/>
      <c r="E220" s="238"/>
      <c r="F220" s="238"/>
      <c r="G220" s="238"/>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141</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x14ac:dyDescent="0.2">
      <c r="A221" s="166" t="s">
        <v>120</v>
      </c>
      <c r="B221" s="167" t="s">
        <v>84</v>
      </c>
      <c r="C221" s="181" t="s">
        <v>85</v>
      </c>
      <c r="D221" s="168"/>
      <c r="E221" s="169"/>
      <c r="F221" s="170"/>
      <c r="G221" s="170">
        <f>SUMIF(AG222:AG242,"&lt;&gt;NOR",G222:G242)</f>
        <v>0</v>
      </c>
      <c r="H221" s="170"/>
      <c r="I221" s="170">
        <f>SUM(I222:I242)</f>
        <v>0</v>
      </c>
      <c r="J221" s="170"/>
      <c r="K221" s="170">
        <f>SUM(K222:K242)</f>
        <v>0</v>
      </c>
      <c r="L221" s="170"/>
      <c r="M221" s="170">
        <f>SUM(M222:M242)</f>
        <v>0</v>
      </c>
      <c r="N221" s="170"/>
      <c r="O221" s="170">
        <f>SUM(O222:O242)</f>
        <v>0.03</v>
      </c>
      <c r="P221" s="170"/>
      <c r="Q221" s="170">
        <f>SUM(Q222:Q242)</f>
        <v>0</v>
      </c>
      <c r="R221" s="170"/>
      <c r="S221" s="170"/>
      <c r="T221" s="171"/>
      <c r="U221" s="165"/>
      <c r="V221" s="165">
        <f>SUM(V222:V242)</f>
        <v>140.03</v>
      </c>
      <c r="W221" s="165"/>
      <c r="AG221" t="s">
        <v>121</v>
      </c>
    </row>
    <row r="222" spans="1:60" ht="33.75" outlineLevel="1" x14ac:dyDescent="0.2">
      <c r="A222" s="172">
        <v>24</v>
      </c>
      <c r="B222" s="173" t="s">
        <v>256</v>
      </c>
      <c r="C222" s="182" t="s">
        <v>257</v>
      </c>
      <c r="D222" s="174" t="s">
        <v>157</v>
      </c>
      <c r="E222" s="175">
        <v>256.8</v>
      </c>
      <c r="F222" s="176"/>
      <c r="G222" s="177">
        <f>ROUND(E222*F222,2)</f>
        <v>0</v>
      </c>
      <c r="H222" s="176"/>
      <c r="I222" s="177">
        <f>ROUND(E222*H222,2)</f>
        <v>0</v>
      </c>
      <c r="J222" s="176"/>
      <c r="K222" s="177">
        <f>ROUND(E222*J222,2)</f>
        <v>0</v>
      </c>
      <c r="L222" s="177">
        <v>15</v>
      </c>
      <c r="M222" s="177">
        <f>G222*(1+L222/100)</f>
        <v>0</v>
      </c>
      <c r="N222" s="177">
        <v>4.0000000000000003E-5</v>
      </c>
      <c r="O222" s="177">
        <f>ROUND(E222*N222,2)</f>
        <v>0.01</v>
      </c>
      <c r="P222" s="177">
        <v>0</v>
      </c>
      <c r="Q222" s="177">
        <f>ROUND(E222*P222,2)</f>
        <v>0</v>
      </c>
      <c r="R222" s="177" t="s">
        <v>258</v>
      </c>
      <c r="S222" s="177" t="s">
        <v>145</v>
      </c>
      <c r="T222" s="178" t="s">
        <v>146</v>
      </c>
      <c r="U222" s="160">
        <v>0.26</v>
      </c>
      <c r="V222" s="160">
        <f>ROUND(E222*U222,2)</f>
        <v>66.77</v>
      </c>
      <c r="W222" s="160"/>
      <c r="X222" s="151"/>
      <c r="Y222" s="151"/>
      <c r="Z222" s="151"/>
      <c r="AA222" s="151"/>
      <c r="AB222" s="151"/>
      <c r="AC222" s="151"/>
      <c r="AD222" s="151"/>
      <c r="AE222" s="151"/>
      <c r="AF222" s="151"/>
      <c r="AG222" s="151" t="s">
        <v>259</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3" t="s">
        <v>128</v>
      </c>
      <c r="D223" s="161"/>
      <c r="E223" s="162"/>
      <c r="F223" s="160"/>
      <c r="G223" s="16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129</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3" t="s">
        <v>159</v>
      </c>
      <c r="D224" s="161"/>
      <c r="E224" s="162">
        <v>169.95</v>
      </c>
      <c r="F224" s="160"/>
      <c r="G224" s="160"/>
      <c r="H224" s="160"/>
      <c r="I224" s="160"/>
      <c r="J224" s="160"/>
      <c r="K224" s="160"/>
      <c r="L224" s="160"/>
      <c r="M224" s="160"/>
      <c r="N224" s="160"/>
      <c r="O224" s="160"/>
      <c r="P224" s="160"/>
      <c r="Q224" s="160"/>
      <c r="R224" s="160"/>
      <c r="S224" s="160"/>
      <c r="T224" s="160"/>
      <c r="U224" s="160"/>
      <c r="V224" s="160"/>
      <c r="W224" s="160"/>
      <c r="X224" s="151"/>
      <c r="Y224" s="151"/>
      <c r="Z224" s="151"/>
      <c r="AA224" s="151"/>
      <c r="AB224" s="151"/>
      <c r="AC224" s="151"/>
      <c r="AD224" s="151"/>
      <c r="AE224" s="151"/>
      <c r="AF224" s="151"/>
      <c r="AG224" s="151" t="s">
        <v>129</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83" t="s">
        <v>160</v>
      </c>
      <c r="D225" s="161"/>
      <c r="E225" s="162">
        <v>33.75</v>
      </c>
      <c r="F225" s="160"/>
      <c r="G225" s="160"/>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129</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3" t="s">
        <v>161</v>
      </c>
      <c r="D226" s="161"/>
      <c r="E226" s="162">
        <v>35.700000000000003</v>
      </c>
      <c r="F226" s="160"/>
      <c r="G226" s="160"/>
      <c r="H226" s="160"/>
      <c r="I226" s="160"/>
      <c r="J226" s="160"/>
      <c r="K226" s="160"/>
      <c r="L226" s="160"/>
      <c r="M226" s="160"/>
      <c r="N226" s="160"/>
      <c r="O226" s="160"/>
      <c r="P226" s="160"/>
      <c r="Q226" s="160"/>
      <c r="R226" s="160"/>
      <c r="S226" s="160"/>
      <c r="T226" s="160"/>
      <c r="U226" s="160"/>
      <c r="V226" s="160"/>
      <c r="W226" s="160"/>
      <c r="X226" s="151"/>
      <c r="Y226" s="151"/>
      <c r="Z226" s="151"/>
      <c r="AA226" s="151"/>
      <c r="AB226" s="151"/>
      <c r="AC226" s="151"/>
      <c r="AD226" s="151"/>
      <c r="AE226" s="151"/>
      <c r="AF226" s="151"/>
      <c r="AG226" s="151" t="s">
        <v>129</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83" t="s">
        <v>162</v>
      </c>
      <c r="D227" s="161"/>
      <c r="E227" s="162">
        <v>6.1</v>
      </c>
      <c r="F227" s="160"/>
      <c r="G227" s="160"/>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129</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3" t="s">
        <v>163</v>
      </c>
      <c r="D228" s="161"/>
      <c r="E228" s="162">
        <v>6.4</v>
      </c>
      <c r="F228" s="160"/>
      <c r="G228" s="160"/>
      <c r="H228" s="160"/>
      <c r="I228" s="160"/>
      <c r="J228" s="160"/>
      <c r="K228" s="160"/>
      <c r="L228" s="160"/>
      <c r="M228" s="160"/>
      <c r="N228" s="160"/>
      <c r="O228" s="160"/>
      <c r="P228" s="160"/>
      <c r="Q228" s="160"/>
      <c r="R228" s="160"/>
      <c r="S228" s="160"/>
      <c r="T228" s="160"/>
      <c r="U228" s="160"/>
      <c r="V228" s="160"/>
      <c r="W228" s="160"/>
      <c r="X228" s="151"/>
      <c r="Y228" s="151"/>
      <c r="Z228" s="151"/>
      <c r="AA228" s="151"/>
      <c r="AB228" s="151"/>
      <c r="AC228" s="151"/>
      <c r="AD228" s="151"/>
      <c r="AE228" s="151"/>
      <c r="AF228" s="151"/>
      <c r="AG228" s="151" t="s">
        <v>129</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83" t="s">
        <v>164</v>
      </c>
      <c r="D229" s="161"/>
      <c r="E229" s="162">
        <v>4.9000000000000004</v>
      </c>
      <c r="F229" s="160"/>
      <c r="G229" s="160"/>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129</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237"/>
      <c r="D230" s="238"/>
      <c r="E230" s="238"/>
      <c r="F230" s="238"/>
      <c r="G230" s="238"/>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141</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33.75" outlineLevel="1" x14ac:dyDescent="0.2">
      <c r="A231" s="172">
        <v>25</v>
      </c>
      <c r="B231" s="173" t="s">
        <v>260</v>
      </c>
      <c r="C231" s="182" t="s">
        <v>261</v>
      </c>
      <c r="D231" s="174" t="s">
        <v>157</v>
      </c>
      <c r="E231" s="175">
        <v>97.6</v>
      </c>
      <c r="F231" s="176"/>
      <c r="G231" s="177">
        <f>ROUND(E231*F231,2)</f>
        <v>0</v>
      </c>
      <c r="H231" s="176"/>
      <c r="I231" s="177">
        <f>ROUND(E231*H231,2)</f>
        <v>0</v>
      </c>
      <c r="J231" s="176"/>
      <c r="K231" s="177">
        <f>ROUND(E231*J231,2)</f>
        <v>0</v>
      </c>
      <c r="L231" s="177">
        <v>15</v>
      </c>
      <c r="M231" s="177">
        <f>G231*(1+L231/100)</f>
        <v>0</v>
      </c>
      <c r="N231" s="177">
        <v>1.6000000000000001E-4</v>
      </c>
      <c r="O231" s="177">
        <f>ROUND(E231*N231,2)</f>
        <v>0.02</v>
      </c>
      <c r="P231" s="177">
        <v>0</v>
      </c>
      <c r="Q231" s="177">
        <f>ROUND(E231*P231,2)</f>
        <v>0</v>
      </c>
      <c r="R231" s="177" t="s">
        <v>258</v>
      </c>
      <c r="S231" s="177" t="s">
        <v>145</v>
      </c>
      <c r="T231" s="178" t="s">
        <v>146</v>
      </c>
      <c r="U231" s="160">
        <v>0.75</v>
      </c>
      <c r="V231" s="160">
        <f>ROUND(E231*U231,2)</f>
        <v>73.2</v>
      </c>
      <c r="W231" s="160"/>
      <c r="X231" s="151"/>
      <c r="Y231" s="151"/>
      <c r="Z231" s="151"/>
      <c r="AA231" s="151"/>
      <c r="AB231" s="151"/>
      <c r="AC231" s="151"/>
      <c r="AD231" s="151"/>
      <c r="AE231" s="151"/>
      <c r="AF231" s="151"/>
      <c r="AG231" s="151" t="s">
        <v>259</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3" t="s">
        <v>128</v>
      </c>
      <c r="D232" s="161"/>
      <c r="E232" s="162"/>
      <c r="F232" s="160"/>
      <c r="G232" s="160"/>
      <c r="H232" s="160"/>
      <c r="I232" s="160"/>
      <c r="J232" s="160"/>
      <c r="K232" s="160"/>
      <c r="L232" s="160"/>
      <c r="M232" s="160"/>
      <c r="N232" s="160"/>
      <c r="O232" s="160"/>
      <c r="P232" s="160"/>
      <c r="Q232" s="160"/>
      <c r="R232" s="160"/>
      <c r="S232" s="160"/>
      <c r="T232" s="160"/>
      <c r="U232" s="160"/>
      <c r="V232" s="160"/>
      <c r="W232" s="160"/>
      <c r="X232" s="151"/>
      <c r="Y232" s="151"/>
      <c r="Z232" s="151"/>
      <c r="AA232" s="151"/>
      <c r="AB232" s="151"/>
      <c r="AC232" s="151"/>
      <c r="AD232" s="151"/>
      <c r="AE232" s="151"/>
      <c r="AF232" s="151"/>
      <c r="AG232" s="151" t="s">
        <v>129</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83" t="s">
        <v>202</v>
      </c>
      <c r="D233" s="161"/>
      <c r="E233" s="162">
        <v>70.95</v>
      </c>
      <c r="F233" s="160"/>
      <c r="G233" s="160"/>
      <c r="H233" s="160"/>
      <c r="I233" s="160"/>
      <c r="J233" s="160"/>
      <c r="K233" s="160"/>
      <c r="L233" s="160"/>
      <c r="M233" s="160"/>
      <c r="N233" s="160"/>
      <c r="O233" s="160"/>
      <c r="P233" s="160"/>
      <c r="Q233" s="160"/>
      <c r="R233" s="160"/>
      <c r="S233" s="160"/>
      <c r="T233" s="160"/>
      <c r="U233" s="160"/>
      <c r="V233" s="160"/>
      <c r="W233" s="160"/>
      <c r="X233" s="151"/>
      <c r="Y233" s="151"/>
      <c r="Z233" s="151"/>
      <c r="AA233" s="151"/>
      <c r="AB233" s="151"/>
      <c r="AC233" s="151"/>
      <c r="AD233" s="151"/>
      <c r="AE233" s="151"/>
      <c r="AF233" s="151"/>
      <c r="AG233" s="151" t="s">
        <v>129</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3" t="s">
        <v>203</v>
      </c>
      <c r="D234" s="161"/>
      <c r="E234" s="162">
        <v>6.75</v>
      </c>
      <c r="F234" s="160"/>
      <c r="G234" s="160"/>
      <c r="H234" s="160"/>
      <c r="I234" s="160"/>
      <c r="J234" s="160"/>
      <c r="K234" s="160"/>
      <c r="L234" s="160"/>
      <c r="M234" s="160"/>
      <c r="N234" s="160"/>
      <c r="O234" s="160"/>
      <c r="P234" s="160"/>
      <c r="Q234" s="160"/>
      <c r="R234" s="160"/>
      <c r="S234" s="160"/>
      <c r="T234" s="160"/>
      <c r="U234" s="160"/>
      <c r="V234" s="160"/>
      <c r="W234" s="160"/>
      <c r="X234" s="151"/>
      <c r="Y234" s="151"/>
      <c r="Z234" s="151"/>
      <c r="AA234" s="151"/>
      <c r="AB234" s="151"/>
      <c r="AC234" s="151"/>
      <c r="AD234" s="151"/>
      <c r="AE234" s="151"/>
      <c r="AF234" s="151"/>
      <c r="AG234" s="151" t="s">
        <v>129</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83" t="s">
        <v>197</v>
      </c>
      <c r="D235" s="161"/>
      <c r="E235" s="162">
        <v>14.7</v>
      </c>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129</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3" t="s">
        <v>198</v>
      </c>
      <c r="D236" s="161"/>
      <c r="E236" s="162">
        <v>1.9</v>
      </c>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129</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83" t="s">
        <v>199</v>
      </c>
      <c r="D237" s="161"/>
      <c r="E237" s="162">
        <v>2.2000000000000002</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129</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3" t="s">
        <v>204</v>
      </c>
      <c r="D238" s="161"/>
      <c r="E238" s="162">
        <v>1.1000000000000001</v>
      </c>
      <c r="F238" s="160"/>
      <c r="G238" s="160"/>
      <c r="H238" s="160"/>
      <c r="I238" s="160"/>
      <c r="J238" s="160"/>
      <c r="K238" s="160"/>
      <c r="L238" s="160"/>
      <c r="M238" s="160"/>
      <c r="N238" s="160"/>
      <c r="O238" s="160"/>
      <c r="P238" s="160"/>
      <c r="Q238" s="160"/>
      <c r="R238" s="160"/>
      <c r="S238" s="160"/>
      <c r="T238" s="160"/>
      <c r="U238" s="160"/>
      <c r="V238" s="160"/>
      <c r="W238" s="160"/>
      <c r="X238" s="151"/>
      <c r="Y238" s="151"/>
      <c r="Z238" s="151"/>
      <c r="AA238" s="151"/>
      <c r="AB238" s="151"/>
      <c r="AC238" s="151"/>
      <c r="AD238" s="151"/>
      <c r="AE238" s="151"/>
      <c r="AF238" s="151"/>
      <c r="AG238" s="151" t="s">
        <v>129</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237"/>
      <c r="D239" s="238"/>
      <c r="E239" s="238"/>
      <c r="F239" s="238"/>
      <c r="G239" s="238"/>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141</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2">
        <v>26</v>
      </c>
      <c r="B240" s="173" t="s">
        <v>262</v>
      </c>
      <c r="C240" s="182" t="s">
        <v>263</v>
      </c>
      <c r="D240" s="174" t="s">
        <v>239</v>
      </c>
      <c r="E240" s="175">
        <v>2.589E-2</v>
      </c>
      <c r="F240" s="176"/>
      <c r="G240" s="177">
        <f>ROUND(E240*F240,2)</f>
        <v>0</v>
      </c>
      <c r="H240" s="176"/>
      <c r="I240" s="177">
        <f>ROUND(E240*H240,2)</f>
        <v>0</v>
      </c>
      <c r="J240" s="176"/>
      <c r="K240" s="177">
        <f>ROUND(E240*J240,2)</f>
        <v>0</v>
      </c>
      <c r="L240" s="177">
        <v>15</v>
      </c>
      <c r="M240" s="177">
        <f>G240*(1+L240/100)</f>
        <v>0</v>
      </c>
      <c r="N240" s="177">
        <v>0</v>
      </c>
      <c r="O240" s="177">
        <f>ROUND(E240*N240,2)</f>
        <v>0</v>
      </c>
      <c r="P240" s="177">
        <v>0</v>
      </c>
      <c r="Q240" s="177">
        <f>ROUND(E240*P240,2)</f>
        <v>0</v>
      </c>
      <c r="R240" s="177" t="s">
        <v>258</v>
      </c>
      <c r="S240" s="177" t="s">
        <v>145</v>
      </c>
      <c r="T240" s="178" t="s">
        <v>146</v>
      </c>
      <c r="U240" s="160">
        <v>2.4209999999999998</v>
      </c>
      <c r="V240" s="160">
        <f>ROUND(E240*U240,2)</f>
        <v>0.06</v>
      </c>
      <c r="W240" s="160"/>
      <c r="X240" s="151"/>
      <c r="Y240" s="151"/>
      <c r="Z240" s="151"/>
      <c r="AA240" s="151"/>
      <c r="AB240" s="151"/>
      <c r="AC240" s="151"/>
      <c r="AD240" s="151"/>
      <c r="AE240" s="151"/>
      <c r="AF240" s="151"/>
      <c r="AG240" s="151" t="s">
        <v>264</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41" t="s">
        <v>255</v>
      </c>
      <c r="D241" s="242"/>
      <c r="E241" s="242"/>
      <c r="F241" s="242"/>
      <c r="G241" s="242"/>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148</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237"/>
      <c r="D242" s="238"/>
      <c r="E242" s="238"/>
      <c r="F242" s="238"/>
      <c r="G242" s="238"/>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141</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x14ac:dyDescent="0.2">
      <c r="A243" s="166" t="s">
        <v>120</v>
      </c>
      <c r="B243" s="167" t="s">
        <v>86</v>
      </c>
      <c r="C243" s="181" t="s">
        <v>87</v>
      </c>
      <c r="D243" s="168"/>
      <c r="E243" s="169"/>
      <c r="F243" s="170"/>
      <c r="G243" s="170">
        <f>SUMIF(AG244:AG269,"&lt;&gt;NOR",G244:G269)</f>
        <v>0</v>
      </c>
      <c r="H243" s="170"/>
      <c r="I243" s="170">
        <f>SUM(I244:I269)</f>
        <v>0</v>
      </c>
      <c r="J243" s="170"/>
      <c r="K243" s="170">
        <f>SUM(K244:K269)</f>
        <v>0</v>
      </c>
      <c r="L243" s="170"/>
      <c r="M243" s="170">
        <f>SUM(M244:M269)</f>
        <v>0</v>
      </c>
      <c r="N243" s="170"/>
      <c r="O243" s="170">
        <f>SUM(O244:O269)</f>
        <v>2.5099999999999998</v>
      </c>
      <c r="P243" s="170"/>
      <c r="Q243" s="170">
        <f>SUM(Q244:Q269)</f>
        <v>0</v>
      </c>
      <c r="R243" s="170"/>
      <c r="S243" s="170"/>
      <c r="T243" s="171"/>
      <c r="U243" s="165"/>
      <c r="V243" s="165">
        <f>SUM(V244:V269)</f>
        <v>0</v>
      </c>
      <c r="W243" s="165"/>
      <c r="AG243" t="s">
        <v>121</v>
      </c>
    </row>
    <row r="244" spans="1:60" outlineLevel="1" x14ac:dyDescent="0.2">
      <c r="A244" s="172">
        <v>27</v>
      </c>
      <c r="B244" s="173" t="s">
        <v>265</v>
      </c>
      <c r="C244" s="182" t="s">
        <v>266</v>
      </c>
      <c r="D244" s="174" t="s">
        <v>124</v>
      </c>
      <c r="E244" s="175">
        <v>106.425</v>
      </c>
      <c r="F244" s="176"/>
      <c r="G244" s="177">
        <f>ROUND(E244*F244,2)</f>
        <v>0</v>
      </c>
      <c r="H244" s="176"/>
      <c r="I244" s="177">
        <f>ROUND(E244*H244,2)</f>
        <v>0</v>
      </c>
      <c r="J244" s="176"/>
      <c r="K244" s="177">
        <f>ROUND(E244*J244,2)</f>
        <v>0</v>
      </c>
      <c r="L244" s="177">
        <v>15</v>
      </c>
      <c r="M244" s="177">
        <f>G244*(1+L244/100)</f>
        <v>0</v>
      </c>
      <c r="N244" s="177">
        <v>1.7000000000000001E-2</v>
      </c>
      <c r="O244" s="177">
        <f>ROUND(E244*N244,2)</f>
        <v>1.81</v>
      </c>
      <c r="P244" s="177">
        <v>0</v>
      </c>
      <c r="Q244" s="177">
        <f>ROUND(E244*P244,2)</f>
        <v>0</v>
      </c>
      <c r="R244" s="177"/>
      <c r="S244" s="177" t="s">
        <v>125</v>
      </c>
      <c r="T244" s="178" t="s">
        <v>126</v>
      </c>
      <c r="U244" s="160">
        <v>0</v>
      </c>
      <c r="V244" s="160">
        <f>ROUND(E244*U244,2)</f>
        <v>0</v>
      </c>
      <c r="W244" s="160"/>
      <c r="X244" s="151"/>
      <c r="Y244" s="151"/>
      <c r="Z244" s="151"/>
      <c r="AA244" s="151"/>
      <c r="AB244" s="151"/>
      <c r="AC244" s="151"/>
      <c r="AD244" s="151"/>
      <c r="AE244" s="151"/>
      <c r="AF244" s="151"/>
      <c r="AG244" s="151" t="s">
        <v>127</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3" t="s">
        <v>267</v>
      </c>
      <c r="D245" s="161"/>
      <c r="E245" s="162"/>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129</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83" t="s">
        <v>268</v>
      </c>
      <c r="D246" s="161"/>
      <c r="E246" s="162"/>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129</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3" t="s">
        <v>269</v>
      </c>
      <c r="D247" s="161"/>
      <c r="E247" s="162"/>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129</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83" t="s">
        <v>270</v>
      </c>
      <c r="D248" s="161"/>
      <c r="E248" s="162"/>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129</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83" t="s">
        <v>271</v>
      </c>
      <c r="D249" s="161"/>
      <c r="E249" s="162"/>
      <c r="F249" s="160"/>
      <c r="G249" s="160"/>
      <c r="H249" s="160"/>
      <c r="I249" s="160"/>
      <c r="J249" s="160"/>
      <c r="K249" s="160"/>
      <c r="L249" s="160"/>
      <c r="M249" s="160"/>
      <c r="N249" s="160"/>
      <c r="O249" s="160"/>
      <c r="P249" s="160"/>
      <c r="Q249" s="160"/>
      <c r="R249" s="160"/>
      <c r="S249" s="160"/>
      <c r="T249" s="160"/>
      <c r="U249" s="160"/>
      <c r="V249" s="160"/>
      <c r="W249" s="160"/>
      <c r="X249" s="151"/>
      <c r="Y249" s="151"/>
      <c r="Z249" s="151"/>
      <c r="AA249" s="151"/>
      <c r="AB249" s="151"/>
      <c r="AC249" s="151"/>
      <c r="AD249" s="151"/>
      <c r="AE249" s="151"/>
      <c r="AF249" s="151"/>
      <c r="AG249" s="151" t="s">
        <v>129</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83" t="s">
        <v>272</v>
      </c>
      <c r="D250" s="161"/>
      <c r="E250" s="162"/>
      <c r="F250" s="160"/>
      <c r="G250" s="160"/>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129</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3" t="s">
        <v>273</v>
      </c>
      <c r="D251" s="161"/>
      <c r="E251" s="162"/>
      <c r="F251" s="160"/>
      <c r="G251" s="160"/>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129</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83" t="s">
        <v>128</v>
      </c>
      <c r="D252" s="161"/>
      <c r="E252" s="162"/>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129</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3" t="s">
        <v>149</v>
      </c>
      <c r="D253" s="161"/>
      <c r="E253" s="162">
        <v>106.425</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129</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237"/>
      <c r="D254" s="238"/>
      <c r="E254" s="238"/>
      <c r="F254" s="238"/>
      <c r="G254" s="238"/>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141</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72">
        <v>28</v>
      </c>
      <c r="B255" s="173" t="s">
        <v>274</v>
      </c>
      <c r="C255" s="182" t="s">
        <v>275</v>
      </c>
      <c r="D255" s="174" t="s">
        <v>124</v>
      </c>
      <c r="E255" s="175">
        <v>41.2</v>
      </c>
      <c r="F255" s="176"/>
      <c r="G255" s="177">
        <f>ROUND(E255*F255,2)</f>
        <v>0</v>
      </c>
      <c r="H255" s="176"/>
      <c r="I255" s="177">
        <f>ROUND(E255*H255,2)</f>
        <v>0</v>
      </c>
      <c r="J255" s="176"/>
      <c r="K255" s="177">
        <f>ROUND(E255*J255,2)</f>
        <v>0</v>
      </c>
      <c r="L255" s="177">
        <v>15</v>
      </c>
      <c r="M255" s="177">
        <f>G255*(1+L255/100)</f>
        <v>0</v>
      </c>
      <c r="N255" s="177">
        <v>1.7000000000000001E-2</v>
      </c>
      <c r="O255" s="177">
        <f>ROUND(E255*N255,2)</f>
        <v>0.7</v>
      </c>
      <c r="P255" s="177">
        <v>0</v>
      </c>
      <c r="Q255" s="177">
        <f>ROUND(E255*P255,2)</f>
        <v>0</v>
      </c>
      <c r="R255" s="177"/>
      <c r="S255" s="177" t="s">
        <v>125</v>
      </c>
      <c r="T255" s="178" t="s">
        <v>126</v>
      </c>
      <c r="U255" s="160">
        <v>0</v>
      </c>
      <c r="V255" s="160">
        <f>ROUND(E255*U255,2)</f>
        <v>0</v>
      </c>
      <c r="W255" s="160"/>
      <c r="X255" s="151"/>
      <c r="Y255" s="151"/>
      <c r="Z255" s="151"/>
      <c r="AA255" s="151"/>
      <c r="AB255" s="151"/>
      <c r="AC255" s="151"/>
      <c r="AD255" s="151"/>
      <c r="AE255" s="151"/>
      <c r="AF255" s="151"/>
      <c r="AG255" s="151" t="s">
        <v>127</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83" t="s">
        <v>267</v>
      </c>
      <c r="D256" s="161"/>
      <c r="E256" s="162"/>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129</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3" t="s">
        <v>268</v>
      </c>
      <c r="D257" s="161"/>
      <c r="E257" s="162"/>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129</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83" t="s">
        <v>269</v>
      </c>
      <c r="D258" s="161"/>
      <c r="E258" s="162"/>
      <c r="F258" s="160"/>
      <c r="G258" s="160"/>
      <c r="H258" s="160"/>
      <c r="I258" s="160"/>
      <c r="J258" s="160"/>
      <c r="K258" s="160"/>
      <c r="L258" s="160"/>
      <c r="M258" s="160"/>
      <c r="N258" s="160"/>
      <c r="O258" s="160"/>
      <c r="P258" s="160"/>
      <c r="Q258" s="160"/>
      <c r="R258" s="160"/>
      <c r="S258" s="160"/>
      <c r="T258" s="160"/>
      <c r="U258" s="160"/>
      <c r="V258" s="160"/>
      <c r="W258" s="160"/>
      <c r="X258" s="151"/>
      <c r="Y258" s="151"/>
      <c r="Z258" s="151"/>
      <c r="AA258" s="151"/>
      <c r="AB258" s="151"/>
      <c r="AC258" s="151"/>
      <c r="AD258" s="151"/>
      <c r="AE258" s="151"/>
      <c r="AF258" s="151"/>
      <c r="AG258" s="151" t="s">
        <v>129</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3" t="s">
        <v>270</v>
      </c>
      <c r="D259" s="161"/>
      <c r="E259" s="162"/>
      <c r="F259" s="160"/>
      <c r="G259" s="160"/>
      <c r="H259" s="160"/>
      <c r="I259" s="160"/>
      <c r="J259" s="160"/>
      <c r="K259" s="160"/>
      <c r="L259" s="160"/>
      <c r="M259" s="160"/>
      <c r="N259" s="160"/>
      <c r="O259" s="160"/>
      <c r="P259" s="160"/>
      <c r="Q259" s="160"/>
      <c r="R259" s="160"/>
      <c r="S259" s="160"/>
      <c r="T259" s="160"/>
      <c r="U259" s="160"/>
      <c r="V259" s="160"/>
      <c r="W259" s="160"/>
      <c r="X259" s="151"/>
      <c r="Y259" s="151"/>
      <c r="Z259" s="151"/>
      <c r="AA259" s="151"/>
      <c r="AB259" s="151"/>
      <c r="AC259" s="151"/>
      <c r="AD259" s="151"/>
      <c r="AE259" s="151"/>
      <c r="AF259" s="151"/>
      <c r="AG259" s="151" t="s">
        <v>129</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83" t="s">
        <v>271</v>
      </c>
      <c r="D260" s="161"/>
      <c r="E260" s="162"/>
      <c r="F260" s="160"/>
      <c r="G260" s="16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129</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3" t="s">
        <v>272</v>
      </c>
      <c r="D261" s="161"/>
      <c r="E261" s="162"/>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129</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83" t="s">
        <v>273</v>
      </c>
      <c r="D262" s="161"/>
      <c r="E262" s="162"/>
      <c r="F262" s="160"/>
      <c r="G262" s="160"/>
      <c r="H262" s="160"/>
      <c r="I262" s="160"/>
      <c r="J262" s="160"/>
      <c r="K262" s="160"/>
      <c r="L262" s="160"/>
      <c r="M262" s="160"/>
      <c r="N262" s="160"/>
      <c r="O262" s="160"/>
      <c r="P262" s="160"/>
      <c r="Q262" s="160"/>
      <c r="R262" s="160"/>
      <c r="S262" s="160"/>
      <c r="T262" s="160"/>
      <c r="U262" s="160"/>
      <c r="V262" s="160"/>
      <c r="W262" s="160"/>
      <c r="X262" s="151"/>
      <c r="Y262" s="151"/>
      <c r="Z262" s="151"/>
      <c r="AA262" s="151"/>
      <c r="AB262" s="151"/>
      <c r="AC262" s="151"/>
      <c r="AD262" s="151"/>
      <c r="AE262" s="151"/>
      <c r="AF262" s="151"/>
      <c r="AG262" s="151" t="s">
        <v>129</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3" t="s">
        <v>128</v>
      </c>
      <c r="D263" s="161"/>
      <c r="E263" s="162"/>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129</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183" t="s">
        <v>150</v>
      </c>
      <c r="D264" s="161"/>
      <c r="E264" s="162">
        <v>10.125</v>
      </c>
      <c r="F264" s="160"/>
      <c r="G264" s="160"/>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129</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3" t="s">
        <v>151</v>
      </c>
      <c r="D265" s="161"/>
      <c r="E265" s="162">
        <v>25.725000000000001</v>
      </c>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129</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83" t="s">
        <v>152</v>
      </c>
      <c r="D266" s="161"/>
      <c r="E266" s="162">
        <v>1.9950000000000001</v>
      </c>
      <c r="F266" s="160"/>
      <c r="G266" s="160"/>
      <c r="H266" s="160"/>
      <c r="I266" s="160"/>
      <c r="J266" s="160"/>
      <c r="K266" s="160"/>
      <c r="L266" s="160"/>
      <c r="M266" s="160"/>
      <c r="N266" s="160"/>
      <c r="O266" s="160"/>
      <c r="P266" s="160"/>
      <c r="Q266" s="160"/>
      <c r="R266" s="160"/>
      <c r="S266" s="160"/>
      <c r="T266" s="160"/>
      <c r="U266" s="160"/>
      <c r="V266" s="160"/>
      <c r="W266" s="160"/>
      <c r="X266" s="151"/>
      <c r="Y266" s="151"/>
      <c r="Z266" s="151"/>
      <c r="AA266" s="151"/>
      <c r="AB266" s="151"/>
      <c r="AC266" s="151"/>
      <c r="AD266" s="151"/>
      <c r="AE266" s="151"/>
      <c r="AF266" s="151"/>
      <c r="AG266" s="151" t="s">
        <v>129</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3" t="s">
        <v>153</v>
      </c>
      <c r="D267" s="161"/>
      <c r="E267" s="162">
        <v>2.31</v>
      </c>
      <c r="F267" s="160"/>
      <c r="G267" s="160"/>
      <c r="H267" s="160"/>
      <c r="I267" s="160"/>
      <c r="J267" s="160"/>
      <c r="K267" s="160"/>
      <c r="L267" s="160"/>
      <c r="M267" s="160"/>
      <c r="N267" s="160"/>
      <c r="O267" s="160"/>
      <c r="P267" s="160"/>
      <c r="Q267" s="160"/>
      <c r="R267" s="160"/>
      <c r="S267" s="160"/>
      <c r="T267" s="160"/>
      <c r="U267" s="160"/>
      <c r="V267" s="160"/>
      <c r="W267" s="160"/>
      <c r="X267" s="151"/>
      <c r="Y267" s="151"/>
      <c r="Z267" s="151"/>
      <c r="AA267" s="151"/>
      <c r="AB267" s="151"/>
      <c r="AC267" s="151"/>
      <c r="AD267" s="151"/>
      <c r="AE267" s="151"/>
      <c r="AF267" s="151"/>
      <c r="AG267" s="151" t="s">
        <v>129</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83" t="s">
        <v>154</v>
      </c>
      <c r="D268" s="161"/>
      <c r="E268" s="162">
        <v>1.0449999999999999</v>
      </c>
      <c r="F268" s="160"/>
      <c r="G268" s="160"/>
      <c r="H268" s="160"/>
      <c r="I268" s="160"/>
      <c r="J268" s="160"/>
      <c r="K268" s="160"/>
      <c r="L268" s="160"/>
      <c r="M268" s="160"/>
      <c r="N268" s="160"/>
      <c r="O268" s="160"/>
      <c r="P268" s="160"/>
      <c r="Q268" s="160"/>
      <c r="R268" s="160"/>
      <c r="S268" s="160"/>
      <c r="T268" s="160"/>
      <c r="U268" s="160"/>
      <c r="V268" s="160"/>
      <c r="W268" s="160"/>
      <c r="X268" s="151"/>
      <c r="Y268" s="151"/>
      <c r="Z268" s="151"/>
      <c r="AA268" s="151"/>
      <c r="AB268" s="151"/>
      <c r="AC268" s="151"/>
      <c r="AD268" s="151"/>
      <c r="AE268" s="151"/>
      <c r="AF268" s="151"/>
      <c r="AG268" s="151" t="s">
        <v>129</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237"/>
      <c r="D269" s="238"/>
      <c r="E269" s="238"/>
      <c r="F269" s="238"/>
      <c r="G269" s="238"/>
      <c r="H269" s="160"/>
      <c r="I269" s="160"/>
      <c r="J269" s="160"/>
      <c r="K269" s="160"/>
      <c r="L269" s="160"/>
      <c r="M269" s="160"/>
      <c r="N269" s="160"/>
      <c r="O269" s="160"/>
      <c r="P269" s="160"/>
      <c r="Q269" s="160"/>
      <c r="R269" s="160"/>
      <c r="S269" s="160"/>
      <c r="T269" s="160"/>
      <c r="U269" s="160"/>
      <c r="V269" s="160"/>
      <c r="W269" s="160"/>
      <c r="X269" s="151"/>
      <c r="Y269" s="151"/>
      <c r="Z269" s="151"/>
      <c r="AA269" s="151"/>
      <c r="AB269" s="151"/>
      <c r="AC269" s="151"/>
      <c r="AD269" s="151"/>
      <c r="AE269" s="151"/>
      <c r="AF269" s="151"/>
      <c r="AG269" s="151" t="s">
        <v>141</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x14ac:dyDescent="0.2">
      <c r="A270" s="166" t="s">
        <v>120</v>
      </c>
      <c r="B270" s="167" t="s">
        <v>88</v>
      </c>
      <c r="C270" s="181" t="s">
        <v>89</v>
      </c>
      <c r="D270" s="168"/>
      <c r="E270" s="169"/>
      <c r="F270" s="170"/>
      <c r="G270" s="170">
        <f>SUMIF(AG271:AG290,"&lt;&gt;NOR",G271:G290)</f>
        <v>0</v>
      </c>
      <c r="H270" s="170"/>
      <c r="I270" s="170">
        <f>SUM(I271:I290)</f>
        <v>0</v>
      </c>
      <c r="J270" s="170"/>
      <c r="K270" s="170">
        <f>SUM(K271:K290)</f>
        <v>0</v>
      </c>
      <c r="L270" s="170"/>
      <c r="M270" s="170">
        <f>SUM(M271:M290)</f>
        <v>0</v>
      </c>
      <c r="N270" s="170"/>
      <c r="O270" s="170">
        <f>SUM(O271:O290)</f>
        <v>7.0000000000000007E-2</v>
      </c>
      <c r="P270" s="170"/>
      <c r="Q270" s="170">
        <f>SUM(Q271:Q290)</f>
        <v>0</v>
      </c>
      <c r="R270" s="170"/>
      <c r="S270" s="170"/>
      <c r="T270" s="171"/>
      <c r="U270" s="165"/>
      <c r="V270" s="165">
        <f>SUM(V271:V290)</f>
        <v>15.16</v>
      </c>
      <c r="W270" s="165"/>
      <c r="AG270" t="s">
        <v>121</v>
      </c>
    </row>
    <row r="271" spans="1:60" outlineLevel="1" x14ac:dyDescent="0.2">
      <c r="A271" s="172">
        <v>29</v>
      </c>
      <c r="B271" s="173" t="s">
        <v>276</v>
      </c>
      <c r="C271" s="182" t="s">
        <v>277</v>
      </c>
      <c r="D271" s="174" t="s">
        <v>124</v>
      </c>
      <c r="E271" s="175">
        <v>107.09399999999999</v>
      </c>
      <c r="F271" s="176"/>
      <c r="G271" s="177">
        <f>ROUND(E271*F271,2)</f>
        <v>0</v>
      </c>
      <c r="H271" s="176"/>
      <c r="I271" s="177">
        <f>ROUND(E271*H271,2)</f>
        <v>0</v>
      </c>
      <c r="J271" s="176"/>
      <c r="K271" s="177">
        <f>ROUND(E271*J271,2)</f>
        <v>0</v>
      </c>
      <c r="L271" s="177">
        <v>15</v>
      </c>
      <c r="M271" s="177">
        <f>G271*(1+L271/100)</f>
        <v>0</v>
      </c>
      <c r="N271" s="177">
        <v>1.9000000000000001E-4</v>
      </c>
      <c r="O271" s="177">
        <f>ROUND(E271*N271,2)</f>
        <v>0.02</v>
      </c>
      <c r="P271" s="177">
        <v>0</v>
      </c>
      <c r="Q271" s="177">
        <f>ROUND(E271*P271,2)</f>
        <v>0</v>
      </c>
      <c r="R271" s="177" t="s">
        <v>278</v>
      </c>
      <c r="S271" s="177" t="s">
        <v>145</v>
      </c>
      <c r="T271" s="178" t="s">
        <v>146</v>
      </c>
      <c r="U271" s="160">
        <v>3.2480000000000002E-2</v>
      </c>
      <c r="V271" s="160">
        <f>ROUND(E271*U271,2)</f>
        <v>3.48</v>
      </c>
      <c r="W271" s="160"/>
      <c r="X271" s="151"/>
      <c r="Y271" s="151"/>
      <c r="Z271" s="151"/>
      <c r="AA271" s="151"/>
      <c r="AB271" s="151"/>
      <c r="AC271" s="151"/>
      <c r="AD271" s="151"/>
      <c r="AE271" s="151"/>
      <c r="AF271" s="151"/>
      <c r="AG271" s="151" t="s">
        <v>259</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83" t="s">
        <v>128</v>
      </c>
      <c r="D272" s="161"/>
      <c r="E272" s="162"/>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129</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84" t="s">
        <v>130</v>
      </c>
      <c r="D273" s="163"/>
      <c r="E273" s="164"/>
      <c r="F273" s="160"/>
      <c r="G273" s="160"/>
      <c r="H273" s="160"/>
      <c r="I273" s="160"/>
      <c r="J273" s="160"/>
      <c r="K273" s="160"/>
      <c r="L273" s="160"/>
      <c r="M273" s="160"/>
      <c r="N273" s="160"/>
      <c r="O273" s="160"/>
      <c r="P273" s="160"/>
      <c r="Q273" s="160"/>
      <c r="R273" s="160"/>
      <c r="S273" s="160"/>
      <c r="T273" s="160"/>
      <c r="U273" s="160"/>
      <c r="V273" s="160"/>
      <c r="W273" s="160"/>
      <c r="X273" s="151"/>
      <c r="Y273" s="151"/>
      <c r="Z273" s="151"/>
      <c r="AA273" s="151"/>
      <c r="AB273" s="151"/>
      <c r="AC273" s="151"/>
      <c r="AD273" s="151"/>
      <c r="AE273" s="151"/>
      <c r="AF273" s="151"/>
      <c r="AG273" s="151" t="s">
        <v>129</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85" t="s">
        <v>131</v>
      </c>
      <c r="D274" s="163"/>
      <c r="E274" s="164">
        <v>169.95</v>
      </c>
      <c r="F274" s="160"/>
      <c r="G274" s="160"/>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129</v>
      </c>
      <c r="AH274" s="151">
        <v>2</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5" t="s">
        <v>132</v>
      </c>
      <c r="D275" s="163"/>
      <c r="E275" s="164">
        <v>33.75</v>
      </c>
      <c r="F275" s="160"/>
      <c r="G275" s="160"/>
      <c r="H275" s="160"/>
      <c r="I275" s="160"/>
      <c r="J275" s="160"/>
      <c r="K275" s="160"/>
      <c r="L275" s="160"/>
      <c r="M275" s="160"/>
      <c r="N275" s="160"/>
      <c r="O275" s="160"/>
      <c r="P275" s="160"/>
      <c r="Q275" s="160"/>
      <c r="R275" s="160"/>
      <c r="S275" s="160"/>
      <c r="T275" s="160"/>
      <c r="U275" s="160"/>
      <c r="V275" s="160"/>
      <c r="W275" s="160"/>
      <c r="X275" s="151"/>
      <c r="Y275" s="151"/>
      <c r="Z275" s="151"/>
      <c r="AA275" s="151"/>
      <c r="AB275" s="151"/>
      <c r="AC275" s="151"/>
      <c r="AD275" s="151"/>
      <c r="AE275" s="151"/>
      <c r="AF275" s="151"/>
      <c r="AG275" s="151" t="s">
        <v>129</v>
      </c>
      <c r="AH275" s="151">
        <v>2</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84" t="s">
        <v>133</v>
      </c>
      <c r="D276" s="163"/>
      <c r="E276" s="164"/>
      <c r="F276" s="160"/>
      <c r="G276" s="160"/>
      <c r="H276" s="160"/>
      <c r="I276" s="160"/>
      <c r="J276" s="160"/>
      <c r="K276" s="160"/>
      <c r="L276" s="160"/>
      <c r="M276" s="160"/>
      <c r="N276" s="160"/>
      <c r="O276" s="160"/>
      <c r="P276" s="160"/>
      <c r="Q276" s="160"/>
      <c r="R276" s="160"/>
      <c r="S276" s="160"/>
      <c r="T276" s="160"/>
      <c r="U276" s="160"/>
      <c r="V276" s="160"/>
      <c r="W276" s="160"/>
      <c r="X276" s="151"/>
      <c r="Y276" s="151"/>
      <c r="Z276" s="151"/>
      <c r="AA276" s="151"/>
      <c r="AB276" s="151"/>
      <c r="AC276" s="151"/>
      <c r="AD276" s="151"/>
      <c r="AE276" s="151"/>
      <c r="AF276" s="151"/>
      <c r="AG276" s="151" t="s">
        <v>129</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3" t="s">
        <v>169</v>
      </c>
      <c r="D277" s="161"/>
      <c r="E277" s="162">
        <v>95.739000000000004</v>
      </c>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129</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84" t="s">
        <v>130</v>
      </c>
      <c r="D278" s="163"/>
      <c r="E278" s="164"/>
      <c r="F278" s="160"/>
      <c r="G278" s="160"/>
      <c r="H278" s="160"/>
      <c r="I278" s="160"/>
      <c r="J278" s="160"/>
      <c r="K278" s="160"/>
      <c r="L278" s="160"/>
      <c r="M278" s="160"/>
      <c r="N278" s="160"/>
      <c r="O278" s="160"/>
      <c r="P278" s="160"/>
      <c r="Q278" s="160"/>
      <c r="R278" s="160"/>
      <c r="S278" s="160"/>
      <c r="T278" s="160"/>
      <c r="U278" s="160"/>
      <c r="V278" s="160"/>
      <c r="W278" s="160"/>
      <c r="X278" s="151"/>
      <c r="Y278" s="151"/>
      <c r="Z278" s="151"/>
      <c r="AA278" s="151"/>
      <c r="AB278" s="151"/>
      <c r="AC278" s="151"/>
      <c r="AD278" s="151"/>
      <c r="AE278" s="151"/>
      <c r="AF278" s="151"/>
      <c r="AG278" s="151" t="s">
        <v>129</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5" t="s">
        <v>135</v>
      </c>
      <c r="D279" s="163"/>
      <c r="E279" s="164">
        <v>35.700000000000003</v>
      </c>
      <c r="F279" s="160"/>
      <c r="G279" s="160"/>
      <c r="H279" s="160"/>
      <c r="I279" s="160"/>
      <c r="J279" s="160"/>
      <c r="K279" s="160"/>
      <c r="L279" s="160"/>
      <c r="M279" s="160"/>
      <c r="N279" s="160"/>
      <c r="O279" s="160"/>
      <c r="P279" s="160"/>
      <c r="Q279" s="160"/>
      <c r="R279" s="160"/>
      <c r="S279" s="160"/>
      <c r="T279" s="160"/>
      <c r="U279" s="160"/>
      <c r="V279" s="160"/>
      <c r="W279" s="160"/>
      <c r="X279" s="151"/>
      <c r="Y279" s="151"/>
      <c r="Z279" s="151"/>
      <c r="AA279" s="151"/>
      <c r="AB279" s="151"/>
      <c r="AC279" s="151"/>
      <c r="AD279" s="151"/>
      <c r="AE279" s="151"/>
      <c r="AF279" s="151"/>
      <c r="AG279" s="151" t="s">
        <v>129</v>
      </c>
      <c r="AH279" s="151">
        <v>2</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85" t="s">
        <v>136</v>
      </c>
      <c r="D280" s="163"/>
      <c r="E280" s="164">
        <v>6.1</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129</v>
      </c>
      <c r="AH280" s="151">
        <v>2</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5" t="s">
        <v>137</v>
      </c>
      <c r="D281" s="163"/>
      <c r="E281" s="164">
        <v>6.4</v>
      </c>
      <c r="F281" s="160"/>
      <c r="G281" s="160"/>
      <c r="H281" s="160"/>
      <c r="I281" s="160"/>
      <c r="J281" s="160"/>
      <c r="K281" s="160"/>
      <c r="L281" s="160"/>
      <c r="M281" s="160"/>
      <c r="N281" s="160"/>
      <c r="O281" s="160"/>
      <c r="P281" s="160"/>
      <c r="Q281" s="160"/>
      <c r="R281" s="160"/>
      <c r="S281" s="160"/>
      <c r="T281" s="160"/>
      <c r="U281" s="160"/>
      <c r="V281" s="160"/>
      <c r="W281" s="160"/>
      <c r="X281" s="151"/>
      <c r="Y281" s="151"/>
      <c r="Z281" s="151"/>
      <c r="AA281" s="151"/>
      <c r="AB281" s="151"/>
      <c r="AC281" s="151"/>
      <c r="AD281" s="151"/>
      <c r="AE281" s="151"/>
      <c r="AF281" s="151"/>
      <c r="AG281" s="151" t="s">
        <v>129</v>
      </c>
      <c r="AH281" s="151">
        <v>2</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84" t="s">
        <v>133</v>
      </c>
      <c r="D282" s="163"/>
      <c r="E282" s="164"/>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129</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83" t="s">
        <v>138</v>
      </c>
      <c r="D283" s="161"/>
      <c r="E283" s="162">
        <v>9.64</v>
      </c>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129</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84" t="s">
        <v>130</v>
      </c>
      <c r="D284" s="163"/>
      <c r="E284" s="164"/>
      <c r="F284" s="160"/>
      <c r="G284" s="160"/>
      <c r="H284" s="160"/>
      <c r="I284" s="160"/>
      <c r="J284" s="160"/>
      <c r="K284" s="160"/>
      <c r="L284" s="160"/>
      <c r="M284" s="160"/>
      <c r="N284" s="160"/>
      <c r="O284" s="160"/>
      <c r="P284" s="160"/>
      <c r="Q284" s="160"/>
      <c r="R284" s="160"/>
      <c r="S284" s="160"/>
      <c r="T284" s="160"/>
      <c r="U284" s="160"/>
      <c r="V284" s="160"/>
      <c r="W284" s="160"/>
      <c r="X284" s="151"/>
      <c r="Y284" s="151"/>
      <c r="Z284" s="151"/>
      <c r="AA284" s="151"/>
      <c r="AB284" s="151"/>
      <c r="AC284" s="151"/>
      <c r="AD284" s="151"/>
      <c r="AE284" s="151"/>
      <c r="AF284" s="151"/>
      <c r="AG284" s="151" t="s">
        <v>129</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5" t="s">
        <v>139</v>
      </c>
      <c r="D285" s="163"/>
      <c r="E285" s="164">
        <v>4.9000000000000004</v>
      </c>
      <c r="F285" s="160"/>
      <c r="G285" s="160"/>
      <c r="H285" s="160"/>
      <c r="I285" s="160"/>
      <c r="J285" s="160"/>
      <c r="K285" s="160"/>
      <c r="L285" s="160"/>
      <c r="M285" s="160"/>
      <c r="N285" s="160"/>
      <c r="O285" s="160"/>
      <c r="P285" s="160"/>
      <c r="Q285" s="160"/>
      <c r="R285" s="160"/>
      <c r="S285" s="160"/>
      <c r="T285" s="160"/>
      <c r="U285" s="160"/>
      <c r="V285" s="160"/>
      <c r="W285" s="160"/>
      <c r="X285" s="151"/>
      <c r="Y285" s="151"/>
      <c r="Z285" s="151"/>
      <c r="AA285" s="151"/>
      <c r="AB285" s="151"/>
      <c r="AC285" s="151"/>
      <c r="AD285" s="151"/>
      <c r="AE285" s="151"/>
      <c r="AF285" s="151"/>
      <c r="AG285" s="151" t="s">
        <v>129</v>
      </c>
      <c r="AH285" s="151">
        <v>2</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84" t="s">
        <v>133</v>
      </c>
      <c r="D286" s="163"/>
      <c r="E286" s="164"/>
      <c r="F286" s="160"/>
      <c r="G286" s="160"/>
      <c r="H286" s="160"/>
      <c r="I286" s="160"/>
      <c r="J286" s="160"/>
      <c r="K286" s="160"/>
      <c r="L286" s="160"/>
      <c r="M286" s="160"/>
      <c r="N286" s="160"/>
      <c r="O286" s="160"/>
      <c r="P286" s="160"/>
      <c r="Q286" s="160"/>
      <c r="R286" s="160"/>
      <c r="S286" s="160"/>
      <c r="T286" s="160"/>
      <c r="U286" s="160"/>
      <c r="V286" s="160"/>
      <c r="W286" s="160"/>
      <c r="X286" s="151"/>
      <c r="Y286" s="151"/>
      <c r="Z286" s="151"/>
      <c r="AA286" s="151"/>
      <c r="AB286" s="151"/>
      <c r="AC286" s="151"/>
      <c r="AD286" s="151"/>
      <c r="AE286" s="151"/>
      <c r="AF286" s="151"/>
      <c r="AG286" s="151" t="s">
        <v>129</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83" t="s">
        <v>140</v>
      </c>
      <c r="D287" s="161"/>
      <c r="E287" s="162">
        <v>1.7150000000000001</v>
      </c>
      <c r="F287" s="160"/>
      <c r="G287" s="160"/>
      <c r="H287" s="160"/>
      <c r="I287" s="160"/>
      <c r="J287" s="160"/>
      <c r="K287" s="160"/>
      <c r="L287" s="160"/>
      <c r="M287" s="160"/>
      <c r="N287" s="160"/>
      <c r="O287" s="160"/>
      <c r="P287" s="160"/>
      <c r="Q287" s="160"/>
      <c r="R287" s="160"/>
      <c r="S287" s="160"/>
      <c r="T287" s="160"/>
      <c r="U287" s="160"/>
      <c r="V287" s="160"/>
      <c r="W287" s="160"/>
      <c r="X287" s="151"/>
      <c r="Y287" s="151"/>
      <c r="Z287" s="151"/>
      <c r="AA287" s="151"/>
      <c r="AB287" s="151"/>
      <c r="AC287" s="151"/>
      <c r="AD287" s="151"/>
      <c r="AE287" s="151"/>
      <c r="AF287" s="151"/>
      <c r="AG287" s="151" t="s">
        <v>129</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237"/>
      <c r="D288" s="238"/>
      <c r="E288" s="238"/>
      <c r="F288" s="238"/>
      <c r="G288" s="238"/>
      <c r="H288" s="160"/>
      <c r="I288" s="160"/>
      <c r="J288" s="160"/>
      <c r="K288" s="160"/>
      <c r="L288" s="160"/>
      <c r="M288" s="160"/>
      <c r="N288" s="160"/>
      <c r="O288" s="160"/>
      <c r="P288" s="160"/>
      <c r="Q288" s="160"/>
      <c r="R288" s="160"/>
      <c r="S288" s="160"/>
      <c r="T288" s="160"/>
      <c r="U288" s="160"/>
      <c r="V288" s="160"/>
      <c r="W288" s="160"/>
      <c r="X288" s="151"/>
      <c r="Y288" s="151"/>
      <c r="Z288" s="151"/>
      <c r="AA288" s="151"/>
      <c r="AB288" s="151"/>
      <c r="AC288" s="151"/>
      <c r="AD288" s="151"/>
      <c r="AE288" s="151"/>
      <c r="AF288" s="151"/>
      <c r="AG288" s="151" t="s">
        <v>141</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72">
        <v>30</v>
      </c>
      <c r="B289" s="173" t="s">
        <v>279</v>
      </c>
      <c r="C289" s="182" t="s">
        <v>280</v>
      </c>
      <c r="D289" s="174" t="s">
        <v>124</v>
      </c>
      <c r="E289" s="175">
        <v>107.09399999999999</v>
      </c>
      <c r="F289" s="176"/>
      <c r="G289" s="177">
        <f>ROUND(E289*F289,2)</f>
        <v>0</v>
      </c>
      <c r="H289" s="176"/>
      <c r="I289" s="177">
        <f>ROUND(E289*H289,2)</f>
        <v>0</v>
      </c>
      <c r="J289" s="176"/>
      <c r="K289" s="177">
        <f>ROUND(E289*J289,2)</f>
        <v>0</v>
      </c>
      <c r="L289" s="177">
        <v>15</v>
      </c>
      <c r="M289" s="177">
        <f>G289*(1+L289/100)</f>
        <v>0</v>
      </c>
      <c r="N289" s="177">
        <v>4.8000000000000001E-4</v>
      </c>
      <c r="O289" s="177">
        <f>ROUND(E289*N289,2)</f>
        <v>0.05</v>
      </c>
      <c r="P289" s="177">
        <v>0</v>
      </c>
      <c r="Q289" s="177">
        <f>ROUND(E289*P289,2)</f>
        <v>0</v>
      </c>
      <c r="R289" s="177" t="s">
        <v>278</v>
      </c>
      <c r="S289" s="177" t="s">
        <v>145</v>
      </c>
      <c r="T289" s="178" t="s">
        <v>146</v>
      </c>
      <c r="U289" s="160">
        <v>0.10902000000000001</v>
      </c>
      <c r="V289" s="160">
        <f>ROUND(E289*U289,2)</f>
        <v>11.68</v>
      </c>
      <c r="W289" s="160"/>
      <c r="X289" s="151"/>
      <c r="Y289" s="151"/>
      <c r="Z289" s="151"/>
      <c r="AA289" s="151"/>
      <c r="AB289" s="151"/>
      <c r="AC289" s="151"/>
      <c r="AD289" s="151"/>
      <c r="AE289" s="151"/>
      <c r="AF289" s="151"/>
      <c r="AG289" s="151" t="s">
        <v>259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239"/>
      <c r="D290" s="240"/>
      <c r="E290" s="240"/>
      <c r="F290" s="240"/>
      <c r="G290" s="240"/>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141</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x14ac:dyDescent="0.2">
      <c r="A291" s="166" t="s">
        <v>120</v>
      </c>
      <c r="B291" s="167" t="s">
        <v>90</v>
      </c>
      <c r="C291" s="181" t="s">
        <v>91</v>
      </c>
      <c r="D291" s="168"/>
      <c r="E291" s="169"/>
      <c r="F291" s="170"/>
      <c r="G291" s="170">
        <f>SUMIF(AG292:AG304,"&lt;&gt;NOR",G292:G304)</f>
        <v>0</v>
      </c>
      <c r="H291" s="170"/>
      <c r="I291" s="170">
        <f>SUM(I292:I304)</f>
        <v>0</v>
      </c>
      <c r="J291" s="170"/>
      <c r="K291" s="170">
        <f>SUM(K292:K304)</f>
        <v>0</v>
      </c>
      <c r="L291" s="170"/>
      <c r="M291" s="170">
        <f>SUM(M292:M304)</f>
        <v>0</v>
      </c>
      <c r="N291" s="170"/>
      <c r="O291" s="170">
        <f>SUM(O292:O304)</f>
        <v>0</v>
      </c>
      <c r="P291" s="170"/>
      <c r="Q291" s="170">
        <f>SUM(Q292:Q304)</f>
        <v>0</v>
      </c>
      <c r="R291" s="170"/>
      <c r="S291" s="170"/>
      <c r="T291" s="171"/>
      <c r="U291" s="165"/>
      <c r="V291" s="165">
        <f>SUM(V292:V304)</f>
        <v>40.31</v>
      </c>
      <c r="W291" s="165"/>
      <c r="AG291" t="s">
        <v>121</v>
      </c>
    </row>
    <row r="292" spans="1:60" ht="22.5" outlineLevel="1" x14ac:dyDescent="0.2">
      <c r="A292" s="172">
        <v>31</v>
      </c>
      <c r="B292" s="173" t="s">
        <v>281</v>
      </c>
      <c r="C292" s="182" t="s">
        <v>282</v>
      </c>
      <c r="D292" s="174" t="s">
        <v>239</v>
      </c>
      <c r="E292" s="175">
        <v>12.154170000000001</v>
      </c>
      <c r="F292" s="176"/>
      <c r="G292" s="177">
        <f>ROUND(E292*F292,2)</f>
        <v>0</v>
      </c>
      <c r="H292" s="176"/>
      <c r="I292" s="177">
        <f>ROUND(E292*H292,2)</f>
        <v>0</v>
      </c>
      <c r="J292" s="176"/>
      <c r="K292" s="177">
        <f>ROUND(E292*J292,2)</f>
        <v>0</v>
      </c>
      <c r="L292" s="177">
        <v>15</v>
      </c>
      <c r="M292" s="177">
        <f>G292*(1+L292/100)</f>
        <v>0</v>
      </c>
      <c r="N292" s="177">
        <v>0</v>
      </c>
      <c r="O292" s="177">
        <f>ROUND(E292*N292,2)</f>
        <v>0</v>
      </c>
      <c r="P292" s="177">
        <v>0</v>
      </c>
      <c r="Q292" s="177">
        <f>ROUND(E292*P292,2)</f>
        <v>0</v>
      </c>
      <c r="R292" s="177" t="s">
        <v>216</v>
      </c>
      <c r="S292" s="177" t="s">
        <v>145</v>
      </c>
      <c r="T292" s="178" t="s">
        <v>146</v>
      </c>
      <c r="U292" s="160">
        <v>0.93300000000000005</v>
      </c>
      <c r="V292" s="160">
        <f>ROUND(E292*U292,2)</f>
        <v>11.34</v>
      </c>
      <c r="W292" s="160"/>
      <c r="X292" s="151"/>
      <c r="Y292" s="151"/>
      <c r="Z292" s="151"/>
      <c r="AA292" s="151"/>
      <c r="AB292" s="151"/>
      <c r="AC292" s="151"/>
      <c r="AD292" s="151"/>
      <c r="AE292" s="151"/>
      <c r="AF292" s="151"/>
      <c r="AG292" s="151" t="s">
        <v>283</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239"/>
      <c r="D293" s="240"/>
      <c r="E293" s="240"/>
      <c r="F293" s="240"/>
      <c r="G293" s="240"/>
      <c r="H293" s="160"/>
      <c r="I293" s="160"/>
      <c r="J293" s="160"/>
      <c r="K293" s="160"/>
      <c r="L293" s="160"/>
      <c r="M293" s="160"/>
      <c r="N293" s="160"/>
      <c r="O293" s="160"/>
      <c r="P293" s="160"/>
      <c r="Q293" s="160"/>
      <c r="R293" s="160"/>
      <c r="S293" s="160"/>
      <c r="T293" s="160"/>
      <c r="U293" s="160"/>
      <c r="V293" s="160"/>
      <c r="W293" s="160"/>
      <c r="X293" s="151"/>
      <c r="Y293" s="151"/>
      <c r="Z293" s="151"/>
      <c r="AA293" s="151"/>
      <c r="AB293" s="151"/>
      <c r="AC293" s="151"/>
      <c r="AD293" s="151"/>
      <c r="AE293" s="151"/>
      <c r="AF293" s="151"/>
      <c r="AG293" s="151" t="s">
        <v>141</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72">
        <v>32</v>
      </c>
      <c r="B294" s="173" t="s">
        <v>284</v>
      </c>
      <c r="C294" s="182" t="s">
        <v>285</v>
      </c>
      <c r="D294" s="174" t="s">
        <v>239</v>
      </c>
      <c r="E294" s="175">
        <v>18.231249999999999</v>
      </c>
      <c r="F294" s="176"/>
      <c r="G294" s="177">
        <f>ROUND(E294*F294,2)</f>
        <v>0</v>
      </c>
      <c r="H294" s="176"/>
      <c r="I294" s="177">
        <f>ROUND(E294*H294,2)</f>
        <v>0</v>
      </c>
      <c r="J294" s="176"/>
      <c r="K294" s="177">
        <f>ROUND(E294*J294,2)</f>
        <v>0</v>
      </c>
      <c r="L294" s="177">
        <v>15</v>
      </c>
      <c r="M294" s="177">
        <f>G294*(1+L294/100)</f>
        <v>0</v>
      </c>
      <c r="N294" s="177">
        <v>0</v>
      </c>
      <c r="O294" s="177">
        <f>ROUND(E294*N294,2)</f>
        <v>0</v>
      </c>
      <c r="P294" s="177">
        <v>0</v>
      </c>
      <c r="Q294" s="177">
        <f>ROUND(E294*P294,2)</f>
        <v>0</v>
      </c>
      <c r="R294" s="177" t="s">
        <v>216</v>
      </c>
      <c r="S294" s="177" t="s">
        <v>145</v>
      </c>
      <c r="T294" s="178" t="s">
        <v>146</v>
      </c>
      <c r="U294" s="160">
        <v>0.65300000000000002</v>
      </c>
      <c r="V294" s="160">
        <f>ROUND(E294*U294,2)</f>
        <v>11.91</v>
      </c>
      <c r="W294" s="160"/>
      <c r="X294" s="151"/>
      <c r="Y294" s="151"/>
      <c r="Z294" s="151"/>
      <c r="AA294" s="151"/>
      <c r="AB294" s="151"/>
      <c r="AC294" s="151"/>
      <c r="AD294" s="151"/>
      <c r="AE294" s="151"/>
      <c r="AF294" s="151"/>
      <c r="AG294" s="151" t="s">
        <v>283</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239"/>
      <c r="D295" s="240"/>
      <c r="E295" s="240"/>
      <c r="F295" s="240"/>
      <c r="G295" s="240"/>
      <c r="H295" s="160"/>
      <c r="I295" s="160"/>
      <c r="J295" s="160"/>
      <c r="K295" s="160"/>
      <c r="L295" s="160"/>
      <c r="M295" s="160"/>
      <c r="N295" s="160"/>
      <c r="O295" s="160"/>
      <c r="P295" s="160"/>
      <c r="Q295" s="160"/>
      <c r="R295" s="160"/>
      <c r="S295" s="160"/>
      <c r="T295" s="160"/>
      <c r="U295" s="160"/>
      <c r="V295" s="160"/>
      <c r="W295" s="160"/>
      <c r="X295" s="151"/>
      <c r="Y295" s="151"/>
      <c r="Z295" s="151"/>
      <c r="AA295" s="151"/>
      <c r="AB295" s="151"/>
      <c r="AC295" s="151"/>
      <c r="AD295" s="151"/>
      <c r="AE295" s="151"/>
      <c r="AF295" s="151"/>
      <c r="AG295" s="151" t="s">
        <v>141</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72">
        <v>33</v>
      </c>
      <c r="B296" s="173" t="s">
        <v>286</v>
      </c>
      <c r="C296" s="182" t="s">
        <v>287</v>
      </c>
      <c r="D296" s="174" t="s">
        <v>239</v>
      </c>
      <c r="E296" s="175">
        <v>12.154170000000001</v>
      </c>
      <c r="F296" s="176"/>
      <c r="G296" s="177">
        <f>ROUND(E296*F296,2)</f>
        <v>0</v>
      </c>
      <c r="H296" s="176"/>
      <c r="I296" s="177">
        <f>ROUND(E296*H296,2)</f>
        <v>0</v>
      </c>
      <c r="J296" s="176"/>
      <c r="K296" s="177">
        <f>ROUND(E296*J296,2)</f>
        <v>0</v>
      </c>
      <c r="L296" s="177">
        <v>15</v>
      </c>
      <c r="M296" s="177">
        <f>G296*(1+L296/100)</f>
        <v>0</v>
      </c>
      <c r="N296" s="177">
        <v>0</v>
      </c>
      <c r="O296" s="177">
        <f>ROUND(E296*N296,2)</f>
        <v>0</v>
      </c>
      <c r="P296" s="177">
        <v>0</v>
      </c>
      <c r="Q296" s="177">
        <f>ROUND(E296*P296,2)</f>
        <v>0</v>
      </c>
      <c r="R296" s="177" t="s">
        <v>216</v>
      </c>
      <c r="S296" s="177" t="s">
        <v>145</v>
      </c>
      <c r="T296" s="178" t="s">
        <v>146</v>
      </c>
      <c r="U296" s="160">
        <v>0.94199999999999995</v>
      </c>
      <c r="V296" s="160">
        <f>ROUND(E296*U296,2)</f>
        <v>11.45</v>
      </c>
      <c r="W296" s="160"/>
      <c r="X296" s="151"/>
      <c r="Y296" s="151"/>
      <c r="Z296" s="151"/>
      <c r="AA296" s="151"/>
      <c r="AB296" s="151"/>
      <c r="AC296" s="151"/>
      <c r="AD296" s="151"/>
      <c r="AE296" s="151"/>
      <c r="AF296" s="151"/>
      <c r="AG296" s="151" t="s">
        <v>283</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239"/>
      <c r="D297" s="240"/>
      <c r="E297" s="240"/>
      <c r="F297" s="240"/>
      <c r="G297" s="240"/>
      <c r="H297" s="160"/>
      <c r="I297" s="160"/>
      <c r="J297" s="160"/>
      <c r="K297" s="160"/>
      <c r="L297" s="160"/>
      <c r="M297" s="160"/>
      <c r="N297" s="160"/>
      <c r="O297" s="160"/>
      <c r="P297" s="160"/>
      <c r="Q297" s="160"/>
      <c r="R297" s="160"/>
      <c r="S297" s="160"/>
      <c r="T297" s="160"/>
      <c r="U297" s="160"/>
      <c r="V297" s="160"/>
      <c r="W297" s="160"/>
      <c r="X297" s="151"/>
      <c r="Y297" s="151"/>
      <c r="Z297" s="151"/>
      <c r="AA297" s="151"/>
      <c r="AB297" s="151"/>
      <c r="AC297" s="151"/>
      <c r="AD297" s="151"/>
      <c r="AE297" s="151"/>
      <c r="AF297" s="151"/>
      <c r="AG297" s="151" t="s">
        <v>141</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ht="22.5" outlineLevel="1" x14ac:dyDescent="0.2">
      <c r="A298" s="172">
        <v>34</v>
      </c>
      <c r="B298" s="173" t="s">
        <v>288</v>
      </c>
      <c r="C298" s="182" t="s">
        <v>289</v>
      </c>
      <c r="D298" s="174" t="s">
        <v>239</v>
      </c>
      <c r="E298" s="175">
        <v>48.616669999999999</v>
      </c>
      <c r="F298" s="176"/>
      <c r="G298" s="177">
        <f>ROUND(E298*F298,2)</f>
        <v>0</v>
      </c>
      <c r="H298" s="176"/>
      <c r="I298" s="177">
        <f>ROUND(E298*H298,2)</f>
        <v>0</v>
      </c>
      <c r="J298" s="176"/>
      <c r="K298" s="177">
        <f>ROUND(E298*J298,2)</f>
        <v>0</v>
      </c>
      <c r="L298" s="177">
        <v>15</v>
      </c>
      <c r="M298" s="177">
        <f>G298*(1+L298/100)</f>
        <v>0</v>
      </c>
      <c r="N298" s="177">
        <v>0</v>
      </c>
      <c r="O298" s="177">
        <f>ROUND(E298*N298,2)</f>
        <v>0</v>
      </c>
      <c r="P298" s="177">
        <v>0</v>
      </c>
      <c r="Q298" s="177">
        <f>ROUND(E298*P298,2)</f>
        <v>0</v>
      </c>
      <c r="R298" s="177" t="s">
        <v>216</v>
      </c>
      <c r="S298" s="177" t="s">
        <v>145</v>
      </c>
      <c r="T298" s="178" t="s">
        <v>146</v>
      </c>
      <c r="U298" s="160">
        <v>0.105</v>
      </c>
      <c r="V298" s="160">
        <f>ROUND(E298*U298,2)</f>
        <v>5.0999999999999996</v>
      </c>
      <c r="W298" s="160"/>
      <c r="X298" s="151"/>
      <c r="Y298" s="151"/>
      <c r="Z298" s="151"/>
      <c r="AA298" s="151"/>
      <c r="AB298" s="151"/>
      <c r="AC298" s="151"/>
      <c r="AD298" s="151"/>
      <c r="AE298" s="151"/>
      <c r="AF298" s="151"/>
      <c r="AG298" s="151" t="s">
        <v>283</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239"/>
      <c r="D299" s="240"/>
      <c r="E299" s="240"/>
      <c r="F299" s="240"/>
      <c r="G299" s="240"/>
      <c r="H299" s="160"/>
      <c r="I299" s="160"/>
      <c r="J299" s="160"/>
      <c r="K299" s="160"/>
      <c r="L299" s="160"/>
      <c r="M299" s="160"/>
      <c r="N299" s="160"/>
      <c r="O299" s="160"/>
      <c r="P299" s="160"/>
      <c r="Q299" s="160"/>
      <c r="R299" s="160"/>
      <c r="S299" s="160"/>
      <c r="T299" s="160"/>
      <c r="U299" s="160"/>
      <c r="V299" s="160"/>
      <c r="W299" s="160"/>
      <c r="X299" s="151"/>
      <c r="Y299" s="151"/>
      <c r="Z299" s="151"/>
      <c r="AA299" s="151"/>
      <c r="AB299" s="151"/>
      <c r="AC299" s="151"/>
      <c r="AD299" s="151"/>
      <c r="AE299" s="151"/>
      <c r="AF299" s="151"/>
      <c r="AG299" s="151" t="s">
        <v>141</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72">
        <v>35</v>
      </c>
      <c r="B300" s="173" t="s">
        <v>290</v>
      </c>
      <c r="C300" s="182" t="s">
        <v>291</v>
      </c>
      <c r="D300" s="174" t="s">
        <v>239</v>
      </c>
      <c r="E300" s="175">
        <v>12.154170000000001</v>
      </c>
      <c r="F300" s="176"/>
      <c r="G300" s="177">
        <f>ROUND(E300*F300,2)</f>
        <v>0</v>
      </c>
      <c r="H300" s="176"/>
      <c r="I300" s="177">
        <f>ROUND(E300*H300,2)</f>
        <v>0</v>
      </c>
      <c r="J300" s="176"/>
      <c r="K300" s="177">
        <f>ROUND(E300*J300,2)</f>
        <v>0</v>
      </c>
      <c r="L300" s="177">
        <v>15</v>
      </c>
      <c r="M300" s="177">
        <f>G300*(1+L300/100)</f>
        <v>0</v>
      </c>
      <c r="N300" s="177">
        <v>0</v>
      </c>
      <c r="O300" s="177">
        <f>ROUND(E300*N300,2)</f>
        <v>0</v>
      </c>
      <c r="P300" s="177">
        <v>0</v>
      </c>
      <c r="Q300" s="177">
        <f>ROUND(E300*P300,2)</f>
        <v>0</v>
      </c>
      <c r="R300" s="177" t="s">
        <v>292</v>
      </c>
      <c r="S300" s="177" t="s">
        <v>145</v>
      </c>
      <c r="T300" s="178" t="s">
        <v>146</v>
      </c>
      <c r="U300" s="160">
        <v>4.2000000000000003E-2</v>
      </c>
      <c r="V300" s="160">
        <f>ROUND(E300*U300,2)</f>
        <v>0.51</v>
      </c>
      <c r="W300" s="160"/>
      <c r="X300" s="151"/>
      <c r="Y300" s="151"/>
      <c r="Z300" s="151"/>
      <c r="AA300" s="151"/>
      <c r="AB300" s="151"/>
      <c r="AC300" s="151"/>
      <c r="AD300" s="151"/>
      <c r="AE300" s="151"/>
      <c r="AF300" s="151"/>
      <c r="AG300" s="151" t="s">
        <v>283</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241" t="s">
        <v>293</v>
      </c>
      <c r="D301" s="242"/>
      <c r="E301" s="242"/>
      <c r="F301" s="242"/>
      <c r="G301" s="242"/>
      <c r="H301" s="160"/>
      <c r="I301" s="160"/>
      <c r="J301" s="160"/>
      <c r="K301" s="160"/>
      <c r="L301" s="160"/>
      <c r="M301" s="160"/>
      <c r="N301" s="160"/>
      <c r="O301" s="160"/>
      <c r="P301" s="160"/>
      <c r="Q301" s="160"/>
      <c r="R301" s="160"/>
      <c r="S301" s="160"/>
      <c r="T301" s="160"/>
      <c r="U301" s="160"/>
      <c r="V301" s="160"/>
      <c r="W301" s="160"/>
      <c r="X301" s="151"/>
      <c r="Y301" s="151"/>
      <c r="Z301" s="151"/>
      <c r="AA301" s="151"/>
      <c r="AB301" s="151"/>
      <c r="AC301" s="151"/>
      <c r="AD301" s="151"/>
      <c r="AE301" s="151"/>
      <c r="AF301" s="151"/>
      <c r="AG301" s="151" t="s">
        <v>148</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237"/>
      <c r="D302" s="238"/>
      <c r="E302" s="238"/>
      <c r="F302" s="238"/>
      <c r="G302" s="238"/>
      <c r="H302" s="160"/>
      <c r="I302" s="160"/>
      <c r="J302" s="160"/>
      <c r="K302" s="160"/>
      <c r="L302" s="160"/>
      <c r="M302" s="160"/>
      <c r="N302" s="160"/>
      <c r="O302" s="160"/>
      <c r="P302" s="160"/>
      <c r="Q302" s="160"/>
      <c r="R302" s="160"/>
      <c r="S302" s="160"/>
      <c r="T302" s="160"/>
      <c r="U302" s="160"/>
      <c r="V302" s="160"/>
      <c r="W302" s="160"/>
      <c r="X302" s="151"/>
      <c r="Y302" s="151"/>
      <c r="Z302" s="151"/>
      <c r="AA302" s="151"/>
      <c r="AB302" s="151"/>
      <c r="AC302" s="151"/>
      <c r="AD302" s="151"/>
      <c r="AE302" s="151"/>
      <c r="AF302" s="151"/>
      <c r="AG302" s="151" t="s">
        <v>141</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72">
        <v>36</v>
      </c>
      <c r="B303" s="173" t="s">
        <v>294</v>
      </c>
      <c r="C303" s="182" t="s">
        <v>295</v>
      </c>
      <c r="D303" s="174" t="s">
        <v>239</v>
      </c>
      <c r="E303" s="175">
        <v>12.154170000000001</v>
      </c>
      <c r="F303" s="176"/>
      <c r="G303" s="177">
        <f>ROUND(E303*F303,2)</f>
        <v>0</v>
      </c>
      <c r="H303" s="176"/>
      <c r="I303" s="177">
        <f>ROUND(E303*H303,2)</f>
        <v>0</v>
      </c>
      <c r="J303" s="176"/>
      <c r="K303" s="177">
        <f>ROUND(E303*J303,2)</f>
        <v>0</v>
      </c>
      <c r="L303" s="177">
        <v>15</v>
      </c>
      <c r="M303" s="177">
        <f>G303*(1+L303/100)</f>
        <v>0</v>
      </c>
      <c r="N303" s="177">
        <v>0</v>
      </c>
      <c r="O303" s="177">
        <f>ROUND(E303*N303,2)</f>
        <v>0</v>
      </c>
      <c r="P303" s="177">
        <v>0</v>
      </c>
      <c r="Q303" s="177">
        <f>ROUND(E303*P303,2)</f>
        <v>0</v>
      </c>
      <c r="R303" s="177" t="s">
        <v>216</v>
      </c>
      <c r="S303" s="177" t="s">
        <v>145</v>
      </c>
      <c r="T303" s="178" t="s">
        <v>146</v>
      </c>
      <c r="U303" s="160">
        <v>0</v>
      </c>
      <c r="V303" s="160">
        <f>ROUND(E303*U303,2)</f>
        <v>0</v>
      </c>
      <c r="W303" s="160"/>
      <c r="X303" s="151"/>
      <c r="Y303" s="151"/>
      <c r="Z303" s="151"/>
      <c r="AA303" s="151"/>
      <c r="AB303" s="151"/>
      <c r="AC303" s="151"/>
      <c r="AD303" s="151"/>
      <c r="AE303" s="151"/>
      <c r="AF303" s="151"/>
      <c r="AG303" s="151" t="s">
        <v>283</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239"/>
      <c r="D304" s="240"/>
      <c r="E304" s="240"/>
      <c r="F304" s="240"/>
      <c r="G304" s="240"/>
      <c r="H304" s="160"/>
      <c r="I304" s="160"/>
      <c r="J304" s="160"/>
      <c r="K304" s="160"/>
      <c r="L304" s="160"/>
      <c r="M304" s="160"/>
      <c r="N304" s="160"/>
      <c r="O304" s="160"/>
      <c r="P304" s="160"/>
      <c r="Q304" s="160"/>
      <c r="R304" s="160"/>
      <c r="S304" s="160"/>
      <c r="T304" s="160"/>
      <c r="U304" s="160"/>
      <c r="V304" s="160"/>
      <c r="W304" s="160"/>
      <c r="X304" s="151"/>
      <c r="Y304" s="151"/>
      <c r="Z304" s="151"/>
      <c r="AA304" s="151"/>
      <c r="AB304" s="151"/>
      <c r="AC304" s="151"/>
      <c r="AD304" s="151"/>
      <c r="AE304" s="151"/>
      <c r="AF304" s="151"/>
      <c r="AG304" s="151" t="s">
        <v>141</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x14ac:dyDescent="0.2">
      <c r="A305" s="166" t="s">
        <v>120</v>
      </c>
      <c r="B305" s="167" t="s">
        <v>93</v>
      </c>
      <c r="C305" s="181" t="s">
        <v>27</v>
      </c>
      <c r="D305" s="168"/>
      <c r="E305" s="169"/>
      <c r="F305" s="170"/>
      <c r="G305" s="170">
        <f>SUMIF(AG306:AG308,"&lt;&gt;NOR",G306:G308)</f>
        <v>0</v>
      </c>
      <c r="H305" s="170"/>
      <c r="I305" s="170">
        <f>SUM(I306:I308)</f>
        <v>0</v>
      </c>
      <c r="J305" s="170"/>
      <c r="K305" s="170">
        <f>SUM(K306:K308)</f>
        <v>0</v>
      </c>
      <c r="L305" s="170"/>
      <c r="M305" s="170">
        <f>SUM(M306:M308)</f>
        <v>0</v>
      </c>
      <c r="N305" s="170"/>
      <c r="O305" s="170">
        <f>SUM(O306:O308)</f>
        <v>0</v>
      </c>
      <c r="P305" s="170"/>
      <c r="Q305" s="170">
        <f>SUM(Q306:Q308)</f>
        <v>0</v>
      </c>
      <c r="R305" s="170"/>
      <c r="S305" s="170"/>
      <c r="T305" s="171"/>
      <c r="U305" s="165"/>
      <c r="V305" s="165">
        <f>SUM(V306:V308)</f>
        <v>0</v>
      </c>
      <c r="W305" s="165"/>
      <c r="AG305" t="s">
        <v>121</v>
      </c>
    </row>
    <row r="306" spans="1:60" outlineLevel="1" x14ac:dyDescent="0.2">
      <c r="A306" s="172">
        <v>37</v>
      </c>
      <c r="B306" s="173" t="s">
        <v>296</v>
      </c>
      <c r="C306" s="182" t="s">
        <v>297</v>
      </c>
      <c r="D306" s="174" t="s">
        <v>298</v>
      </c>
      <c r="E306" s="175">
        <v>1</v>
      </c>
      <c r="F306" s="176"/>
      <c r="G306" s="177">
        <f>ROUND(E306*F306,2)</f>
        <v>0</v>
      </c>
      <c r="H306" s="176"/>
      <c r="I306" s="177">
        <f>ROUND(E306*H306,2)</f>
        <v>0</v>
      </c>
      <c r="J306" s="176"/>
      <c r="K306" s="177">
        <f>ROUND(E306*J306,2)</f>
        <v>0</v>
      </c>
      <c r="L306" s="177">
        <v>15</v>
      </c>
      <c r="M306" s="177">
        <f>G306*(1+L306/100)</f>
        <v>0</v>
      </c>
      <c r="N306" s="177">
        <v>0</v>
      </c>
      <c r="O306" s="177">
        <f>ROUND(E306*N306,2)</f>
        <v>0</v>
      </c>
      <c r="P306" s="177">
        <v>0</v>
      </c>
      <c r="Q306" s="177">
        <f>ROUND(E306*P306,2)</f>
        <v>0</v>
      </c>
      <c r="R306" s="177"/>
      <c r="S306" s="177" t="s">
        <v>145</v>
      </c>
      <c r="T306" s="178" t="s">
        <v>177</v>
      </c>
      <c r="U306" s="160">
        <v>0</v>
      </c>
      <c r="V306" s="160">
        <f>ROUND(E306*U306,2)</f>
        <v>0</v>
      </c>
      <c r="W306" s="160"/>
      <c r="X306" s="151"/>
      <c r="Y306" s="151"/>
      <c r="Z306" s="151"/>
      <c r="AA306" s="151"/>
      <c r="AB306" s="151"/>
      <c r="AC306" s="151"/>
      <c r="AD306" s="151"/>
      <c r="AE306" s="151"/>
      <c r="AF306" s="151"/>
      <c r="AG306" s="151" t="s">
        <v>299</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243" t="s">
        <v>300</v>
      </c>
      <c r="D307" s="244"/>
      <c r="E307" s="244"/>
      <c r="F307" s="244"/>
      <c r="G307" s="244"/>
      <c r="H307" s="160"/>
      <c r="I307" s="160"/>
      <c r="J307" s="160"/>
      <c r="K307" s="160"/>
      <c r="L307" s="160"/>
      <c r="M307" s="160"/>
      <c r="N307" s="160"/>
      <c r="O307" s="160"/>
      <c r="P307" s="160"/>
      <c r="Q307" s="160"/>
      <c r="R307" s="160"/>
      <c r="S307" s="160"/>
      <c r="T307" s="160"/>
      <c r="U307" s="160"/>
      <c r="V307" s="160"/>
      <c r="W307" s="160"/>
      <c r="X307" s="151"/>
      <c r="Y307" s="151"/>
      <c r="Z307" s="151"/>
      <c r="AA307" s="151"/>
      <c r="AB307" s="151"/>
      <c r="AC307" s="151"/>
      <c r="AD307" s="151"/>
      <c r="AE307" s="151"/>
      <c r="AF307" s="151"/>
      <c r="AG307" s="151" t="s">
        <v>247</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237"/>
      <c r="D308" s="238"/>
      <c r="E308" s="238"/>
      <c r="F308" s="238"/>
      <c r="G308" s="238"/>
      <c r="H308" s="160"/>
      <c r="I308" s="160"/>
      <c r="J308" s="160"/>
      <c r="K308" s="160"/>
      <c r="L308" s="160"/>
      <c r="M308" s="160"/>
      <c r="N308" s="160"/>
      <c r="O308" s="160"/>
      <c r="P308" s="160"/>
      <c r="Q308" s="160"/>
      <c r="R308" s="160"/>
      <c r="S308" s="160"/>
      <c r="T308" s="160"/>
      <c r="U308" s="160"/>
      <c r="V308" s="160"/>
      <c r="W308" s="160"/>
      <c r="X308" s="151"/>
      <c r="Y308" s="151"/>
      <c r="Z308" s="151"/>
      <c r="AA308" s="151"/>
      <c r="AB308" s="151"/>
      <c r="AC308" s="151"/>
      <c r="AD308" s="151"/>
      <c r="AE308" s="151"/>
      <c r="AF308" s="151"/>
      <c r="AG308" s="151" t="s">
        <v>141</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x14ac:dyDescent="0.2">
      <c r="A309" s="5"/>
      <c r="B309" s="6"/>
      <c r="C309" s="186"/>
      <c r="D309" s="8"/>
      <c r="E309" s="5"/>
      <c r="F309" s="5"/>
      <c r="G309" s="5"/>
      <c r="H309" s="5"/>
      <c r="I309" s="5"/>
      <c r="J309" s="5"/>
      <c r="K309" s="5"/>
      <c r="L309" s="5"/>
      <c r="M309" s="5"/>
      <c r="N309" s="5"/>
      <c r="O309" s="5"/>
      <c r="P309" s="5"/>
      <c r="Q309" s="5"/>
      <c r="R309" s="5"/>
      <c r="S309" s="5"/>
      <c r="T309" s="5"/>
      <c r="U309" s="5"/>
      <c r="V309" s="5"/>
      <c r="W309" s="5"/>
      <c r="AE309">
        <v>15</v>
      </c>
      <c r="AF309">
        <v>21</v>
      </c>
    </row>
    <row r="310" spans="1:60" x14ac:dyDescent="0.2">
      <c r="A310" s="154"/>
      <c r="B310" s="155" t="s">
        <v>29</v>
      </c>
      <c r="C310" s="187"/>
      <c r="D310" s="156"/>
      <c r="E310" s="157"/>
      <c r="F310" s="157"/>
      <c r="G310" s="180">
        <f>G8+G27+G84+G95+G113+G128+G138+G184+G188+G221+G243+G270+G291+G305</f>
        <v>0</v>
      </c>
      <c r="H310" s="5"/>
      <c r="I310" s="5"/>
      <c r="J310" s="5"/>
      <c r="K310" s="5"/>
      <c r="L310" s="5"/>
      <c r="M310" s="5"/>
      <c r="N310" s="5"/>
      <c r="O310" s="5"/>
      <c r="P310" s="5"/>
      <c r="Q310" s="5"/>
      <c r="R310" s="5"/>
      <c r="S310" s="5"/>
      <c r="T310" s="5"/>
      <c r="U310" s="5"/>
      <c r="V310" s="5"/>
      <c r="W310" s="5"/>
      <c r="AE310">
        <f>SUMIF(L7:L308,AE309,G7:G308)</f>
        <v>0</v>
      </c>
      <c r="AF310">
        <f>SUMIF(L7:L308,AF309,G7:G308)</f>
        <v>0</v>
      </c>
      <c r="AG310" t="s">
        <v>301</v>
      </c>
    </row>
    <row r="311" spans="1:60" x14ac:dyDescent="0.2">
      <c r="C311" s="188"/>
      <c r="D311" s="142"/>
      <c r="AG311" t="s">
        <v>302</v>
      </c>
    </row>
    <row r="312" spans="1:60" x14ac:dyDescent="0.2">
      <c r="D312" s="142"/>
    </row>
    <row r="313" spans="1:60" x14ac:dyDescent="0.2">
      <c r="D313" s="142"/>
    </row>
    <row r="314" spans="1:60" x14ac:dyDescent="0.2">
      <c r="D314" s="142"/>
    </row>
    <row r="315" spans="1:60" x14ac:dyDescent="0.2">
      <c r="D315" s="142"/>
    </row>
    <row r="316" spans="1:60" x14ac:dyDescent="0.2">
      <c r="D316" s="142"/>
    </row>
    <row r="317" spans="1:60" x14ac:dyDescent="0.2">
      <c r="D317" s="142"/>
    </row>
    <row r="318" spans="1:60" x14ac:dyDescent="0.2">
      <c r="D318" s="142"/>
    </row>
    <row r="319" spans="1:60" x14ac:dyDescent="0.2">
      <c r="D319" s="142"/>
    </row>
    <row r="320" spans="1:60"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1r9ljc/q9fqOA2B0c4e8KfwEQ5hZjWmeT/OCSEuIo2wCZ+/o1ACaS9X4qh8JKS+0TptRGCeUtQ7GQeH//HKE0w==" saltValue="aZ8G6sK+z58rPTY3ll/xQA==" spinCount="100000" sheet="1"/>
  <mergeCells count="61">
    <mergeCell ref="C29:G29"/>
    <mergeCell ref="A1:G1"/>
    <mergeCell ref="C2:G2"/>
    <mergeCell ref="C3:G3"/>
    <mergeCell ref="C4:G4"/>
    <mergeCell ref="C26:G26"/>
    <mergeCell ref="C115:G115"/>
    <mergeCell ref="C37:G37"/>
    <mergeCell ref="C39:G39"/>
    <mergeCell ref="C47:G47"/>
    <mergeCell ref="C49:G49"/>
    <mergeCell ref="C66:G66"/>
    <mergeCell ref="C68:G68"/>
    <mergeCell ref="C75:G75"/>
    <mergeCell ref="C83:G83"/>
    <mergeCell ref="C94:G94"/>
    <mergeCell ref="C97:G97"/>
    <mergeCell ref="C112:G112"/>
    <mergeCell ref="C164:G164"/>
    <mergeCell ref="C120:G120"/>
    <mergeCell ref="C122:G122"/>
    <mergeCell ref="C127:G127"/>
    <mergeCell ref="C137:G137"/>
    <mergeCell ref="C140:G140"/>
    <mergeCell ref="C148:G148"/>
    <mergeCell ref="C150:G150"/>
    <mergeCell ref="C153:G153"/>
    <mergeCell ref="C155:G155"/>
    <mergeCell ref="C159:G159"/>
    <mergeCell ref="C161:G161"/>
    <mergeCell ref="C217:G217"/>
    <mergeCell ref="C166:G166"/>
    <mergeCell ref="C169:G169"/>
    <mergeCell ref="C171:G171"/>
    <mergeCell ref="C174:G174"/>
    <mergeCell ref="C183:G183"/>
    <mergeCell ref="C186:G186"/>
    <mergeCell ref="C187:G187"/>
    <mergeCell ref="C190:G190"/>
    <mergeCell ref="C191:G191"/>
    <mergeCell ref="C199:G199"/>
    <mergeCell ref="C208:G208"/>
    <mergeCell ref="C295:G295"/>
    <mergeCell ref="C219:G219"/>
    <mergeCell ref="C220:G220"/>
    <mergeCell ref="C230:G230"/>
    <mergeCell ref="C239:G239"/>
    <mergeCell ref="C241:G241"/>
    <mergeCell ref="C242:G242"/>
    <mergeCell ref="C254:G254"/>
    <mergeCell ref="C269:G269"/>
    <mergeCell ref="C288:G288"/>
    <mergeCell ref="C290:G290"/>
    <mergeCell ref="C293:G293"/>
    <mergeCell ref="C308:G308"/>
    <mergeCell ref="C297:G297"/>
    <mergeCell ref="C299:G299"/>
    <mergeCell ref="C301:G301"/>
    <mergeCell ref="C302:G302"/>
    <mergeCell ref="C304:G304"/>
    <mergeCell ref="C307:G3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46</vt:i4>
      </vt:variant>
    </vt:vector>
  </HeadingPairs>
  <TitlesOfParts>
    <vt:vector size="50" baseType="lpstr">
      <vt:lpstr>Pokyny pro vyplnění</vt:lpstr>
      <vt:lpstr>Stavba</vt:lpstr>
      <vt:lpstr>VzorPolozky</vt:lpstr>
      <vt:lpstr>SO 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oadresa</vt:lpstr>
      <vt:lpstr>Stavba!Objednatel</vt:lpstr>
      <vt:lpstr>Stavba!Objekt</vt:lpstr>
      <vt:lpstr>'SO 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pilskam</cp:lastModifiedBy>
  <cp:lastPrinted>2014-02-28T09:52:57Z</cp:lastPrinted>
  <dcterms:created xsi:type="dcterms:W3CDTF">2009-04-08T07:15:50Z</dcterms:created>
  <dcterms:modified xsi:type="dcterms:W3CDTF">2018-03-23T07:38:40Z</dcterms:modified>
</cp:coreProperties>
</file>