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02 F.1.4.a) - Vytápění" sheetId="2" r:id="rId2"/>
    <sheet name="SO02 F.1.4.c) - Rozvod vn..." sheetId="3" r:id="rId3"/>
    <sheet name="SO02 F.1.4.e) - Zdravotec..." sheetId="4" r:id="rId4"/>
    <sheet name="F.1.4.g)MaR - Elektro a MaR" sheetId="5" r:id="rId5"/>
  </sheets>
  <externalReferences>
    <externalReference r:id="rId8"/>
    <externalReference r:id="rId9"/>
  </externalReferences>
  <definedNames>
    <definedName name="_xlnm._FilterDatabase" localSheetId="4" hidden="1">'F.1.4.g)MaR - Elektro a MaR'!$C$80:$K$80</definedName>
    <definedName name="_xlnm.Print_Titles" localSheetId="4">'F.1.4.g)MaR - Elektro a MaR'!$80:$80</definedName>
    <definedName name="_xlnm.Print_Titles" localSheetId="0">'Rekapitulace stavby'!$85:$85</definedName>
    <definedName name="_xlnm.Print_Titles" localSheetId="1">'SO02 F.1.4.a) - Vytápění'!$116:$116</definedName>
    <definedName name="_xlnm.Print_Titles" localSheetId="2">'SO02 F.1.4.c) - Rozvod vn...'!$114:$114</definedName>
    <definedName name="_xlnm.Print_Titles" localSheetId="3">'SO02 F.1.4.e) - Zdravotec...'!$116:$116</definedName>
    <definedName name="_xlnm.Print_Area" localSheetId="4">'F.1.4.g)MaR - Elektro a MaR'!$C$4:$J$36,'F.1.4.g)MaR - Elektro a MaR'!$C$42:$J$62,'F.1.4.g)MaR - Elektro a MaR'!$C$68:$K$149</definedName>
    <definedName name="_xlnm.Print_Area" localSheetId="0">'Rekapitulace stavby'!$C$4:$AP$70,'Rekapitulace stavby'!$C$76:$AP$94</definedName>
    <definedName name="_xlnm.Print_Area" localSheetId="1">'SO02 F.1.4.a) - Vytápění'!$C$4:$Q$70,'SO02 F.1.4.a) - Vytápění'!$C$76:$Q$100,'SO02 F.1.4.a) - Vytápění'!$C$106:$Q$207</definedName>
    <definedName name="_xlnm.Print_Area" localSheetId="2">'SO02 F.1.4.c) - Rozvod vn...'!$C$4:$Q$70,'SO02 F.1.4.c) - Rozvod vn...'!$C$76:$Q$98,'SO02 F.1.4.c) - Rozvod vn...'!$C$104:$Q$151</definedName>
    <definedName name="_xlnm.Print_Area" localSheetId="3">'SO02 F.1.4.e) - Zdravotec...'!$C$4:$Q$70,'SO02 F.1.4.e) - Zdravotec...'!$C$76:$Q$100,'SO02 F.1.4.e) - Zdravotec...'!$C$106:$Q$153</definedName>
  </definedNames>
  <calcPr fullCalcOnLoad="1"/>
</workbook>
</file>

<file path=xl/sharedStrings.xml><?xml version="1.0" encoding="utf-8"?>
<sst xmlns="http://schemas.openxmlformats.org/spreadsheetml/2006/main" count="2982" uniqueCount="613">
  <si>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</si>
  <si>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</si>
  <si>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</si>
  <si>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</si>
  <si>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</si>
  <si>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</si>
  <si>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</si>
  <si>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</si>
  <si>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</si>
  <si>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</si>
  <si>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</si>
  <si>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</si>
  <si>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</si>
  <si>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SO02</t>
  </si>
  <si>
    <t>Stavba:</t>
  </si>
  <si>
    <t>Změna zdroje tepla v objektu Ubytovny pro nemocnici v Turnově</t>
  </si>
  <si>
    <t>0,1</t>
  </si>
  <si>
    <t>JKSO:</t>
  </si>
  <si>
    <t>CC-CZ:</t>
  </si>
  <si>
    <t>1</t>
  </si>
  <si>
    <t>Místo:</t>
  </si>
  <si>
    <t xml:space="preserve">28. Října č.p. 1335 Turnov </t>
  </si>
  <si>
    <t>Datum:</t>
  </si>
  <si>
    <t>19.07.2017</t>
  </si>
  <si>
    <t>10</t>
  </si>
  <si>
    <t>100</t>
  </si>
  <si>
    <t>Objednavatel:</t>
  </si>
  <si>
    <t>IČ:</t>
  </si>
  <si>
    <t>00276227</t>
  </si>
  <si>
    <t>Město Turnov</t>
  </si>
  <si>
    <t>DIČ:</t>
  </si>
  <si>
    <t xml:space="preserve">CZ00276227 </t>
  </si>
  <si>
    <t>Zhotovitel:</t>
  </si>
  <si>
    <t>49287851</t>
  </si>
  <si>
    <t>VK INVESTING s.r.o.</t>
  </si>
  <si>
    <t>CZ49287851</t>
  </si>
  <si>
    <t>Projektant:</t>
  </si>
  <si>
    <t>True</t>
  </si>
  <si>
    <t>Zpracovatel:</t>
  </si>
  <si>
    <t>Martin Šimeček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</si>
  <si>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</si>
  <si>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</si>
  <si>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</si>
  <si>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</si>
  <si>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</si>
  <si>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</si>
  <si>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</si>
  <si>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</si>
  <si>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</si>
  <si>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</si>
  <si>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</si>
  <si>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</si>
  <si>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</si>
  <si>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</si>
  <si>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</si>
  <si>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</si>
  <si>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</si>
  <si>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</si>
  <si>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</si>
  <si>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</si>
  <si>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</si>
  <si>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</si>
  <si>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</si>
  <si>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</si>
  <si>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</si>
  <si>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</si>
  <si>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</si>
  <si>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</si>
  <si>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</si>
  <si>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</si>
  <si>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</si>
  <si>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</si>
  <si>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</si>
  <si>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</si>
  <si>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</si>
  <si>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</si>
  <si>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</si>
  <si>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</si>
  <si>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</si>
  <si>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</si>
  <si>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</si>
  <si>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</si>
  <si>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{B444906D-F449-46BF-9E3E-9C67F66D9582}</t>
  </si>
  <si>
    <t>{00000000-0000-0000-0000-000000000000}</t>
  </si>
  <si>
    <t>SO02 F.1.4.a)</t>
  </si>
  <si>
    <t>Vytápění</t>
  </si>
  <si>
    <t>{B8FC5FBF-BB3E-4C58-A1FF-AEF13B056184}</t>
  </si>
  <si>
    <t>SO02 F.1.4.c)</t>
  </si>
  <si>
    <t>Rozvod vnitřního plynu</t>
  </si>
  <si>
    <t>{28F3795B-3E56-4BE0-86B6-9CC585D447BA}</t>
  </si>
  <si>
    <t>SO02 F.1.4.e)</t>
  </si>
  <si>
    <t>Zdravotechnika</t>
  </si>
  <si>
    <t>{178638FF-FCD9-4811-A60F-20625EA72699}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</si>
  <si>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</si>
  <si>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</si>
  <si>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</si>
  <si>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</si>
  <si>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</si>
  <si>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</si>
  <si>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</si>
  <si>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</si>
  <si>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SO02 F.1.4.a) - Vytápění</t>
  </si>
  <si>
    <t>Turnov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</si>
  <si>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</si>
  <si>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</si>
  <si>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</si>
  <si>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</si>
  <si>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</si>
  <si>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</si>
  <si>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</si>
  <si>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</si>
  <si>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</si>
  <si>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</si>
  <si>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</si>
  <si>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</si>
  <si>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</si>
  <si>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767 - Konstrukce zámečnické</t>
  </si>
  <si>
    <t>HZS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</si>
  <si>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</si>
  <si>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</si>
  <si>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</si>
  <si>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</si>
  <si>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</si>
  <si>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</si>
  <si>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</si>
  <si>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</si>
  <si>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</si>
  <si>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</si>
  <si>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</si>
  <si>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</si>
  <si>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</si>
  <si>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</si>
  <si>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</si>
  <si>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</si>
  <si>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Dodávatel</t>
  </si>
  <si>
    <t>ROZPOCET</t>
  </si>
  <si>
    <t>47</t>
  </si>
  <si>
    <t>K</t>
  </si>
  <si>
    <t>713411141</t>
  </si>
  <si>
    <t>Montáž izolace tepelné potrubí pásy nebo rohožemi s Al fólií staženými Al páskou 1x</t>
  </si>
  <si>
    <t>m</t>
  </si>
  <si>
    <t>16</t>
  </si>
  <si>
    <t>50</t>
  </si>
  <si>
    <t>M</t>
  </si>
  <si>
    <t>631545770</t>
  </si>
  <si>
    <t>pouzdro potrubní izolační z minerální vlny s AL povrchem 76/40 mm</t>
  </si>
  <si>
    <t>32</t>
  </si>
  <si>
    <t>51</t>
  </si>
  <si>
    <t>631545340r</t>
  </si>
  <si>
    <t>pouzdro potrubní izolační z minerální vlny s AL povrchem 45/20 mm</t>
  </si>
  <si>
    <t>53</t>
  </si>
  <si>
    <t>631545120r</t>
  </si>
  <si>
    <t>pouzdro potrubní izolační z minerální vlny s AL povrchem 35/20 mm</t>
  </si>
  <si>
    <t>54</t>
  </si>
  <si>
    <t>631545110r</t>
  </si>
  <si>
    <t>pouzdro potrubní izolační z minerální vlny s AL povrchem 28/20 mm</t>
  </si>
  <si>
    <t>731150101r</t>
  </si>
  <si>
    <t>Kotel kondenzační závěsný na plyn s modulovaným výkonem 15-100%, výkon 8-40 kW (80/60°C) včetně regulace do kaskády</t>
  </si>
  <si>
    <t>soubor</t>
  </si>
  <si>
    <t>114</t>
  </si>
  <si>
    <t>731150103r</t>
  </si>
  <si>
    <t>Oběhové (kotlové) čerpadlo, průtok 3,6 m3/h, tlak 30 kPa</t>
  </si>
  <si>
    <t>60</t>
  </si>
  <si>
    <t>731151133r</t>
  </si>
  <si>
    <t>Neutralizační box dle specifikace</t>
  </si>
  <si>
    <t>116</t>
  </si>
  <si>
    <t>731152204r</t>
  </si>
  <si>
    <t>Připojovací sada armatur pro kotle včetně plynového kotoutu</t>
  </si>
  <si>
    <t>117</t>
  </si>
  <si>
    <t>731152304r</t>
  </si>
  <si>
    <t>Hydraulická spojka včetně izolace</t>
  </si>
  <si>
    <t>115</t>
  </si>
  <si>
    <t>731251114r</t>
  </si>
  <si>
    <t>Čidlo pro směšované okruhy</t>
  </si>
  <si>
    <t>147</t>
  </si>
  <si>
    <t>731251116r</t>
  </si>
  <si>
    <t xml:space="preserve">Kabel propojovací </t>
  </si>
  <si>
    <t>148</t>
  </si>
  <si>
    <t>731251118r</t>
  </si>
  <si>
    <t>Čidlo kaskády</t>
  </si>
  <si>
    <t>150</t>
  </si>
  <si>
    <t>731251120</t>
  </si>
  <si>
    <t>Čidlo TV</t>
  </si>
  <si>
    <t>149</t>
  </si>
  <si>
    <t>731251119r</t>
  </si>
  <si>
    <t>Deska + čidlo pro 2.směšovaný okruh</t>
  </si>
  <si>
    <t>152</t>
  </si>
  <si>
    <t xml:space="preserve">731251126r
</t>
  </si>
  <si>
    <t xml:space="preserve">Sledování stavu kotelny přes internet   
</t>
  </si>
  <si>
    <t>55</t>
  </si>
  <si>
    <t>731810411r</t>
  </si>
  <si>
    <t>Odtah spalin pro kaskádu plynových kondenzačních kotlů DN 150 s patním kolenem, délky 15 m ukončený systémovou hlavicí, včetně kotvícího materiálu a práce</t>
  </si>
  <si>
    <t>95</t>
  </si>
  <si>
    <t>731890801</t>
  </si>
  <si>
    <t>Přemístění demontovaných kotelen umístěných ve výšce nebo hloubce objektu do 6 m</t>
  </si>
  <si>
    <t>t</t>
  </si>
  <si>
    <t>93</t>
  </si>
  <si>
    <t>998731101</t>
  </si>
  <si>
    <t>Přesun hmot tonážní pro kotelny v objektech v do 6 m</t>
  </si>
  <si>
    <t>56</t>
  </si>
  <si>
    <t>732111142r</t>
  </si>
  <si>
    <t>Rozdělovač topení dle specifikace, s tepelnou izolací tl. 150 mm, DN150, délka 1 050mm, rozteč vstupů 250 mm s konstrukcí na podlahu</t>
  </si>
  <si>
    <t>kus</t>
  </si>
  <si>
    <t>57</t>
  </si>
  <si>
    <t>732111142rr</t>
  </si>
  <si>
    <t>Sběrač topení dle specifikace, s tepelnou izolací tl. 150 mm, DN150, délka 1 050mm, rozteč vstupů 250 mm s konstrukcí na podlahu</t>
  </si>
  <si>
    <t>151</t>
  </si>
  <si>
    <t>732113103</t>
  </si>
  <si>
    <t>Vyrovnávač dynamických tlaků DN 65 PN 6 hydraulický přírubový</t>
  </si>
  <si>
    <t>127</t>
  </si>
  <si>
    <t>732331615</t>
  </si>
  <si>
    <t>Nádoba tlaková expanzní s membránou závitové připojení PN 0,6 o objemu 20 litrů</t>
  </si>
  <si>
    <t>8</t>
  </si>
  <si>
    <t>732331617</t>
  </si>
  <si>
    <t>Nádoba tlaková expanzní s membránou závitové připojení PN 0,6 o objemu 50 litrů</t>
  </si>
  <si>
    <t>113</t>
  </si>
  <si>
    <t>732390911r</t>
  </si>
  <si>
    <t>Vypuštění otopné soustavy a vypláchnutí</t>
  </si>
  <si>
    <t>98</t>
  </si>
  <si>
    <t>732420814</t>
  </si>
  <si>
    <t>Demontáž čerpadla oběhového spirálního DN 25-65</t>
  </si>
  <si>
    <t>67</t>
  </si>
  <si>
    <t>732429111r</t>
  </si>
  <si>
    <t>Montáž čerpadla oběhového spirálního DN 32 do potrubí, včetně šroubení</t>
  </si>
  <si>
    <t>68</t>
  </si>
  <si>
    <t>426105810r</t>
  </si>
  <si>
    <t>Čerpadlo č.2 okruhu TV DN25, 2, m3/h, 32 kPa</t>
  </si>
  <si>
    <t>69</t>
  </si>
  <si>
    <t>426105100r</t>
  </si>
  <si>
    <t>Čerpadlo č.3 okruhu objektu A, DN32, 4,2 m3/h, 45 kPa</t>
  </si>
  <si>
    <t>70</t>
  </si>
  <si>
    <t>426105820r</t>
  </si>
  <si>
    <t>Čerpadlo č.4 okruhu objektu B DN32, 4,5 m3/h, 11 kPa</t>
  </si>
  <si>
    <t>71</t>
  </si>
  <si>
    <t>426106300r</t>
  </si>
  <si>
    <t>Izolace tepelná pro čerpadla DN32</t>
  </si>
  <si>
    <t>153</t>
  </si>
  <si>
    <t>735345500r</t>
  </si>
  <si>
    <t>Osazení a dodávka bezpečnostních cedulek</t>
  </si>
  <si>
    <t>soub</t>
  </si>
  <si>
    <t>61</t>
  </si>
  <si>
    <t>732821111r</t>
  </si>
  <si>
    <t>Kombinovaná armatura pro přímé propojení doplňovacího zařízení</t>
  </si>
  <si>
    <t>154</t>
  </si>
  <si>
    <t>727121113r</t>
  </si>
  <si>
    <t>Protipožární průchody</t>
  </si>
  <si>
    <t>92</t>
  </si>
  <si>
    <t>998732101</t>
  </si>
  <si>
    <t>Přesun hmot tonážní pro strojovny v objektech v do 6 m</t>
  </si>
  <si>
    <t>110</t>
  </si>
  <si>
    <t>733110810</t>
  </si>
  <si>
    <t>Demontáž potrubí ocelového závitového do DN 80</t>
  </si>
  <si>
    <t>109</t>
  </si>
  <si>
    <t>733120836</t>
  </si>
  <si>
    <t>Demontáž potrubí ocelového hladkého do D 159</t>
  </si>
  <si>
    <t>132</t>
  </si>
  <si>
    <t>733111114</t>
  </si>
  <si>
    <t>7</t>
  </si>
  <si>
    <t>733111115</t>
  </si>
  <si>
    <t>13</t>
  </si>
  <si>
    <t>733111116</t>
  </si>
  <si>
    <t>733121224</t>
  </si>
  <si>
    <t>134</t>
  </si>
  <si>
    <t>733190235</t>
  </si>
  <si>
    <t>Zkouška těsnosti potrubí ocelové hladké do D 159x6,3</t>
  </si>
  <si>
    <t>91</t>
  </si>
  <si>
    <t>998733101</t>
  </si>
  <si>
    <t>Přesun hmot tonážní pro rozvody potrubí v objektech v do 6 m</t>
  </si>
  <si>
    <t>106</t>
  </si>
  <si>
    <t>734200814</t>
  </si>
  <si>
    <t>Demontáž armatury závitové s jedním závitem do G 2</t>
  </si>
  <si>
    <t>83</t>
  </si>
  <si>
    <t>734109413r</t>
  </si>
  <si>
    <t>Montáž armatury směšovací</t>
  </si>
  <si>
    <t>80</t>
  </si>
  <si>
    <t>734295114r</t>
  </si>
  <si>
    <t>Směšovací armatura trojcestná č. T1, DN 36, kvs 10 m3/h</t>
  </si>
  <si>
    <t>136</t>
  </si>
  <si>
    <t>734295116r</t>
  </si>
  <si>
    <t>Servopohon k trojcestné armatuře, 120s, 230V, tříbodové</t>
  </si>
  <si>
    <t>82</t>
  </si>
  <si>
    <t>734109412</t>
  </si>
  <si>
    <t>79</t>
  </si>
  <si>
    <t>734295116</t>
  </si>
  <si>
    <t>Směšovací armatura trojcestná č. T2, DN 32, kvs 10 m3/h</t>
  </si>
  <si>
    <t>137</t>
  </si>
  <si>
    <t>734295117r</t>
  </si>
  <si>
    <t>64</t>
  </si>
  <si>
    <t>734491104</t>
  </si>
  <si>
    <t>Měřič tepla DN25, 3,5 m3/h, PN25</t>
  </si>
  <si>
    <t>62</t>
  </si>
  <si>
    <t>734494212</t>
  </si>
  <si>
    <t>Návarek s trubkovým závitem G 3/8</t>
  </si>
  <si>
    <t>27</t>
  </si>
  <si>
    <t>891215321r</t>
  </si>
  <si>
    <t>Montáž zpětných klapek DN 32</t>
  </si>
  <si>
    <t>4</t>
  </si>
  <si>
    <t>139</t>
  </si>
  <si>
    <t>422844010r</t>
  </si>
  <si>
    <t>klapka zpětná samočinná DN32</t>
  </si>
  <si>
    <t>124</t>
  </si>
  <si>
    <t>319427670</t>
  </si>
  <si>
    <t>topenářské šroubení, přímé provedení mosaz 1"</t>
  </si>
  <si>
    <t>125</t>
  </si>
  <si>
    <t>319427680</t>
  </si>
  <si>
    <t>topenářské šroubení, přímé provedení mosaz 5/4"</t>
  </si>
  <si>
    <t>126</t>
  </si>
  <si>
    <t>319427700r</t>
  </si>
  <si>
    <t>topenářské šroubení, přímé provedení mosaz 6/4"</t>
  </si>
  <si>
    <t>31</t>
  </si>
  <si>
    <t>734163424</t>
  </si>
  <si>
    <t>Filtr DN 32 PN 16 do 300°C s vypouštěcí přírubou</t>
  </si>
  <si>
    <t>36</t>
  </si>
  <si>
    <t>734211120</t>
  </si>
  <si>
    <t>Ventil závitový odvzdušňovací G 1/2 PN 14 do 120°C automatický</t>
  </si>
  <si>
    <t>140</t>
  </si>
  <si>
    <t>734251213r</t>
  </si>
  <si>
    <t>Ventil závitový pojistný rohový G 1" provozní tlak do 3 barů</t>
  </si>
  <si>
    <t>33</t>
  </si>
  <si>
    <t>734251214</t>
  </si>
  <si>
    <t>Ventil závitový pojistný rohový G 5/4 provozní tlak o3 barů</t>
  </si>
  <si>
    <t>34</t>
  </si>
  <si>
    <t>734291123</t>
  </si>
  <si>
    <t>Kohout plnící a vypouštěcí G 1/2 PN 10 do 110°C závitový</t>
  </si>
  <si>
    <t>141</t>
  </si>
  <si>
    <t>734292715</t>
  </si>
  <si>
    <t>Kohout kulový přímý G 1 PN 42 do 185°C vnitřní závit</t>
  </si>
  <si>
    <t>20</t>
  </si>
  <si>
    <t>734292716</t>
  </si>
  <si>
    <t>Kohout kulový přímý G 1 1/4 PN 42 do 185°C vnitřní závit</t>
  </si>
  <si>
    <t>18</t>
  </si>
  <si>
    <t>734292719</t>
  </si>
  <si>
    <t>Kohout kulový přímý G 2 1/2 PN 42 do 185°C vnitřní závit</t>
  </si>
  <si>
    <t>38</t>
  </si>
  <si>
    <t>734411131</t>
  </si>
  <si>
    <t>Teploměr technický s pevným stonkem a jímkou spodní připojení průměr 80 mm délky 50 mm</t>
  </si>
  <si>
    <t>39</t>
  </si>
  <si>
    <t>734411601</t>
  </si>
  <si>
    <t>Jímka se závitem do G 1</t>
  </si>
  <si>
    <t>40</t>
  </si>
  <si>
    <t>734421111</t>
  </si>
  <si>
    <t>Tlakoměr s pevným stonkem a zpětnou klapkou tlak 0-16 bar průměr 50 mm zadní připojení</t>
  </si>
  <si>
    <t>42</t>
  </si>
  <si>
    <t>734424102</t>
  </si>
  <si>
    <t>Kondenzační smyčka k přivaření stočená PN 200 do 300°C</t>
  </si>
  <si>
    <t>90</t>
  </si>
  <si>
    <t>998734101</t>
  </si>
  <si>
    <t>Přesun hmot tonážní pro armatury v objektech v do 6 m</t>
  </si>
  <si>
    <t>85</t>
  </si>
  <si>
    <t>767995112</t>
  </si>
  <si>
    <t>Montáž atypických zámečnických konstrukcí hmotnosti do 10 kg</t>
  </si>
  <si>
    <t>kg</t>
  </si>
  <si>
    <t>87</t>
  </si>
  <si>
    <t>133844150</t>
  </si>
  <si>
    <t>tyč ocelová U, značka oceli S 235 JR, označení průřezu 65</t>
  </si>
  <si>
    <t>88</t>
  </si>
  <si>
    <t>311971010</t>
  </si>
  <si>
    <t>tyč závitová pozinkovaná M8 x 1000 mm</t>
  </si>
  <si>
    <t>89</t>
  </si>
  <si>
    <t>998767101</t>
  </si>
  <si>
    <t>Přesun hmot tonážní pro zámečnické konstrukce v objektech v do 6 m</t>
  </si>
  <si>
    <t>131</t>
  </si>
  <si>
    <t>HZS2211</t>
  </si>
  <si>
    <t>Regulace otopné soustavy, napuštění vody</t>
  </si>
  <si>
    <t>hod</t>
  </si>
  <si>
    <t>512</t>
  </si>
  <si>
    <t>129</t>
  </si>
  <si>
    <t>HZS2212</t>
  </si>
  <si>
    <t>Topná zkouška</t>
  </si>
  <si>
    <t>156</t>
  </si>
  <si>
    <t>049002000r</t>
  </si>
  <si>
    <t>Revize</t>
  </si>
  <si>
    <t>Kč</t>
  </si>
  <si>
    <t>1024</t>
  </si>
  <si>
    <t>157</t>
  </si>
  <si>
    <t>049002005r</t>
  </si>
  <si>
    <t>Skutečné provedení</t>
  </si>
  <si>
    <t>158</t>
  </si>
  <si>
    <t>049002007r</t>
  </si>
  <si>
    <t>155</t>
  </si>
  <si>
    <t>449321130</t>
  </si>
  <si>
    <t>přístroj hasicí ruční práškový</t>
  </si>
  <si>
    <t>SO02 F.1.4.c) - Rozvod vnitřního plynu</t>
  </si>
  <si>
    <t>HSV - Práce a dodávky HSV</t>
  </si>
  <si>
    <t xml:space="preserve">    9 - Ostatní konstrukce a práce-bourání</t>
  </si>
  <si>
    <t xml:space="preserve">    723 - Zdravotechnika - vnitřní plynovod</t>
  </si>
  <si>
    <t>HZS - Hodinové zúčtovací sazby</t>
  </si>
  <si>
    <t>23</t>
  </si>
  <si>
    <t>977151211</t>
  </si>
  <si>
    <t>Jádrové vrty dovrchní diamantovými korunkami do D 35 mm do stavebních materiálů</t>
  </si>
  <si>
    <t>24</t>
  </si>
  <si>
    <t>977151226</t>
  </si>
  <si>
    <t>Jádrové vrty dovrchní diamantovými korunkami do D 225 mm do stavebních materiálů</t>
  </si>
  <si>
    <t>723111202</t>
  </si>
  <si>
    <t>3</t>
  </si>
  <si>
    <t>723111204</t>
  </si>
  <si>
    <t>723111206</t>
  </si>
  <si>
    <t>35</t>
  </si>
  <si>
    <t>723150313</t>
  </si>
  <si>
    <t>28</t>
  </si>
  <si>
    <t>723150314</t>
  </si>
  <si>
    <t>723150348r</t>
  </si>
  <si>
    <t>Redukce zhotovená kováním DN 40/80</t>
  </si>
  <si>
    <t>286167080r</t>
  </si>
  <si>
    <t>přechodka PE DN 40 - Ocel DN 40</t>
  </si>
  <si>
    <t>723170115</t>
  </si>
  <si>
    <t>Potrubí plynové plastové Pe 100, PN 0,4 MPa, D 40 x 3,7 mm spojované elektrotvarovkami</t>
  </si>
  <si>
    <t>286167350</t>
  </si>
  <si>
    <t>Elektrovarovky, fitinky, příslušenství pro PE DN40</t>
  </si>
  <si>
    <t>230200015</t>
  </si>
  <si>
    <t>Napojení na stavající plynovod PE DN 40</t>
  </si>
  <si>
    <t>593836150r</t>
  </si>
  <si>
    <t>Příslušenství pro stávající HUP</t>
  </si>
  <si>
    <t>22</t>
  </si>
  <si>
    <t>723190907</t>
  </si>
  <si>
    <t>Odvzdušnění nebo napuštění plynovodního potrubí</t>
  </si>
  <si>
    <t>5</t>
  </si>
  <si>
    <t>723213204r</t>
  </si>
  <si>
    <t>Kohout přírubový kulový uzavírací DN 80 PN 16 do 200°C těleso šedá litina</t>
  </si>
  <si>
    <t>6</t>
  </si>
  <si>
    <t>723214138</t>
  </si>
  <si>
    <t>Filtr plynový DN 80 PN 16 do 300°C těleso uhlíková ocel s vypouštěcí přírubou</t>
  </si>
  <si>
    <t>723219104</t>
  </si>
  <si>
    <t>Montáž armatur plynovodních přírubových DN 80 ostatní typ</t>
  </si>
  <si>
    <t>723221304</t>
  </si>
  <si>
    <t>Ventil vzorkovací rohový G 1/2 PN 5 s vnitřním závitem</t>
  </si>
  <si>
    <t>9</t>
  </si>
  <si>
    <t>723230102</t>
  </si>
  <si>
    <t>Kulový uzávěr přímý PN 5 G 1/2 FF  2x vnitřním závitem</t>
  </si>
  <si>
    <t>26</t>
  </si>
  <si>
    <t>551280360</t>
  </si>
  <si>
    <t>Manometr na plyn</t>
  </si>
  <si>
    <t>29</t>
  </si>
  <si>
    <t>405624200r</t>
  </si>
  <si>
    <t>regulátor tlaku zemního plynu, tlak 300kPa / 2  kPA, průtok 12 m3/h</t>
  </si>
  <si>
    <t>37</t>
  </si>
  <si>
    <t>723230124r</t>
  </si>
  <si>
    <t>Plynový kulový uzávěr G 1 FM vnitřním a vnějším závitem</t>
  </si>
  <si>
    <t>723230125</t>
  </si>
  <si>
    <t>Plynový kulový uzávěr G 5/4 FM vnitřním a vnějším závitem</t>
  </si>
  <si>
    <t>12</t>
  </si>
  <si>
    <t>998723101</t>
  </si>
  <si>
    <t>Přesun hmot tonážní pro vnitřní plynovod v objektech v do 6 m</t>
  </si>
  <si>
    <t>19</t>
  </si>
  <si>
    <t>25</t>
  </si>
  <si>
    <t>HZS1301</t>
  </si>
  <si>
    <t>SO02 F.1.4.e) - Zdravotechnika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</si>
  <si>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</si>
  <si>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</si>
  <si>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</si>
  <si>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</si>
  <si>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>631545330</t>
  </si>
  <si>
    <t>pouzdro potrubní izolační z minerální vlny s AL povrchem 42/30 mm</t>
  </si>
  <si>
    <t>41</t>
  </si>
  <si>
    <t>631545320</t>
  </si>
  <si>
    <t>pouzdro potrubní izolační z minerální vlny s AL povrchem 28/30 mm</t>
  </si>
  <si>
    <t>721171913</t>
  </si>
  <si>
    <t>Potrubí PP HT DN50</t>
  </si>
  <si>
    <t>721300912</t>
  </si>
  <si>
    <t>Pročištění odpadů svislých v jednom podlaží do DN 200</t>
  </si>
  <si>
    <t>551617220</t>
  </si>
  <si>
    <t>uzávěrka zápachová podlahová DN50</t>
  </si>
  <si>
    <t>998721101</t>
  </si>
  <si>
    <t>Přesun hmot tonážní pro vnitřní kanalizace v objektech v do 6 m</t>
  </si>
  <si>
    <t>722174023</t>
  </si>
  <si>
    <t>Potrubí vodovodní plastové PPR svar polyfuze PN 20 D 25 x5,4 mm</t>
  </si>
  <si>
    <t>722174025</t>
  </si>
  <si>
    <t>Potrubí vodovodní plastové PPR svar polyfuze PN 20 D 40 x 6,7 mm</t>
  </si>
  <si>
    <t>722230103r</t>
  </si>
  <si>
    <t>Pojistný ventil DN 25, maximální tlak 8 bar</t>
  </si>
  <si>
    <t>52</t>
  </si>
  <si>
    <t>722231073</t>
  </si>
  <si>
    <t>Ventil zpětný G 3/4 PN 10 do 110°C se dvěma závity</t>
  </si>
  <si>
    <t>45</t>
  </si>
  <si>
    <t>722231075</t>
  </si>
  <si>
    <t>Ventil zpětný G 1 1/4 PN 10 do 110°C se dvěma závity</t>
  </si>
  <si>
    <t>48</t>
  </si>
  <si>
    <t>722232044</t>
  </si>
  <si>
    <t>Kohout kulový přímý G 3/4 PN 42 do 185°C vnitřní závit</t>
  </si>
  <si>
    <t>722232046</t>
  </si>
  <si>
    <t>731341150</t>
  </si>
  <si>
    <t>Hadice napouštěcí pryžové D 25/35</t>
  </si>
  <si>
    <t>998722101</t>
  </si>
  <si>
    <t>Přesun hmot tonážní tonážní pro vnitřní vodovod v objektech v do 6 m</t>
  </si>
  <si>
    <t>724211207r</t>
  </si>
  <si>
    <t>Napuštění celé otopné soustavy upravenou vodou dle požadavků zdroje tepla</t>
  </si>
  <si>
    <t>724242213</t>
  </si>
  <si>
    <t>Filtr na studenou vodu G 1"</t>
  </si>
  <si>
    <t xml:space="preserve">724246020r
</t>
  </si>
  <si>
    <t xml:space="preserve">Systémový oddělovač 3/4"   
</t>
  </si>
  <si>
    <t>998724101</t>
  </si>
  <si>
    <t>Přesun hmot tonážní pro strojní vybavení v objektech v do 6 m</t>
  </si>
  <si>
    <t>30</t>
  </si>
  <si>
    <t>725862123r</t>
  </si>
  <si>
    <t>Sifon pro kondenzáty kotlů včetně hadičky průhledné</t>
  </si>
  <si>
    <t>725865501r</t>
  </si>
  <si>
    <t>Sifon pro odvod kondenzátu z komína včetně hadičky průhledné</t>
  </si>
  <si>
    <t>49</t>
  </si>
  <si>
    <t>732231232r</t>
  </si>
  <si>
    <t>Akumulační nádrž TV objemu 500l, výkon výměníku 93kW, teplosměnná plocha 3,14 m2</t>
  </si>
  <si>
    <t>732332413r</t>
  </si>
  <si>
    <t>Změkčovací dvě patrony (demineralizace) pro průtok 0,4 m3/h, včetně uvedení do provozu</t>
  </si>
  <si>
    <t>484664060</t>
  </si>
  <si>
    <t>nádoba expanzní tlaková NG 50/6 objem 50l maximální přetlak do 6 bar</t>
  </si>
  <si>
    <t>732332602</t>
  </si>
  <si>
    <t>Automatický dopouštěcí ventil (výkon dopňování 0,5 m3/h při delta p = 1,5 bar) včetně uvedení do provozu</t>
  </si>
  <si>
    <t>732421113r</t>
  </si>
  <si>
    <t>Čerpadlo cirkulační závitové DN25, 4 m3/h, 32 kPa</t>
  </si>
  <si>
    <t>43</t>
  </si>
  <si>
    <t>734291243</t>
  </si>
  <si>
    <t>Filtr závitový přímý G 3/4 PN 16 do 130°C s vnitřními závity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</si>
  <si>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</si>
  <si>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</si>
  <si>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</si>
  <si>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</si>
  <si>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</si>
  <si>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</si>
  <si>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</si>
  <si>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Požární dozor stavby po sváření</t>
  </si>
  <si>
    <t>Bourání pro odvod spalin</t>
  </si>
  <si>
    <t>Požární průchodky průchodem zdí u plyn. potrubí</t>
  </si>
  <si>
    <t>731890701r</t>
  </si>
  <si>
    <t>Malba kotelny</t>
  </si>
  <si>
    <t>Potrubí ocelové závitové bezešvé běžné v kotelnách nebo strojovnách DN 20 včetně nátěru</t>
  </si>
  <si>
    <t>Potrubí ocelové závitové bezešvé běžné v kotelnách nebo strojovnách DN 25 včetně nátěru</t>
  </si>
  <si>
    <t>Potrubí ocelové závitové bezešvé běžné v kotelnách nebo strojovnách DN 32 včetně nátěru</t>
  </si>
  <si>
    <t>Potrubí ocelové hladké bezešvé v kotelnách nebo strojovnách D 76x3,6 včetně nátěru</t>
  </si>
  <si>
    <t>Potrubí ocelové závitové černé bezešvé svařované běžné DN 15 včetně nátěru</t>
  </si>
  <si>
    <t>Potrubí ocelové závitové černé bezešvé svařované běžné DN 25 včetně nátěru</t>
  </si>
  <si>
    <t>Potrubí ocelové závitové černé bezešvé svařované běžné DN 40 včetně nátěru</t>
  </si>
  <si>
    <t>Potrubí ocelové hladké černé bezešvé spojované svařováním tvářené za tepla D 76x3,2 mm - chránička včetně nátěru</t>
  </si>
  <si>
    <t>Potrubí ocelové hladké černé bezešvé spojované svařováním tvářené za tepla D 89x3,6 mm včetně nátěru</t>
  </si>
  <si>
    <t>kpl</t>
  </si>
  <si>
    <t>Zapravení plynoměrné skříně a otvoru po jádrovém vrtání, výmalba kotelny</t>
  </si>
  <si>
    <t>-1638454137</t>
  </si>
  <si>
    <t/>
  </si>
  <si>
    <t>Doprava pracovníků na místo montáže</t>
  </si>
  <si>
    <t>1015976762</t>
  </si>
  <si>
    <t xml:space="preserve">Pomocné práce </t>
  </si>
  <si>
    <t>PP</t>
  </si>
  <si>
    <t>Monitoring chodu kotelny vč. vizualizace a vzdálený přístup na internetu</t>
  </si>
  <si>
    <t>104</t>
  </si>
  <si>
    <t>Oživení a zaregulování</t>
  </si>
  <si>
    <t>102</t>
  </si>
  <si>
    <t>Revize elektro</t>
  </si>
  <si>
    <t>Dokumentace skutečného provedení stavby</t>
  </si>
  <si>
    <t>Úklid pracoviště</t>
  </si>
  <si>
    <t>96</t>
  </si>
  <si>
    <t>Koordinace s ostatními profesemi na stavbě</t>
  </si>
  <si>
    <t>94</t>
  </si>
  <si>
    <t>Ostatní</t>
  </si>
  <si>
    <t>D4</t>
  </si>
  <si>
    <t>P</t>
  </si>
  <si>
    <t>ks</t>
  </si>
  <si>
    <t>46</t>
  </si>
  <si>
    <t>44</t>
  </si>
  <si>
    <t>zásuvka 16A/230V zap., IP44, nástěnné provedení</t>
  </si>
  <si>
    <t>78</t>
  </si>
  <si>
    <t>JYTY 2x1</t>
  </si>
  <si>
    <t>CYKY 3Cx2,5 mm2</t>
  </si>
  <si>
    <t>66</t>
  </si>
  <si>
    <t>CYKY 3Cx1,5 mm2</t>
  </si>
  <si>
    <t>CYSY 4x1 mm2</t>
  </si>
  <si>
    <t>CYSY 3Cx1 mm2</t>
  </si>
  <si>
    <t>58</t>
  </si>
  <si>
    <t>Lišta LH 18/13</t>
  </si>
  <si>
    <t>Lišta LH 20/20</t>
  </si>
  <si>
    <t>Kabelový drátěný rošt MERKUR 2 M2 50/50</t>
  </si>
  <si>
    <t>Kabelový drátěný rošt MERKUR 2 M2 150/50</t>
  </si>
  <si>
    <t>Strojovna</t>
  </si>
  <si>
    <t>D2</t>
  </si>
  <si>
    <t>Montáže</t>
  </si>
  <si>
    <t>D3</t>
  </si>
  <si>
    <t>Podružný materiál  3% z celkového nosného materiálu</t>
  </si>
  <si>
    <t>Ekvitermní regulace kotlů a jednotlivých topných okruhů, včetně teplotních čidel</t>
  </si>
  <si>
    <t>17</t>
  </si>
  <si>
    <t>14</t>
  </si>
  <si>
    <t>11</t>
  </si>
  <si>
    <t>Materiál</t>
  </si>
  <si>
    <t>D1</t>
  </si>
  <si>
    <t>Náklady soupisu celkem</t>
  </si>
  <si>
    <t>Hmotnost
celkem [t]</t>
  </si>
  <si>
    <t>J. hmotnost
[t]</t>
  </si>
  <si>
    <t>Nh celkem [h]</t>
  </si>
  <si>
    <t>Cenová soustava</t>
  </si>
  <si>
    <t>Uchazeč:</t>
  </si>
  <si>
    <t>Zadavatel:</t>
  </si>
  <si>
    <t>SOUPIS PRACÍ</t>
  </si>
  <si>
    <t xml:space="preserve">    D4 - Ostatní</t>
  </si>
  <si>
    <t xml:space="preserve">    D2 - Strojovna</t>
  </si>
  <si>
    <t>D3 - Montáže</t>
  </si>
  <si>
    <t>D1 - Materiál</t>
  </si>
  <si>
    <t>Kód dílu - Popis</t>
  </si>
  <si>
    <t>REKAPITULACE ČLENĚNÍ SOUPISU PRACÍ</t>
  </si>
  <si>
    <t>Výše daně</t>
  </si>
  <si>
    <t>Sazba daně</t>
  </si>
  <si>
    <t>Základ daně</t>
  </si>
  <si>
    <t>Poznámka:</t>
  </si>
  <si>
    <t>VK INVESTING s.r.o., Ing. Jakub Kubina</t>
  </si>
  <si>
    <t>KSO:</t>
  </si>
  <si>
    <t>KRYCÍ LIST SOUPISU</t>
  </si>
  <si>
    <t>{61c291d9-c06c-4a2c-a1d0-b70ba03be134}</t>
  </si>
  <si>
    <t>3) Soupis prací</t>
  </si>
  <si>
    <t>2) Rekapitulace</t>
  </si>
  <si>
    <t>1) Krycí list soupisu</t>
  </si>
  <si>
    <t>SO02 F.1.4.g)</t>
  </si>
  <si>
    <t>R1,.plast.nastěnný.rozvaděč.,IP44/20</t>
  </si>
  <si>
    <t>+</t>
  </si>
  <si>
    <t>ekvitermní regulace kotlů a jednotlivých topných okruhů je součástí dodávky kotlů - profese vytápění</t>
  </si>
  <si>
    <t>Poznámka k položce:
- ekvitermní regulace kotlů a jednotlivých topných okruhů je součástí dodávky kotlů - profese vytápění</t>
  </si>
  <si>
    <t>MaR - Elektro a MaR</t>
  </si>
  <si>
    <t>SO02 F.1.4.g) MaR - Elektro a MaR</t>
  </si>
  <si>
    <t>Kabelový drátěný rošt MERKUR 2 M2 100/50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</si>
</sst>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0000"/>
    <numFmt numFmtId="171" formatCode="#,##0.00%"/>
  </numFmts>
  <fonts count="8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7"/>
      <name val="Trebuchet M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9"/>
      <color indexed="8"/>
      <name val="Trebuchet MS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rgb="FF969696"/>
      <name val="Trebuchet MS"/>
      <family val="0"/>
    </font>
    <font>
      <sz val="7"/>
      <color rgb="FF969696"/>
      <name val="Trebuchet MS"/>
      <family val="0"/>
    </font>
    <font>
      <sz val="8"/>
      <color rgb="FF003366"/>
      <name val="Trebuchet MS"/>
      <family val="0"/>
    </font>
    <font>
      <sz val="10"/>
      <color rgb="FF003366"/>
      <name val="Trebuchet MS"/>
      <family val="0"/>
    </font>
    <font>
      <i/>
      <sz val="7"/>
      <color rgb="FF969696"/>
      <name val="Trebuchet MS"/>
      <family val="0"/>
    </font>
    <font>
      <sz val="12"/>
      <color rgb="FF003366"/>
      <name val="Trebuchet MS"/>
      <family val="0"/>
    </font>
    <font>
      <sz val="8"/>
      <color rgb="FF960000"/>
      <name val="Trebuchet MS"/>
      <family val="0"/>
    </font>
    <font>
      <b/>
      <sz val="12"/>
      <color rgb="FF960000"/>
      <name val="Trebuchet MS"/>
      <family val="0"/>
    </font>
    <font>
      <sz val="9"/>
      <color rgb="FF969696"/>
      <name val="Trebuchet MS"/>
      <family val="0"/>
    </font>
    <font>
      <sz val="9"/>
      <color rgb="FF000000"/>
      <name val="Trebuchet MS"/>
      <family val="0"/>
    </font>
    <font>
      <b/>
      <sz val="12"/>
      <color rgb="FF800000"/>
      <name val="Trebuchet MS"/>
      <family val="0"/>
    </font>
    <font>
      <sz val="8"/>
      <color rgb="FF3366FF"/>
      <name val="Trebuchet MS"/>
      <family val="0"/>
    </font>
    <font>
      <sz val="10"/>
      <color rgb="FF96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0" fontId="11" fillId="0" borderId="23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47">
      <alignment/>
      <protection/>
    </xf>
    <xf numFmtId="0" fontId="0" fillId="0" borderId="0" xfId="47" applyFont="1" applyAlignment="1">
      <alignment vertical="center"/>
      <protection/>
    </xf>
    <xf numFmtId="0" fontId="0" fillId="0" borderId="34" xfId="47" applyFont="1" applyBorder="1" applyAlignment="1">
      <alignment vertical="center"/>
      <protection/>
    </xf>
    <xf numFmtId="0" fontId="0" fillId="0" borderId="35" xfId="47" applyFont="1" applyBorder="1" applyAlignment="1">
      <alignment vertical="center"/>
      <protection/>
    </xf>
    <xf numFmtId="0" fontId="0" fillId="0" borderId="36" xfId="47" applyFont="1" applyBorder="1" applyAlignment="1">
      <alignment vertical="center"/>
      <protection/>
    </xf>
    <xf numFmtId="0" fontId="0" fillId="0" borderId="0" xfId="47" applyFont="1" applyAlignment="1">
      <alignment horizontal="left" vertical="center"/>
      <protection/>
    </xf>
    <xf numFmtId="4" fontId="0" fillId="0" borderId="0" xfId="47" applyNumberFormat="1" applyFont="1" applyAlignment="1">
      <alignment vertical="center"/>
      <protection/>
    </xf>
    <xf numFmtId="170" fontId="76" fillId="0" borderId="37" xfId="47" applyNumberFormat="1" applyFont="1" applyBorder="1" applyAlignment="1">
      <alignment vertical="center"/>
      <protection/>
    </xf>
    <xf numFmtId="170" fontId="76" fillId="0" borderId="38" xfId="47" applyNumberFormat="1" applyFont="1" applyBorder="1" applyAlignment="1">
      <alignment vertical="center"/>
      <protection/>
    </xf>
    <xf numFmtId="0" fontId="76" fillId="0" borderId="38" xfId="47" applyFont="1" applyBorder="1" applyAlignment="1">
      <alignment horizontal="center" vertical="center"/>
      <protection/>
    </xf>
    <xf numFmtId="0" fontId="76" fillId="0" borderId="39" xfId="47" applyFont="1" applyBorder="1" applyAlignment="1">
      <alignment horizontal="left" vertical="center"/>
      <protection/>
    </xf>
    <xf numFmtId="0" fontId="0" fillId="0" borderId="39" xfId="47" applyFont="1" applyBorder="1" applyAlignment="1" applyProtection="1">
      <alignment horizontal="left" vertical="center" wrapText="1"/>
      <protection locked="0"/>
    </xf>
    <xf numFmtId="4" fontId="0" fillId="0" borderId="39" xfId="47" applyNumberFormat="1" applyFont="1" applyBorder="1" applyAlignment="1" applyProtection="1">
      <alignment vertical="center"/>
      <protection locked="0"/>
    </xf>
    <xf numFmtId="0" fontId="0" fillId="0" borderId="39" xfId="47" applyFont="1" applyBorder="1" applyAlignment="1" applyProtection="1">
      <alignment horizontal="center" vertical="center" wrapText="1"/>
      <protection locked="0"/>
    </xf>
    <xf numFmtId="49" fontId="0" fillId="0" borderId="39" xfId="47" applyNumberFormat="1" applyFont="1" applyBorder="1" applyAlignment="1" applyProtection="1">
      <alignment horizontal="left" vertical="center" wrapText="1"/>
      <protection locked="0"/>
    </xf>
    <xf numFmtId="0" fontId="0" fillId="0" borderId="39" xfId="47" applyFont="1" applyBorder="1" applyAlignment="1" applyProtection="1">
      <alignment horizontal="center" vertical="center"/>
      <protection locked="0"/>
    </xf>
    <xf numFmtId="0" fontId="0" fillId="0" borderId="34" xfId="47" applyFont="1" applyBorder="1" applyAlignment="1" applyProtection="1">
      <alignment vertical="center"/>
      <protection locked="0"/>
    </xf>
    <xf numFmtId="170" fontId="76" fillId="0" borderId="40" xfId="47" applyNumberFormat="1" applyFont="1" applyBorder="1" applyAlignment="1">
      <alignment vertical="center"/>
      <protection/>
    </xf>
    <xf numFmtId="170" fontId="76" fillId="0" borderId="0" xfId="47" applyNumberFormat="1" applyFont="1" applyBorder="1" applyAlignment="1">
      <alignment vertical="center"/>
      <protection/>
    </xf>
    <xf numFmtId="0" fontId="76" fillId="0" borderId="0" xfId="47" applyFont="1" applyBorder="1" applyAlignment="1">
      <alignment horizontal="center" vertical="center"/>
      <protection/>
    </xf>
    <xf numFmtId="0" fontId="0" fillId="0" borderId="40" xfId="47" applyFont="1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41" xfId="47" applyFont="1" applyBorder="1" applyAlignment="1">
      <alignment vertical="center"/>
      <protection/>
    </xf>
    <xf numFmtId="0" fontId="29" fillId="0" borderId="0" xfId="47" applyFont="1" applyBorder="1" applyAlignment="1">
      <alignment horizontal="left" vertical="center" wrapText="1"/>
      <protection/>
    </xf>
    <xf numFmtId="0" fontId="77" fillId="0" borderId="0" xfId="47" applyFont="1" applyBorder="1" applyAlignment="1">
      <alignment horizontal="left" vertical="center"/>
      <protection/>
    </xf>
    <xf numFmtId="0" fontId="78" fillId="0" borderId="0" xfId="47" applyFont="1" applyAlignment="1">
      <alignment/>
      <protection/>
    </xf>
    <xf numFmtId="4" fontId="78" fillId="0" borderId="0" xfId="47" applyNumberFormat="1" applyFont="1" applyAlignment="1">
      <alignment vertical="center"/>
      <protection/>
    </xf>
    <xf numFmtId="0" fontId="78" fillId="0" borderId="0" xfId="47" applyFont="1" applyAlignment="1">
      <alignment horizontal="left"/>
      <protection/>
    </xf>
    <xf numFmtId="0" fontId="78" fillId="0" borderId="0" xfId="47" applyFont="1" applyAlignment="1">
      <alignment horizontal="center"/>
      <protection/>
    </xf>
    <xf numFmtId="170" fontId="78" fillId="0" borderId="40" xfId="47" applyNumberFormat="1" applyFont="1" applyBorder="1" applyAlignment="1">
      <alignment/>
      <protection/>
    </xf>
    <xf numFmtId="0" fontId="78" fillId="0" borderId="0" xfId="47" applyFont="1" applyBorder="1" applyAlignment="1">
      <alignment/>
      <protection/>
    </xf>
    <xf numFmtId="170" fontId="78" fillId="0" borderId="0" xfId="47" applyNumberFormat="1" applyFont="1" applyBorder="1" applyAlignment="1">
      <alignment/>
      <protection/>
    </xf>
    <xf numFmtId="0" fontId="78" fillId="0" borderId="41" xfId="47" applyFont="1" applyBorder="1" applyAlignment="1">
      <alignment/>
      <protection/>
    </xf>
    <xf numFmtId="0" fontId="78" fillId="0" borderId="34" xfId="47" applyFont="1" applyBorder="1" applyAlignment="1">
      <alignment/>
      <protection/>
    </xf>
    <xf numFmtId="4" fontId="79" fillId="0" borderId="0" xfId="47" applyNumberFormat="1" applyFont="1" applyBorder="1" applyAlignment="1">
      <alignment/>
      <protection/>
    </xf>
    <xf numFmtId="0" fontId="79" fillId="0" borderId="0" xfId="47" applyFont="1" applyBorder="1" applyAlignment="1">
      <alignment horizontal="left"/>
      <protection/>
    </xf>
    <xf numFmtId="0" fontId="78" fillId="0" borderId="0" xfId="47" applyFont="1" applyBorder="1" applyAlignment="1">
      <alignment horizontal="left"/>
      <protection/>
    </xf>
    <xf numFmtId="0" fontId="80" fillId="0" borderId="0" xfId="47" applyFont="1" applyAlignment="1">
      <alignment vertical="center" wrapText="1"/>
      <protection/>
    </xf>
    <xf numFmtId="0" fontId="77" fillId="0" borderId="0" xfId="47" applyFont="1" applyAlignment="1">
      <alignment horizontal="left" vertical="center"/>
      <protection/>
    </xf>
    <xf numFmtId="0" fontId="29" fillId="0" borderId="0" xfId="47" applyFont="1" applyAlignment="1">
      <alignment horizontal="left" vertical="center" wrapText="1"/>
      <protection/>
    </xf>
    <xf numFmtId="4" fontId="81" fillId="0" borderId="0" xfId="47" applyNumberFormat="1" applyFont="1" applyAlignment="1">
      <alignment/>
      <protection/>
    </xf>
    <xf numFmtId="0" fontId="81" fillId="0" borderId="0" xfId="47" applyFont="1" applyAlignment="1">
      <alignment horizontal="left"/>
      <protection/>
    </xf>
    <xf numFmtId="4" fontId="27" fillId="0" borderId="0" xfId="47" applyNumberFormat="1" applyFont="1" applyAlignment="1">
      <alignment vertical="center"/>
      <protection/>
    </xf>
    <xf numFmtId="170" fontId="82" fillId="0" borderId="42" xfId="47" applyNumberFormat="1" applyFont="1" applyBorder="1" applyAlignment="1">
      <alignment/>
      <protection/>
    </xf>
    <xf numFmtId="0" fontId="0" fillId="0" borderId="43" xfId="47" applyFont="1" applyBorder="1" applyAlignment="1">
      <alignment vertical="center"/>
      <protection/>
    </xf>
    <xf numFmtId="170" fontId="82" fillId="0" borderId="43" xfId="47" applyNumberFormat="1" applyFont="1" applyBorder="1" applyAlignment="1">
      <alignment/>
      <protection/>
    </xf>
    <xf numFmtId="0" fontId="0" fillId="0" borderId="44" xfId="47" applyFont="1" applyBorder="1" applyAlignment="1">
      <alignment vertical="center"/>
      <protection/>
    </xf>
    <xf numFmtId="4" fontId="83" fillId="0" borderId="0" xfId="47" applyNumberFormat="1" applyFont="1" applyAlignment="1">
      <alignment/>
      <protection/>
    </xf>
    <xf numFmtId="0" fontId="83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 vertical="center" wrapText="1"/>
      <protection/>
    </xf>
    <xf numFmtId="0" fontId="84" fillId="0" borderId="45" xfId="47" applyFont="1" applyBorder="1" applyAlignment="1">
      <alignment horizontal="center" vertical="center" wrapText="1"/>
      <protection/>
    </xf>
    <xf numFmtId="0" fontId="84" fillId="0" borderId="46" xfId="47" applyFont="1" applyBorder="1" applyAlignment="1">
      <alignment horizontal="center" vertical="center" wrapText="1"/>
      <protection/>
    </xf>
    <xf numFmtId="0" fontId="84" fillId="0" borderId="47" xfId="47" applyFont="1" applyBorder="1" applyAlignment="1">
      <alignment horizontal="center" vertical="center" wrapText="1"/>
      <protection/>
    </xf>
    <xf numFmtId="0" fontId="0" fillId="0" borderId="34" xfId="47" applyFont="1" applyBorder="1" applyAlignment="1">
      <alignment horizontal="center" vertical="center" wrapText="1"/>
      <protection/>
    </xf>
    <xf numFmtId="0" fontId="6" fillId="35" borderId="45" xfId="47" applyFont="1" applyFill="1" applyBorder="1" applyAlignment="1">
      <alignment horizontal="center" vertical="center" wrapText="1"/>
      <protection/>
    </xf>
    <xf numFmtId="0" fontId="6" fillId="35" borderId="46" xfId="47" applyFont="1" applyFill="1" applyBorder="1" applyAlignment="1">
      <alignment horizontal="center" vertical="center" wrapText="1"/>
      <protection/>
    </xf>
    <xf numFmtId="0" fontId="85" fillId="35" borderId="46" xfId="47" applyFont="1" applyFill="1" applyBorder="1" applyAlignment="1">
      <alignment horizontal="center" vertical="center" wrapText="1"/>
      <protection/>
    </xf>
    <xf numFmtId="0" fontId="6" fillId="35" borderId="47" xfId="47" applyFont="1" applyFill="1" applyBorder="1" applyAlignment="1">
      <alignment horizontal="center" vertical="center" wrapText="1"/>
      <protection/>
    </xf>
    <xf numFmtId="0" fontId="6" fillId="0" borderId="0" xfId="47" applyFont="1" applyAlignment="1">
      <alignment horizontal="left" vertical="center"/>
      <protection/>
    </xf>
    <xf numFmtId="0" fontId="84" fillId="0" borderId="0" xfId="47" applyFont="1" applyAlignment="1">
      <alignment horizontal="left" vertical="center"/>
      <protection/>
    </xf>
    <xf numFmtId="166" fontId="6" fillId="0" borderId="0" xfId="47" applyNumberFormat="1" applyFont="1" applyAlignment="1">
      <alignment horizontal="left" vertical="center"/>
      <protection/>
    </xf>
    <xf numFmtId="0" fontId="4" fillId="0" borderId="0" xfId="47" applyFont="1" applyAlignment="1">
      <alignment horizontal="left" vertical="center"/>
      <protection/>
    </xf>
    <xf numFmtId="0" fontId="0" fillId="0" borderId="48" xfId="47" applyFont="1" applyBorder="1" applyAlignment="1">
      <alignment vertical="center"/>
      <protection/>
    </xf>
    <xf numFmtId="0" fontId="0" fillId="0" borderId="49" xfId="47" applyFont="1" applyBorder="1" applyAlignment="1">
      <alignment vertical="center"/>
      <protection/>
    </xf>
    <xf numFmtId="0" fontId="0" fillId="0" borderId="50" xfId="47" applyFont="1" applyBorder="1" applyAlignment="1">
      <alignment vertical="center"/>
      <protection/>
    </xf>
    <xf numFmtId="0" fontId="0" fillId="0" borderId="51" xfId="47" applyFont="1" applyBorder="1" applyAlignment="1">
      <alignment vertical="center"/>
      <protection/>
    </xf>
    <xf numFmtId="0" fontId="79" fillId="0" borderId="0" xfId="47" applyFont="1" applyAlignment="1">
      <alignment vertical="center"/>
      <protection/>
    </xf>
    <xf numFmtId="0" fontId="79" fillId="0" borderId="51" xfId="47" applyFont="1" applyBorder="1" applyAlignment="1">
      <alignment vertical="center"/>
      <protection/>
    </xf>
    <xf numFmtId="4" fontId="79" fillId="0" borderId="38" xfId="47" applyNumberFormat="1" applyFont="1" applyBorder="1" applyAlignment="1">
      <alignment vertical="center"/>
      <protection/>
    </xf>
    <xf numFmtId="0" fontId="79" fillId="0" borderId="38" xfId="47" applyFont="1" applyBorder="1" applyAlignment="1">
      <alignment vertical="center"/>
      <protection/>
    </xf>
    <xf numFmtId="0" fontId="79" fillId="0" borderId="38" xfId="47" applyFont="1" applyBorder="1" applyAlignment="1">
      <alignment horizontal="left" vertical="center"/>
      <protection/>
    </xf>
    <xf numFmtId="0" fontId="79" fillId="0" borderId="0" xfId="47" applyFont="1" applyBorder="1" applyAlignment="1">
      <alignment vertical="center"/>
      <protection/>
    </xf>
    <xf numFmtId="0" fontId="79" fillId="0" borderId="34" xfId="47" applyFont="1" applyBorder="1" applyAlignment="1">
      <alignment vertical="center"/>
      <protection/>
    </xf>
    <xf numFmtId="0" fontId="81" fillId="0" borderId="0" xfId="47" applyFont="1" applyAlignment="1">
      <alignment vertical="center"/>
      <protection/>
    </xf>
    <xf numFmtId="0" fontId="81" fillId="0" borderId="51" xfId="47" applyFont="1" applyBorder="1" applyAlignment="1">
      <alignment vertical="center"/>
      <protection/>
    </xf>
    <xf numFmtId="4" fontId="81" fillId="0" borderId="38" xfId="47" applyNumberFormat="1" applyFont="1" applyBorder="1" applyAlignment="1">
      <alignment vertical="center"/>
      <protection/>
    </xf>
    <xf numFmtId="0" fontId="81" fillId="0" borderId="38" xfId="47" applyFont="1" applyBorder="1" applyAlignment="1">
      <alignment vertical="center"/>
      <protection/>
    </xf>
    <xf numFmtId="0" fontId="81" fillId="0" borderId="38" xfId="47" applyFont="1" applyBorder="1" applyAlignment="1">
      <alignment horizontal="left" vertical="center"/>
      <protection/>
    </xf>
    <xf numFmtId="0" fontId="81" fillId="0" borderId="0" xfId="47" applyFont="1" applyBorder="1" applyAlignment="1">
      <alignment vertical="center"/>
      <protection/>
    </xf>
    <xf numFmtId="0" fontId="81" fillId="0" borderId="34" xfId="47" applyFont="1" applyBorder="1" applyAlignment="1">
      <alignment vertical="center"/>
      <protection/>
    </xf>
    <xf numFmtId="4" fontId="83" fillId="0" borderId="0" xfId="47" applyNumberFormat="1" applyFont="1" applyBorder="1" applyAlignment="1">
      <alignment vertical="center"/>
      <protection/>
    </xf>
    <xf numFmtId="0" fontId="86" fillId="0" borderId="0" xfId="47" applyFont="1" applyBorder="1" applyAlignment="1">
      <alignment horizontal="left" vertical="center"/>
      <protection/>
    </xf>
    <xf numFmtId="0" fontId="0" fillId="35" borderId="51" xfId="47" applyFont="1" applyFill="1" applyBorder="1" applyAlignment="1">
      <alignment vertical="center"/>
      <protection/>
    </xf>
    <xf numFmtId="0" fontId="6" fillId="35" borderId="0" xfId="47" applyFont="1" applyFill="1" applyBorder="1" applyAlignment="1">
      <alignment horizontal="righ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6" fillId="35" borderId="0" xfId="47" applyFont="1" applyFill="1" applyBorder="1" applyAlignment="1">
      <alignment horizontal="left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84" fillId="0" borderId="0" xfId="47" applyFont="1" applyBorder="1" applyAlignment="1">
      <alignment horizontal="left" vertical="center"/>
      <protection/>
    </xf>
    <xf numFmtId="166" fontId="6" fillId="0" borderId="0" xfId="47" applyNumberFormat="1" applyFont="1" applyBorder="1" applyAlignment="1">
      <alignment horizontal="left" vertical="center"/>
      <protection/>
    </xf>
    <xf numFmtId="0" fontId="4" fillId="0" borderId="0" xfId="47" applyFont="1" applyBorder="1" applyAlignment="1">
      <alignment horizontal="left" vertical="center"/>
      <protection/>
    </xf>
    <xf numFmtId="0" fontId="0" fillId="0" borderId="52" xfId="47" applyFont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4" fontId="7" fillId="35" borderId="54" xfId="47" applyNumberFormat="1" applyFont="1" applyFill="1" applyBorder="1" applyAlignment="1">
      <alignment vertical="center"/>
      <protection/>
    </xf>
    <xf numFmtId="0" fontId="0" fillId="35" borderId="54" xfId="47" applyFont="1" applyFill="1" applyBorder="1" applyAlignment="1">
      <alignment vertical="center"/>
      <protection/>
    </xf>
    <xf numFmtId="0" fontId="7" fillId="35" borderId="54" xfId="47" applyFont="1" applyFill="1" applyBorder="1" applyAlignment="1">
      <alignment horizontal="center" vertical="center"/>
      <protection/>
    </xf>
    <xf numFmtId="0" fontId="7" fillId="35" borderId="54" xfId="47" applyFont="1" applyFill="1" applyBorder="1" applyAlignment="1">
      <alignment horizontal="right" vertical="center"/>
      <protection/>
    </xf>
    <xf numFmtId="0" fontId="7" fillId="35" borderId="55" xfId="47" applyFont="1" applyFill="1" applyBorder="1" applyAlignment="1">
      <alignment horizontal="left" vertical="center"/>
      <protection/>
    </xf>
    <xf numFmtId="4" fontId="76" fillId="0" borderId="0" xfId="47" applyNumberFormat="1" applyFont="1" applyBorder="1" applyAlignment="1">
      <alignment vertical="center"/>
      <protection/>
    </xf>
    <xf numFmtId="171" fontId="76" fillId="0" borderId="0" xfId="47" applyNumberFormat="1" applyFont="1" applyBorder="1" applyAlignment="1">
      <alignment horizontal="right" vertical="center"/>
      <protection/>
    </xf>
    <xf numFmtId="0" fontId="76" fillId="0" borderId="0" xfId="47" applyFont="1" applyBorder="1" applyAlignment="1">
      <alignment horizontal="left" vertical="center"/>
      <protection/>
    </xf>
    <xf numFmtId="0" fontId="76" fillId="0" borderId="0" xfId="47" applyFont="1" applyBorder="1" applyAlignment="1">
      <alignment horizontal="right" vertical="center"/>
      <protection/>
    </xf>
    <xf numFmtId="0" fontId="0" fillId="0" borderId="56" xfId="47" applyFont="1" applyBorder="1" applyAlignment="1">
      <alignment vertical="center"/>
      <protection/>
    </xf>
    <xf numFmtId="0" fontId="10" fillId="0" borderId="0" xfId="47" applyFont="1" applyBorder="1" applyAlignment="1">
      <alignment horizontal="left" vertical="center"/>
      <protection/>
    </xf>
    <xf numFmtId="0" fontId="0" fillId="0" borderId="0" xfId="47" applyFont="1" applyAlignment="1">
      <alignment vertical="center" wrapText="1"/>
      <protection/>
    </xf>
    <xf numFmtId="0" fontId="0" fillId="0" borderId="51" xfId="47" applyFont="1" applyBorder="1" applyAlignment="1">
      <alignment vertical="center" wrapText="1"/>
      <protection/>
    </xf>
    <xf numFmtId="0" fontId="0" fillId="0" borderId="0" xfId="47" applyFont="1" applyBorder="1" applyAlignment="1">
      <alignment vertical="center" wrapText="1"/>
      <protection/>
    </xf>
    <xf numFmtId="0" fontId="0" fillId="0" borderId="34" xfId="47" applyFont="1" applyBorder="1" applyAlignment="1">
      <alignment vertical="center" wrapText="1"/>
      <protection/>
    </xf>
    <xf numFmtId="0" fontId="0" fillId="0" borderId="51" xfId="47" applyBorder="1">
      <alignment/>
      <protection/>
    </xf>
    <xf numFmtId="0" fontId="0" fillId="0" borderId="0" xfId="47" applyBorder="1">
      <alignment/>
      <protection/>
    </xf>
    <xf numFmtId="0" fontId="0" fillId="0" borderId="34" xfId="47" applyBorder="1">
      <alignment/>
      <protection/>
    </xf>
    <xf numFmtId="0" fontId="87" fillId="0" borderId="0" xfId="47" applyFont="1" applyAlignment="1">
      <alignment horizontal="left" vertical="center"/>
      <protection/>
    </xf>
    <xf numFmtId="0" fontId="0" fillId="0" borderId="52" xfId="47" applyBorder="1">
      <alignment/>
      <protection/>
    </xf>
    <xf numFmtId="0" fontId="0" fillId="0" borderId="48" xfId="47" applyBorder="1">
      <alignment/>
      <protection/>
    </xf>
    <xf numFmtId="0" fontId="0" fillId="0" borderId="49" xfId="47" applyBorder="1">
      <alignment/>
      <protection/>
    </xf>
    <xf numFmtId="0" fontId="0" fillId="36" borderId="0" xfId="47" applyFill="1">
      <alignment/>
      <protection/>
    </xf>
    <xf numFmtId="0" fontId="57" fillId="36" borderId="0" xfId="37" applyFill="1" applyAlignment="1" applyProtection="1">
      <alignment/>
      <protection/>
    </xf>
    <xf numFmtId="0" fontId="75" fillId="36" borderId="0" xfId="37" applyFont="1" applyFill="1" applyAlignment="1" applyProtection="1">
      <alignment vertical="center"/>
      <protection/>
    </xf>
    <xf numFmtId="0" fontId="88" fillId="36" borderId="0" xfId="47" applyFont="1" applyFill="1" applyAlignment="1" applyProtection="1">
      <alignment horizontal="left" vertical="center"/>
      <protection/>
    </xf>
    <xf numFmtId="0" fontId="9" fillId="36" borderId="0" xfId="47" applyFont="1" applyFill="1" applyAlignment="1" applyProtection="1">
      <alignment vertical="center"/>
      <protection/>
    </xf>
    <xf numFmtId="0" fontId="0" fillId="36" borderId="0" xfId="47" applyFill="1" applyProtection="1">
      <alignment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57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5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0" fontId="84" fillId="0" borderId="0" xfId="47" applyFont="1" applyAlignment="1">
      <alignment horizontal="left" vertical="center" wrapText="1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Alignment="1">
      <alignment horizontal="left" vertical="center" wrapText="1"/>
      <protection/>
    </xf>
    <xf numFmtId="0" fontId="75" fillId="36" borderId="0" xfId="37" applyFont="1" applyFill="1" applyAlignment="1" applyProtection="1">
      <alignment vertical="center"/>
      <protection/>
    </xf>
    <xf numFmtId="0" fontId="87" fillId="37" borderId="0" xfId="47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84" fillId="0" borderId="0" xfId="47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 wrapText="1"/>
      <protection/>
    </xf>
    <xf numFmtId="0" fontId="0" fillId="0" borderId="0" xfId="47" applyFont="1" applyBorder="1" applyAlignment="1">
      <alignment vertical="center"/>
      <protection/>
    </xf>
    <xf numFmtId="0" fontId="6" fillId="0" borderId="0" xfId="47" applyFont="1" applyBorder="1" applyAlignment="1">
      <alignment horizontal="left" vertical="center" wrapText="1"/>
      <protection/>
    </xf>
    <xf numFmtId="0" fontId="0" fillId="0" borderId="0" xfId="47" applyFont="1" applyBorder="1" applyAlignment="1">
      <alignment vertical="center" wrapText="1"/>
      <protection/>
    </xf>
    <xf numFmtId="166" fontId="6" fillId="0" borderId="0" xfId="0" applyNumberFormat="1" applyFont="1" applyBorder="1" applyAlignment="1">
      <alignment horizontal="left" vertical="top"/>
    </xf>
    <xf numFmtId="0" fontId="0" fillId="0" borderId="58" xfId="0" applyFont="1" applyBorder="1" applyAlignment="1">
      <alignment horizontal="left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742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17F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D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CB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5742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A17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C0D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 descr="C:\KROSplusData\System\Temp\rad38CB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Rekonstrukce%20plynov&#233;%20kotelny%20-%20zad&#225;n&#237;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%20v&#253;m&#283;r%20-%20SO01%20-%20Zm&#283;na%20zdroje%20tepla%20v%20objektech%20DD%20Pohoda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D.1.1. - Stavební úpravy"/>
      <sheetName val="F.1.4.a) - Vytápění"/>
      <sheetName val="F.1.4.c) - Rozvod plynu"/>
      <sheetName val="F.1.4.e) - Zdravotechnika"/>
      <sheetName val="MaR - Měření a regulace"/>
    </sheetNames>
    <sheetDataSet>
      <sheetData sheetId="0"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IO01 - Přípojka plynu"/>
      <sheetName val="SO01 F.1.4.a) - Vytápění"/>
      <sheetName val="SO01 F.1.4.c) - Rozvod vn..."/>
      <sheetName val="SOO1 F.1.4.e) - Zdravotec..."/>
      <sheetName val="F.1.4.g)MaR - Měření a regulace"/>
    </sheetNames>
    <sheetDataSet>
      <sheetData sheetId="0">
        <row r="8">
          <cell r="AN8" t="str">
            <v>10.07.2017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AP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4" t="s">
        <v>0</v>
      </c>
      <c r="B1" s="125"/>
      <c r="C1" s="125"/>
      <c r="D1" s="126" t="s">
        <v>1</v>
      </c>
      <c r="E1" s="125"/>
      <c r="F1" s="125"/>
      <c r="G1" s="125"/>
      <c r="H1" s="125"/>
      <c r="I1" s="125"/>
      <c r="J1" s="125"/>
      <c r="K1" s="127" t="s">
        <v>511</v>
      </c>
      <c r="L1" s="127"/>
      <c r="M1" s="127"/>
      <c r="N1" s="127"/>
      <c r="O1" s="127"/>
      <c r="P1" s="127"/>
      <c r="Q1" s="127"/>
      <c r="R1" s="127"/>
      <c r="S1" s="127"/>
      <c r="T1" s="125"/>
      <c r="U1" s="125"/>
      <c r="V1" s="125"/>
      <c r="W1" s="127" t="s">
        <v>512</v>
      </c>
      <c r="X1" s="127"/>
      <c r="Y1" s="127"/>
      <c r="Z1" s="127"/>
      <c r="AA1" s="127"/>
      <c r="AB1" s="127"/>
      <c r="AC1" s="127"/>
      <c r="AD1" s="127"/>
      <c r="AE1" s="127"/>
      <c r="AF1" s="127"/>
      <c r="AG1" s="125"/>
      <c r="AH1" s="12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79" t="s">
        <v>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R2" s="276" t="s">
        <v>5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64" t="s">
        <v>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253" t="s">
        <v>13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255" t="s">
        <v>15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 t="s">
        <v>28</v>
      </c>
      <c r="AQ10" s="11"/>
      <c r="BS10" s="6" t="s">
        <v>16</v>
      </c>
    </row>
    <row r="11" spans="2:71" s="2" customFormat="1" ht="19.5" customHeight="1">
      <c r="B11" s="10"/>
      <c r="E11" s="14" t="s">
        <v>29</v>
      </c>
      <c r="AK11" s="16" t="s">
        <v>30</v>
      </c>
      <c r="AN11" s="14" t="s">
        <v>31</v>
      </c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32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/>
      <c r="AK14" s="16" t="s">
        <v>30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36</v>
      </c>
      <c r="AK16" s="16" t="s">
        <v>27</v>
      </c>
      <c r="AN16" s="14" t="s">
        <v>33</v>
      </c>
      <c r="AQ16" s="11"/>
      <c r="BS16" s="6" t="s">
        <v>3</v>
      </c>
    </row>
    <row r="17" spans="2:71" s="2" customFormat="1" ht="19.5" customHeight="1">
      <c r="B17" s="10"/>
      <c r="E17" s="14" t="s">
        <v>34</v>
      </c>
      <c r="AK17" s="16" t="s">
        <v>30</v>
      </c>
      <c r="AN17" s="14" t="s">
        <v>35</v>
      </c>
      <c r="AQ17" s="11"/>
      <c r="BS17" s="6" t="s">
        <v>37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38</v>
      </c>
      <c r="AK19" s="16" t="s">
        <v>27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39</v>
      </c>
      <c r="AK20" s="16" t="s">
        <v>30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40</v>
      </c>
      <c r="AK23" s="256">
        <f>ROUND($AG$87,2)</f>
        <v>0</v>
      </c>
      <c r="AL23" s="254"/>
      <c r="AM23" s="254"/>
      <c r="AN23" s="254"/>
      <c r="AO23" s="254"/>
      <c r="AQ23" s="11"/>
    </row>
    <row r="24" spans="2:43" s="2" customFormat="1" ht="15" customHeight="1">
      <c r="B24" s="10"/>
      <c r="D24" s="18" t="s">
        <v>41</v>
      </c>
      <c r="AK24" s="256">
        <f>ROUND($AG$92,2)</f>
        <v>0</v>
      </c>
      <c r="AL24" s="254"/>
      <c r="AM24" s="254"/>
      <c r="AN24" s="254"/>
      <c r="AO24" s="254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77">
        <f>ROUND($AK$23+$AK$24,2)</f>
        <v>0</v>
      </c>
      <c r="AL26" s="278"/>
      <c r="AM26" s="278"/>
      <c r="AN26" s="278"/>
      <c r="AO26" s="278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43</v>
      </c>
      <c r="F28" s="24" t="s">
        <v>44</v>
      </c>
      <c r="L28" s="257">
        <v>0.21</v>
      </c>
      <c r="M28" s="258"/>
      <c r="N28" s="258"/>
      <c r="O28" s="258"/>
      <c r="T28" s="26" t="s">
        <v>45</v>
      </c>
      <c r="W28" s="259">
        <f>AK26</f>
        <v>0</v>
      </c>
      <c r="X28" s="258"/>
      <c r="Y28" s="258"/>
      <c r="Z28" s="258"/>
      <c r="AA28" s="258"/>
      <c r="AB28" s="258"/>
      <c r="AC28" s="258"/>
      <c r="AD28" s="258"/>
      <c r="AE28" s="258"/>
      <c r="AK28" s="259">
        <f>AK34-AK26</f>
        <v>0</v>
      </c>
      <c r="AL28" s="258"/>
      <c r="AM28" s="258"/>
      <c r="AN28" s="258"/>
      <c r="AO28" s="258"/>
      <c r="AQ28" s="27"/>
    </row>
    <row r="29" spans="2:43" s="6" customFormat="1" ht="15" customHeight="1">
      <c r="B29" s="23"/>
      <c r="F29" s="24" t="s">
        <v>46</v>
      </c>
      <c r="L29" s="257">
        <v>0.15</v>
      </c>
      <c r="M29" s="258"/>
      <c r="N29" s="258"/>
      <c r="O29" s="258"/>
      <c r="T29" s="26" t="s">
        <v>45</v>
      </c>
      <c r="W29" s="259">
        <f>ROUND($BA$87+SUM($CE$93:$CE$93),2)</f>
        <v>0</v>
      </c>
      <c r="X29" s="258"/>
      <c r="Y29" s="258"/>
      <c r="Z29" s="258"/>
      <c r="AA29" s="258"/>
      <c r="AB29" s="258"/>
      <c r="AC29" s="258"/>
      <c r="AD29" s="258"/>
      <c r="AE29" s="258"/>
      <c r="AK29" s="259">
        <f>ROUND($AW$87+SUM($BZ$93:$BZ$93),2)</f>
        <v>0</v>
      </c>
      <c r="AL29" s="258"/>
      <c r="AM29" s="258"/>
      <c r="AN29" s="258"/>
      <c r="AO29" s="258"/>
      <c r="AQ29" s="27"/>
    </row>
    <row r="30" spans="2:43" s="6" customFormat="1" ht="15" customHeight="1" hidden="1">
      <c r="B30" s="23"/>
      <c r="F30" s="24" t="s">
        <v>47</v>
      </c>
      <c r="L30" s="257">
        <v>0.21</v>
      </c>
      <c r="M30" s="258"/>
      <c r="N30" s="258"/>
      <c r="O30" s="258"/>
      <c r="T30" s="26" t="s">
        <v>45</v>
      </c>
      <c r="W30" s="259">
        <f>ROUND($BB$87+SUM($CF$93:$CF$93),2)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9">
        <v>0</v>
      </c>
      <c r="AL30" s="258"/>
      <c r="AM30" s="258"/>
      <c r="AN30" s="258"/>
      <c r="AO30" s="258"/>
      <c r="AQ30" s="27"/>
    </row>
    <row r="31" spans="2:43" s="6" customFormat="1" ht="15" customHeight="1" hidden="1">
      <c r="B31" s="23"/>
      <c r="F31" s="24" t="s">
        <v>48</v>
      </c>
      <c r="L31" s="257">
        <v>0.15</v>
      </c>
      <c r="M31" s="258"/>
      <c r="N31" s="258"/>
      <c r="O31" s="258"/>
      <c r="T31" s="26" t="s">
        <v>45</v>
      </c>
      <c r="W31" s="259">
        <f>ROUND($BC$87+SUM($CG$93:$CG$93),2)</f>
        <v>0</v>
      </c>
      <c r="X31" s="258"/>
      <c r="Y31" s="258"/>
      <c r="Z31" s="258"/>
      <c r="AA31" s="258"/>
      <c r="AB31" s="258"/>
      <c r="AC31" s="258"/>
      <c r="AD31" s="258"/>
      <c r="AE31" s="258"/>
      <c r="AK31" s="259">
        <v>0</v>
      </c>
      <c r="AL31" s="258"/>
      <c r="AM31" s="258"/>
      <c r="AN31" s="258"/>
      <c r="AO31" s="258"/>
      <c r="AQ31" s="27"/>
    </row>
    <row r="32" spans="2:43" s="6" customFormat="1" ht="15" customHeight="1" hidden="1">
      <c r="B32" s="23"/>
      <c r="F32" s="24" t="s">
        <v>49</v>
      </c>
      <c r="L32" s="257">
        <v>0</v>
      </c>
      <c r="M32" s="258"/>
      <c r="N32" s="258"/>
      <c r="O32" s="258"/>
      <c r="T32" s="26" t="s">
        <v>45</v>
      </c>
      <c r="W32" s="259">
        <f>ROUND($BD$87+SUM($CH$93:$CH$93),2)</f>
        <v>0</v>
      </c>
      <c r="X32" s="258"/>
      <c r="Y32" s="258"/>
      <c r="Z32" s="258"/>
      <c r="AA32" s="258"/>
      <c r="AB32" s="258"/>
      <c r="AC32" s="258"/>
      <c r="AD32" s="258"/>
      <c r="AE32" s="258"/>
      <c r="AK32" s="259">
        <v>0</v>
      </c>
      <c r="AL32" s="258"/>
      <c r="AM32" s="258"/>
      <c r="AN32" s="258"/>
      <c r="AO32" s="258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50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51</v>
      </c>
      <c r="U34" s="30"/>
      <c r="V34" s="30"/>
      <c r="W34" s="30"/>
      <c r="X34" s="260" t="s">
        <v>52</v>
      </c>
      <c r="Y34" s="261"/>
      <c r="Z34" s="261"/>
      <c r="AA34" s="261"/>
      <c r="AB34" s="261"/>
      <c r="AC34" s="30"/>
      <c r="AD34" s="30"/>
      <c r="AE34" s="30"/>
      <c r="AF34" s="30"/>
      <c r="AG34" s="30"/>
      <c r="AH34" s="30"/>
      <c r="AI34" s="30"/>
      <c r="AJ34" s="30"/>
      <c r="AK34" s="262">
        <f>AK26*1.21</f>
        <v>0</v>
      </c>
      <c r="AL34" s="261"/>
      <c r="AM34" s="261"/>
      <c r="AN34" s="261"/>
      <c r="AO34" s="263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53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54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55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56</v>
      </c>
      <c r="S58" s="38"/>
      <c r="T58" s="38"/>
      <c r="U58" s="38"/>
      <c r="V58" s="38"/>
      <c r="W58" s="38"/>
      <c r="X58" s="38"/>
      <c r="Y58" s="38"/>
      <c r="Z58" s="40"/>
      <c r="AC58" s="37" t="s">
        <v>55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56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58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56</v>
      </c>
      <c r="S69" s="38"/>
      <c r="T69" s="38"/>
      <c r="U69" s="38"/>
      <c r="V69" s="38"/>
      <c r="W69" s="38"/>
      <c r="X69" s="38"/>
      <c r="Y69" s="38"/>
      <c r="Z69" s="40"/>
      <c r="AC69" s="37" t="s">
        <v>55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56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264" t="s">
        <v>59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0"/>
    </row>
    <row r="77" spans="2:43" s="14" customFormat="1" ht="15" customHeight="1">
      <c r="B77" s="47"/>
      <c r="C77" s="16" t="s">
        <v>12</v>
      </c>
      <c r="L77" s="14" t="str">
        <f>$K$5</f>
        <v>SO02</v>
      </c>
      <c r="AQ77" s="48"/>
    </row>
    <row r="78" spans="2:43" s="49" customFormat="1" ht="37.5" customHeight="1">
      <c r="B78" s="50"/>
      <c r="C78" s="49" t="s">
        <v>14</v>
      </c>
      <c r="L78" s="266" t="str">
        <f>$K$6</f>
        <v>Změna zdroje tepla v objektu Ubytovny pro nemocnici v Turnově</v>
      </c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28. Října č.p. 1335 Turnov </v>
      </c>
      <c r="AI80" s="16" t="s">
        <v>22</v>
      </c>
      <c r="AM80" s="53" t="str">
        <f>IF($AN$8="","",$AN$8)</f>
        <v>19.07.2017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Město Turnov</v>
      </c>
      <c r="AI82" s="16" t="s">
        <v>36</v>
      </c>
      <c r="AM82" s="253" t="str">
        <f>IF($E$17="","",$E$17)</f>
        <v>VK INVESTING s.r.o.</v>
      </c>
      <c r="AN82" s="265"/>
      <c r="AO82" s="265"/>
      <c r="AP82" s="265"/>
      <c r="AQ82" s="20"/>
      <c r="AS82" s="267" t="s">
        <v>60</v>
      </c>
      <c r="AT82" s="268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32</v>
      </c>
      <c r="L83" s="14">
        <f>IF($E$14="","",$E$14)</f>
      </c>
      <c r="AI83" s="16" t="s">
        <v>38</v>
      </c>
      <c r="AM83" s="253" t="str">
        <f>IF($E$20="","",$E$20)</f>
        <v>Martin Šimeček</v>
      </c>
      <c r="AN83" s="265"/>
      <c r="AO83" s="265"/>
      <c r="AP83" s="265"/>
      <c r="AQ83" s="20"/>
      <c r="AS83" s="269"/>
      <c r="AT83" s="265"/>
      <c r="BD83" s="54"/>
    </row>
    <row r="84" spans="2:56" s="6" customFormat="1" ht="12" customHeight="1">
      <c r="B84" s="19"/>
      <c r="AQ84" s="20"/>
      <c r="AS84" s="269"/>
      <c r="AT84" s="265"/>
      <c r="BD84" s="54"/>
    </row>
    <row r="85" spans="2:57" s="6" customFormat="1" ht="30" customHeight="1">
      <c r="B85" s="19"/>
      <c r="C85" s="270" t="s">
        <v>61</v>
      </c>
      <c r="D85" s="261"/>
      <c r="E85" s="261"/>
      <c r="F85" s="261"/>
      <c r="G85" s="261"/>
      <c r="H85" s="30"/>
      <c r="I85" s="271" t="s">
        <v>62</v>
      </c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71" t="s">
        <v>63</v>
      </c>
      <c r="AH85" s="261"/>
      <c r="AI85" s="261"/>
      <c r="AJ85" s="261"/>
      <c r="AK85" s="261"/>
      <c r="AL85" s="261"/>
      <c r="AM85" s="261"/>
      <c r="AN85" s="271" t="s">
        <v>64</v>
      </c>
      <c r="AO85" s="261"/>
      <c r="AP85" s="263"/>
      <c r="AQ85" s="20"/>
      <c r="AS85" s="55" t="s">
        <v>65</v>
      </c>
      <c r="AT85" s="56" t="s">
        <v>66</v>
      </c>
      <c r="AU85" s="56" t="s">
        <v>67</v>
      </c>
      <c r="AV85" s="56" t="s">
        <v>68</v>
      </c>
      <c r="AW85" s="56" t="s">
        <v>69</v>
      </c>
      <c r="AX85" s="56" t="s">
        <v>70</v>
      </c>
      <c r="AY85" s="56" t="s">
        <v>71</v>
      </c>
      <c r="AZ85" s="56" t="s">
        <v>72</v>
      </c>
      <c r="BA85" s="56" t="s">
        <v>73</v>
      </c>
      <c r="BB85" s="56" t="s">
        <v>74</v>
      </c>
      <c r="BC85" s="56" t="s">
        <v>75</v>
      </c>
      <c r="BD85" s="57" t="s">
        <v>76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272">
        <f>ROUND(SUM($AG$88:$AG$91),2)</f>
        <v>0</v>
      </c>
      <c r="AH87" s="273"/>
      <c r="AI87" s="273"/>
      <c r="AJ87" s="273"/>
      <c r="AK87" s="273"/>
      <c r="AL87" s="273"/>
      <c r="AM87" s="273"/>
      <c r="AN87" s="272">
        <f>AG87*1.21</f>
        <v>0</v>
      </c>
      <c r="AO87" s="273"/>
      <c r="AP87" s="273"/>
      <c r="AQ87" s="51"/>
      <c r="AS87" s="61">
        <f>ROUND(SUM($AS$88:$AS$90),2)</f>
        <v>0</v>
      </c>
      <c r="AT87" s="62">
        <f>ROUND(SUM($AV$87:$AW$87),2)</f>
        <v>0</v>
      </c>
      <c r="AU87" s="63">
        <f>ROUND(SUM($AU$88:$AU$90),5)</f>
        <v>444.01957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ROUND(SUM($AZ$88:$AZ$90),2)</f>
        <v>0</v>
      </c>
      <c r="BA87" s="62">
        <f>ROUND(SUM($BA$88:$BA$90),2)</f>
        <v>0</v>
      </c>
      <c r="BB87" s="62">
        <f>ROUND(SUM($BB$88:$BB$90),2)</f>
        <v>0</v>
      </c>
      <c r="BC87" s="62">
        <f>ROUND(SUM($BC$88:$BC$90),2)</f>
        <v>0</v>
      </c>
      <c r="BD87" s="64">
        <f>ROUND(SUM($BD$88:$BD$90),2)</f>
        <v>0</v>
      </c>
      <c r="BS87" s="49" t="s">
        <v>78</v>
      </c>
      <c r="BT87" s="49" t="s">
        <v>79</v>
      </c>
      <c r="BU87" s="65" t="s">
        <v>80</v>
      </c>
      <c r="BV87" s="49" t="s">
        <v>81</v>
      </c>
      <c r="BW87" s="49" t="s">
        <v>82</v>
      </c>
      <c r="BX87" s="49" t="s">
        <v>83</v>
      </c>
    </row>
    <row r="88" spans="1:76" s="66" customFormat="1" ht="28.5" customHeight="1">
      <c r="A88" s="123" t="s">
        <v>513</v>
      </c>
      <c r="B88" s="67"/>
      <c r="C88" s="68"/>
      <c r="D88" s="249" t="s">
        <v>84</v>
      </c>
      <c r="E88" s="250"/>
      <c r="F88" s="250"/>
      <c r="G88" s="250"/>
      <c r="H88" s="250"/>
      <c r="I88" s="68"/>
      <c r="J88" s="249" t="s">
        <v>85</v>
      </c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1">
        <f>'SO02 F.1.4.a) - Vytápění'!$M$27</f>
        <v>0</v>
      </c>
      <c r="AH88" s="252"/>
      <c r="AI88" s="252"/>
      <c r="AJ88" s="252"/>
      <c r="AK88" s="252"/>
      <c r="AL88" s="252"/>
      <c r="AM88" s="252"/>
      <c r="AN88" s="251">
        <f>ROUND(SUM($AG$88,$AT$88),2)</f>
        <v>0</v>
      </c>
      <c r="AO88" s="252"/>
      <c r="AP88" s="252"/>
      <c r="AQ88" s="69"/>
      <c r="AS88" s="70">
        <f>'SO02 F.1.4.a) - Vytápění'!$M$25</f>
        <v>0</v>
      </c>
      <c r="AT88" s="71">
        <f>ROUND(SUM($AV$88:$AW$88),2)</f>
        <v>0</v>
      </c>
      <c r="AU88" s="72">
        <f>'SO02 F.1.4.a) - Vytápění'!$W$117</f>
        <v>330.28548500000005</v>
      </c>
      <c r="AV88" s="71">
        <f>'SO02 F.1.4.a) - Vytápění'!$M$29</f>
        <v>0</v>
      </c>
      <c r="AW88" s="71">
        <f>'SO02 F.1.4.a) - Vytápění'!$M$30</f>
        <v>0</v>
      </c>
      <c r="AX88" s="71">
        <f>'SO02 F.1.4.a) - Vytápění'!$M$31</f>
        <v>0</v>
      </c>
      <c r="AY88" s="71">
        <f>'SO02 F.1.4.a) - Vytápění'!$M$32</f>
        <v>0</v>
      </c>
      <c r="AZ88" s="71">
        <f>'SO02 F.1.4.a) - Vytápění'!$H$29</f>
        <v>0</v>
      </c>
      <c r="BA88" s="71">
        <f>'SO02 F.1.4.a) - Vytápění'!$H$30</f>
        <v>0</v>
      </c>
      <c r="BB88" s="71">
        <f>'SO02 F.1.4.a) - Vytápění'!$H$31</f>
        <v>0</v>
      </c>
      <c r="BC88" s="71">
        <f>'SO02 F.1.4.a) - Vytápění'!$H$32</f>
        <v>0</v>
      </c>
      <c r="BD88" s="73">
        <f>'SO02 F.1.4.a) - Vytápění'!$H$33</f>
        <v>0</v>
      </c>
      <c r="BT88" s="66" t="s">
        <v>19</v>
      </c>
      <c r="BV88" s="66" t="s">
        <v>81</v>
      </c>
      <c r="BW88" s="66" t="s">
        <v>86</v>
      </c>
      <c r="BX88" s="66" t="s">
        <v>82</v>
      </c>
    </row>
    <row r="89" spans="1:76" s="66" customFormat="1" ht="28.5" customHeight="1">
      <c r="A89" s="123" t="s">
        <v>513</v>
      </c>
      <c r="B89" s="67"/>
      <c r="C89" s="68"/>
      <c r="D89" s="249" t="s">
        <v>87</v>
      </c>
      <c r="E89" s="250"/>
      <c r="F89" s="250"/>
      <c r="G89" s="250"/>
      <c r="H89" s="250"/>
      <c r="I89" s="68"/>
      <c r="J89" s="249" t="s">
        <v>88</v>
      </c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1">
        <f>'SO02 F.1.4.c) - Rozvod vn...'!$M$27</f>
        <v>0</v>
      </c>
      <c r="AH89" s="252"/>
      <c r="AI89" s="252"/>
      <c r="AJ89" s="252"/>
      <c r="AK89" s="252"/>
      <c r="AL89" s="252"/>
      <c r="AM89" s="252"/>
      <c r="AN89" s="251">
        <f>ROUND(SUM($AG$89,$AT$89),2)</f>
        <v>0</v>
      </c>
      <c r="AO89" s="252"/>
      <c r="AP89" s="252"/>
      <c r="AQ89" s="69"/>
      <c r="AS89" s="70">
        <f>'SO02 F.1.4.c) - Rozvod vn...'!$M$25</f>
        <v>0</v>
      </c>
      <c r="AT89" s="71">
        <f>ROUND(SUM($AV$89:$AW$89),2)</f>
        <v>0</v>
      </c>
      <c r="AU89" s="72">
        <f>'SO02 F.1.4.c) - Rozvod vn...'!$W$115</f>
        <v>50.679295999999994</v>
      </c>
      <c r="AV89" s="71">
        <f>'SO02 F.1.4.c) - Rozvod vn...'!$M$29</f>
        <v>0</v>
      </c>
      <c r="AW89" s="71">
        <f>'SO02 F.1.4.c) - Rozvod vn...'!$M$30</f>
        <v>0</v>
      </c>
      <c r="AX89" s="71">
        <f>'SO02 F.1.4.c) - Rozvod vn...'!$M$31</f>
        <v>0</v>
      </c>
      <c r="AY89" s="71">
        <f>'SO02 F.1.4.c) - Rozvod vn...'!$M$32</f>
        <v>0</v>
      </c>
      <c r="AZ89" s="71">
        <f>'SO02 F.1.4.c) - Rozvod vn...'!$H$29</f>
        <v>0</v>
      </c>
      <c r="BA89" s="71">
        <f>'SO02 F.1.4.c) - Rozvod vn...'!$H$30</f>
        <v>0</v>
      </c>
      <c r="BB89" s="71">
        <f>'SO02 F.1.4.c) - Rozvod vn...'!$H$31</f>
        <v>0</v>
      </c>
      <c r="BC89" s="71">
        <f>'SO02 F.1.4.c) - Rozvod vn...'!$H$32</f>
        <v>0</v>
      </c>
      <c r="BD89" s="73">
        <f>'SO02 F.1.4.c) - Rozvod vn...'!$H$33</f>
        <v>0</v>
      </c>
      <c r="BT89" s="66" t="s">
        <v>19</v>
      </c>
      <c r="BV89" s="66" t="s">
        <v>81</v>
      </c>
      <c r="BW89" s="66" t="s">
        <v>89</v>
      </c>
      <c r="BX89" s="66" t="s">
        <v>82</v>
      </c>
    </row>
    <row r="90" spans="1:76" s="66" customFormat="1" ht="28.5" customHeight="1">
      <c r="A90" s="123" t="s">
        <v>513</v>
      </c>
      <c r="B90" s="67"/>
      <c r="C90" s="68"/>
      <c r="D90" s="249" t="s">
        <v>90</v>
      </c>
      <c r="E90" s="250"/>
      <c r="F90" s="250"/>
      <c r="G90" s="250"/>
      <c r="H90" s="250"/>
      <c r="I90" s="68"/>
      <c r="J90" s="249" t="s">
        <v>91</v>
      </c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1">
        <f>'SO02 F.1.4.e) - Zdravotec...'!$M$27</f>
        <v>0</v>
      </c>
      <c r="AH90" s="252"/>
      <c r="AI90" s="252"/>
      <c r="AJ90" s="252"/>
      <c r="AK90" s="252"/>
      <c r="AL90" s="252"/>
      <c r="AM90" s="252"/>
      <c r="AN90" s="251">
        <f>ROUND(SUM($AG$90,$AT$90),2)</f>
        <v>0</v>
      </c>
      <c r="AO90" s="252"/>
      <c r="AP90" s="252"/>
      <c r="AQ90" s="69"/>
      <c r="AS90" s="74">
        <f>'SO02 F.1.4.e) - Zdravotec...'!$M$25</f>
        <v>0</v>
      </c>
      <c r="AT90" s="75">
        <f>ROUND(SUM($AV$90:$AW$90),2)</f>
        <v>0</v>
      </c>
      <c r="AU90" s="76">
        <f>'SO02 F.1.4.e) - Zdravotec...'!$W$117</f>
        <v>63.05479100000001</v>
      </c>
      <c r="AV90" s="75">
        <f>'SO02 F.1.4.e) - Zdravotec...'!$M$29</f>
        <v>0</v>
      </c>
      <c r="AW90" s="75">
        <f>'SO02 F.1.4.e) - Zdravotec...'!$M$30</f>
        <v>0</v>
      </c>
      <c r="AX90" s="75">
        <f>'SO02 F.1.4.e) - Zdravotec...'!$M$31</f>
        <v>0</v>
      </c>
      <c r="AY90" s="75">
        <f>'SO02 F.1.4.e) - Zdravotec...'!$M$32</f>
        <v>0</v>
      </c>
      <c r="AZ90" s="75">
        <f>'SO02 F.1.4.e) - Zdravotec...'!$H$29</f>
        <v>0</v>
      </c>
      <c r="BA90" s="75">
        <f>'SO02 F.1.4.e) - Zdravotec...'!$H$30</f>
        <v>0</v>
      </c>
      <c r="BB90" s="75">
        <f>'SO02 F.1.4.e) - Zdravotec...'!$H$31</f>
        <v>0</v>
      </c>
      <c r="BC90" s="75">
        <f>'SO02 F.1.4.e) - Zdravotec...'!$H$32</f>
        <v>0</v>
      </c>
      <c r="BD90" s="77">
        <f>'SO02 F.1.4.e) - Zdravotec...'!$H$33</f>
        <v>0</v>
      </c>
      <c r="BT90" s="66" t="s">
        <v>19</v>
      </c>
      <c r="BV90" s="66" t="s">
        <v>81</v>
      </c>
      <c r="BW90" s="66" t="s">
        <v>92</v>
      </c>
      <c r="BX90" s="66" t="s">
        <v>82</v>
      </c>
    </row>
    <row r="91" spans="2:43" s="2" customFormat="1" ht="28.5" customHeight="1">
      <c r="B91" s="10"/>
      <c r="D91" s="249" t="s">
        <v>605</v>
      </c>
      <c r="E91" s="250"/>
      <c r="F91" s="250"/>
      <c r="G91" s="250"/>
      <c r="H91" s="250"/>
      <c r="I91" s="68"/>
      <c r="J91" s="249" t="s">
        <v>610</v>
      </c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1">
        <f>'F.1.4.g)MaR - Elektro a MaR'!J27</f>
        <v>0</v>
      </c>
      <c r="AH91" s="252"/>
      <c r="AI91" s="252"/>
      <c r="AJ91" s="252"/>
      <c r="AK91" s="252"/>
      <c r="AL91" s="252"/>
      <c r="AM91" s="252"/>
      <c r="AN91" s="251">
        <f>AG91*1.21</f>
        <v>0</v>
      </c>
      <c r="AO91" s="252"/>
      <c r="AP91" s="252"/>
      <c r="AQ91" s="11"/>
    </row>
    <row r="92" spans="2:49" s="6" customFormat="1" ht="30.75" customHeight="1">
      <c r="B92" s="19"/>
      <c r="C92" s="60" t="s">
        <v>93</v>
      </c>
      <c r="AG92" s="272">
        <v>0</v>
      </c>
      <c r="AH92" s="265"/>
      <c r="AI92" s="265"/>
      <c r="AJ92" s="265"/>
      <c r="AK92" s="265"/>
      <c r="AL92" s="265"/>
      <c r="AM92" s="265"/>
      <c r="AN92" s="272">
        <v>0</v>
      </c>
      <c r="AO92" s="265"/>
      <c r="AP92" s="265"/>
      <c r="AQ92" s="20"/>
      <c r="AS92" s="55" t="s">
        <v>94</v>
      </c>
      <c r="AT92" s="56" t="s">
        <v>95</v>
      </c>
      <c r="AU92" s="56" t="s">
        <v>43</v>
      </c>
      <c r="AV92" s="57" t="s">
        <v>66</v>
      </c>
      <c r="AW92" s="58"/>
    </row>
    <row r="93" spans="2:48" s="6" customFormat="1" ht="12" customHeight="1">
      <c r="B93" s="19"/>
      <c r="AQ93" s="20"/>
      <c r="AS93" s="33"/>
      <c r="AT93" s="33"/>
      <c r="AU93" s="33"/>
      <c r="AV93" s="33"/>
    </row>
    <row r="94" spans="2:43" s="6" customFormat="1" ht="30.75" customHeight="1">
      <c r="B94" s="19"/>
      <c r="C94" s="78" t="s">
        <v>96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74">
        <f>ROUND($AG$87+$AG$92,2)</f>
        <v>0</v>
      </c>
      <c r="AH94" s="275"/>
      <c r="AI94" s="275"/>
      <c r="AJ94" s="275"/>
      <c r="AK94" s="275"/>
      <c r="AL94" s="275"/>
      <c r="AM94" s="275"/>
      <c r="AN94" s="274">
        <f>ROUND($AN$87+$AN$92,2)</f>
        <v>0</v>
      </c>
      <c r="AO94" s="275"/>
      <c r="AP94" s="275"/>
      <c r="AQ94" s="20"/>
    </row>
    <row r="95" spans="2:43" s="6" customFormat="1" ht="7.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3"/>
    </row>
  </sheetData>
  <sheetProtection/>
  <mergeCells count="56">
    <mergeCell ref="AG92:AM92"/>
    <mergeCell ref="AN92:AP92"/>
    <mergeCell ref="AG94:AM94"/>
    <mergeCell ref="AN94:AP94"/>
    <mergeCell ref="AR2:BE2"/>
    <mergeCell ref="AN90:AP90"/>
    <mergeCell ref="AG90:AM90"/>
    <mergeCell ref="AK26:AO26"/>
    <mergeCell ref="C2:AP2"/>
    <mergeCell ref="C4:AP4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S82:AT84"/>
    <mergeCell ref="AM83:AP83"/>
    <mergeCell ref="C85:G85"/>
    <mergeCell ref="I85:AF85"/>
    <mergeCell ref="AG85:AM85"/>
    <mergeCell ref="AN85:AP85"/>
    <mergeCell ref="X34:AB34"/>
    <mergeCell ref="AK34:AO34"/>
    <mergeCell ref="C76:AP76"/>
    <mergeCell ref="D89:H89"/>
    <mergeCell ref="J89:AF89"/>
    <mergeCell ref="L78:AO78"/>
    <mergeCell ref="AM82:AP82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D91:H91"/>
    <mergeCell ref="J91:AF91"/>
    <mergeCell ref="AG91:AM91"/>
    <mergeCell ref="AN91:AP91"/>
    <mergeCell ref="K5:AO5"/>
    <mergeCell ref="K6:AO6"/>
    <mergeCell ref="AK23:AO23"/>
    <mergeCell ref="AK24:AO24"/>
    <mergeCell ref="L28:O28"/>
    <mergeCell ref="W28:AE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02 F.1.4.a) - Vytápění'!C2" tooltip="SO02 F.1.4.a) - Vytápění" display="/"/>
    <hyperlink ref="A89" location="'SO02 F.1.4.c) - Rozvod vn...'!C2" tooltip="SO02 F.1.4.c) - Rozvod vn..." display="/"/>
    <hyperlink ref="A90" location="'SO02 F.1.4.e) - Zdravotec...'!C2" tooltip="SO02 F.1.4.e) - Zdravote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6" sqref="AC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514</v>
      </c>
      <c r="G1" s="127"/>
      <c r="H1" s="301" t="s">
        <v>515</v>
      </c>
      <c r="I1" s="301"/>
      <c r="J1" s="301"/>
      <c r="K1" s="301"/>
      <c r="L1" s="127" t="s">
        <v>516</v>
      </c>
      <c r="M1" s="125"/>
      <c r="N1" s="125"/>
      <c r="O1" s="126" t="s">
        <v>97</v>
      </c>
      <c r="P1" s="125"/>
      <c r="Q1" s="125"/>
      <c r="R1" s="125"/>
      <c r="S1" s="127" t="s">
        <v>517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9" t="s">
        <v>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S2" s="276" t="s">
        <v>5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98</v>
      </c>
    </row>
    <row r="4" spans="2:46" s="2" customFormat="1" ht="37.5" customHeight="1">
      <c r="B4" s="10"/>
      <c r="C4" s="264" t="s">
        <v>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280" t="str">
        <f>'Rekapitulace stavby'!$K$6</f>
        <v>Změna zdroje tepla v objektu Ubytovny pro nemocnici v Turnově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R6" s="11"/>
    </row>
    <row r="7" spans="2:18" s="6" customFormat="1" ht="37.5" customHeight="1">
      <c r="B7" s="19"/>
      <c r="D7" s="15" t="s">
        <v>100</v>
      </c>
      <c r="F7" s="255" t="s">
        <v>101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102</v>
      </c>
      <c r="M9" s="16" t="s">
        <v>22</v>
      </c>
      <c r="O9" s="281" t="str">
        <f>'Rekapitulace stavby'!$AN$8</f>
        <v>19.07.2017</v>
      </c>
      <c r="P9" s="26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53"/>
      <c r="P11" s="265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53"/>
      <c r="P12" s="26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53"/>
      <c r="P14" s="265"/>
      <c r="R14" s="20"/>
    </row>
    <row r="15" spans="2:18" s="6" customFormat="1" ht="18.75" customHeight="1">
      <c r="B15" s="19"/>
      <c r="E15" s="14"/>
      <c r="M15" s="16" t="s">
        <v>30</v>
      </c>
      <c r="O15" s="253"/>
      <c r="P15" s="26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53" t="s">
        <v>33</v>
      </c>
      <c r="P17" s="265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53" t="s">
        <v>35</v>
      </c>
      <c r="P18" s="26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53"/>
      <c r="P20" s="265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53"/>
      <c r="P21" s="265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103</v>
      </c>
      <c r="M24" s="256">
        <f>$N$88</f>
        <v>0</v>
      </c>
      <c r="N24" s="265"/>
      <c r="O24" s="265"/>
      <c r="P24" s="265"/>
      <c r="R24" s="20"/>
    </row>
    <row r="25" spans="2:18" s="6" customFormat="1" ht="15" customHeight="1">
      <c r="B25" s="19"/>
      <c r="D25" s="18" t="s">
        <v>104</v>
      </c>
      <c r="M25" s="256">
        <f>$N$98</f>
        <v>0</v>
      </c>
      <c r="N25" s="265"/>
      <c r="O25" s="265"/>
      <c r="P25" s="265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282">
        <f>ROUND($M$24+$M$25,2)</f>
        <v>0</v>
      </c>
      <c r="N27" s="265"/>
      <c r="O27" s="265"/>
      <c r="P27" s="265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283">
        <f>ROUND((SUM($BE$98:$BE$99)+SUM($BE$117:$BE$207)),2)</f>
        <v>0</v>
      </c>
      <c r="I29" s="265"/>
      <c r="J29" s="265"/>
      <c r="M29" s="283">
        <f>ROUND((SUM($BE$98:$BE$99)+SUM($BE$117:$BE$207))*$F$29,2)</f>
        <v>0</v>
      </c>
      <c r="N29" s="265"/>
      <c r="O29" s="265"/>
      <c r="P29" s="265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283">
        <f>ROUND((SUM($BF$98:$BF$99)+SUM($BF$117:$BF$207)),2)</f>
        <v>0</v>
      </c>
      <c r="I30" s="265"/>
      <c r="J30" s="265"/>
      <c r="M30" s="283">
        <f>ROUND((SUM($BF$98:$BF$99)+SUM($BF$117:$BF$207))*$F$30,2)</f>
        <v>0</v>
      </c>
      <c r="N30" s="265"/>
      <c r="O30" s="265"/>
      <c r="P30" s="265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283">
        <f>ROUND((SUM($BG$98:$BG$99)+SUM($BG$117:$BG$207)),2)</f>
        <v>0</v>
      </c>
      <c r="I31" s="265"/>
      <c r="J31" s="265"/>
      <c r="M31" s="283">
        <v>0</v>
      </c>
      <c r="N31" s="265"/>
      <c r="O31" s="265"/>
      <c r="P31" s="265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283">
        <f>ROUND((SUM($BH$98:$BH$99)+SUM($BH$117:$BH$207)),2)</f>
        <v>0</v>
      </c>
      <c r="I32" s="265"/>
      <c r="J32" s="265"/>
      <c r="M32" s="283">
        <v>0</v>
      </c>
      <c r="N32" s="265"/>
      <c r="O32" s="265"/>
      <c r="P32" s="265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283">
        <f>ROUND((SUM($BI$98:$BI$99)+SUM($BI$117:$BI$207)),2)</f>
        <v>0</v>
      </c>
      <c r="I33" s="265"/>
      <c r="J33" s="265"/>
      <c r="M33" s="283">
        <v>0</v>
      </c>
      <c r="N33" s="265"/>
      <c r="O33" s="265"/>
      <c r="P33" s="265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62">
        <f>ROUND(SUM($M$27:$M$33),2)</f>
        <v>0</v>
      </c>
      <c r="M35" s="261"/>
      <c r="N35" s="261"/>
      <c r="O35" s="261"/>
      <c r="P35" s="2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64" t="s">
        <v>105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80" t="str">
        <f>$F$6</f>
        <v>Změna zdroje tepla v objektu Ubytovny pro nemocnici v Turnově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R78" s="20"/>
    </row>
    <row r="79" spans="2:18" s="6" customFormat="1" ht="37.5" customHeight="1">
      <c r="B79" s="19"/>
      <c r="C79" s="49" t="s">
        <v>100</v>
      </c>
      <c r="F79" s="266" t="str">
        <f>$F$7</f>
        <v>SO02 F.1.4.a) - Vytápění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281" t="str">
        <f>IF($O$9="","",$O$9)</f>
        <v>19.07.2017</v>
      </c>
      <c r="N81" s="265"/>
      <c r="O81" s="265"/>
      <c r="P81" s="26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53" t="str">
        <f>$E$18</f>
        <v>VK INVESTING s.r.o.</v>
      </c>
      <c r="N83" s="265"/>
      <c r="O83" s="265"/>
      <c r="P83" s="265"/>
      <c r="Q83" s="265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53" t="str">
        <f>$E$21</f>
        <v>Martin Šimeček</v>
      </c>
      <c r="N84" s="265"/>
      <c r="O84" s="265"/>
      <c r="P84" s="265"/>
      <c r="Q84" s="26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86" t="s">
        <v>106</v>
      </c>
      <c r="D86" s="275"/>
      <c r="E86" s="275"/>
      <c r="F86" s="275"/>
      <c r="G86" s="275"/>
      <c r="H86" s="28"/>
      <c r="I86" s="28"/>
      <c r="J86" s="28"/>
      <c r="K86" s="28"/>
      <c r="L86" s="28"/>
      <c r="M86" s="28"/>
      <c r="N86" s="286" t="s">
        <v>107</v>
      </c>
      <c r="O86" s="265"/>
      <c r="P86" s="265"/>
      <c r="Q86" s="26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108</v>
      </c>
      <c r="N88" s="272">
        <f>ROUND($N$117,2)</f>
        <v>0</v>
      </c>
      <c r="O88" s="265"/>
      <c r="P88" s="265"/>
      <c r="Q88" s="265"/>
      <c r="R88" s="20"/>
      <c r="AU88" s="6" t="s">
        <v>109</v>
      </c>
    </row>
    <row r="89" spans="2:18" s="65" customFormat="1" ht="25.5" customHeight="1">
      <c r="B89" s="83"/>
      <c r="D89" s="84" t="s">
        <v>110</v>
      </c>
      <c r="N89" s="284">
        <f>ROUND($N$118,2)</f>
        <v>0</v>
      </c>
      <c r="O89" s="285"/>
      <c r="P89" s="285"/>
      <c r="Q89" s="285"/>
      <c r="R89" s="85"/>
    </row>
    <row r="90" spans="2:18" s="79" customFormat="1" ht="21" customHeight="1">
      <c r="B90" s="86"/>
      <c r="D90" s="87" t="s">
        <v>111</v>
      </c>
      <c r="N90" s="287">
        <f>ROUND($N$119,2)</f>
        <v>0</v>
      </c>
      <c r="O90" s="285"/>
      <c r="P90" s="285"/>
      <c r="Q90" s="285"/>
      <c r="R90" s="88"/>
    </row>
    <row r="91" spans="2:18" s="79" customFormat="1" ht="21" customHeight="1">
      <c r="B91" s="86"/>
      <c r="D91" s="87" t="s">
        <v>112</v>
      </c>
      <c r="N91" s="287">
        <f>ROUND($N$125,2)</f>
        <v>0</v>
      </c>
      <c r="O91" s="285"/>
      <c r="P91" s="285"/>
      <c r="Q91" s="285"/>
      <c r="R91" s="88"/>
    </row>
    <row r="92" spans="2:18" s="79" customFormat="1" ht="21" customHeight="1">
      <c r="B92" s="86"/>
      <c r="D92" s="87" t="s">
        <v>113</v>
      </c>
      <c r="N92" s="287">
        <f>ROUND($N$142,2)</f>
        <v>0</v>
      </c>
      <c r="O92" s="285"/>
      <c r="P92" s="285"/>
      <c r="Q92" s="285"/>
      <c r="R92" s="88"/>
    </row>
    <row r="93" spans="2:18" s="79" customFormat="1" ht="21" customHeight="1">
      <c r="B93" s="86"/>
      <c r="D93" s="87" t="s">
        <v>114</v>
      </c>
      <c r="N93" s="287">
        <f>ROUND($N$159,2)</f>
        <v>0</v>
      </c>
      <c r="O93" s="285"/>
      <c r="P93" s="285"/>
      <c r="Q93" s="285"/>
      <c r="R93" s="88"/>
    </row>
    <row r="94" spans="2:18" s="79" customFormat="1" ht="21" customHeight="1">
      <c r="B94" s="86"/>
      <c r="D94" s="87" t="s">
        <v>115</v>
      </c>
      <c r="N94" s="287">
        <f>ROUND($N$168,2)</f>
        <v>0</v>
      </c>
      <c r="O94" s="285"/>
      <c r="P94" s="285"/>
      <c r="Q94" s="285"/>
      <c r="R94" s="88"/>
    </row>
    <row r="95" spans="2:18" s="79" customFormat="1" ht="21" customHeight="1">
      <c r="B95" s="86"/>
      <c r="D95" s="87" t="s">
        <v>116</v>
      </c>
      <c r="N95" s="287">
        <f>ROUND($N$196,2)</f>
        <v>0</v>
      </c>
      <c r="O95" s="285"/>
      <c r="P95" s="285"/>
      <c r="Q95" s="285"/>
      <c r="R95" s="88"/>
    </row>
    <row r="96" spans="2:18" s="65" customFormat="1" ht="25.5" customHeight="1">
      <c r="B96" s="83"/>
      <c r="D96" s="84" t="s">
        <v>117</v>
      </c>
      <c r="N96" s="284">
        <f>ROUND($N$201,2)</f>
        <v>0</v>
      </c>
      <c r="O96" s="285"/>
      <c r="P96" s="285"/>
      <c r="Q96" s="285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118</v>
      </c>
      <c r="N98" s="272">
        <v>0</v>
      </c>
      <c r="O98" s="265"/>
      <c r="P98" s="265"/>
      <c r="Q98" s="265"/>
      <c r="R98" s="20"/>
      <c r="T98" s="89"/>
      <c r="U98" s="90" t="s">
        <v>43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96</v>
      </c>
      <c r="D100" s="28"/>
      <c r="E100" s="28"/>
      <c r="F100" s="28"/>
      <c r="G100" s="28"/>
      <c r="H100" s="28"/>
      <c r="I100" s="28"/>
      <c r="J100" s="28"/>
      <c r="K100" s="28"/>
      <c r="L100" s="274">
        <f>ROUND(SUM($N$88+$N$98),2)</f>
        <v>0</v>
      </c>
      <c r="M100" s="275"/>
      <c r="N100" s="275"/>
      <c r="O100" s="275"/>
      <c r="P100" s="275"/>
      <c r="Q100" s="275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264" t="s">
        <v>119</v>
      </c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280" t="str">
        <f>$F$6</f>
        <v>Změna zdroje tepla v objektu Ubytovny pro nemocnici v Turnově</v>
      </c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R108" s="20"/>
    </row>
    <row r="109" spans="2:18" s="6" customFormat="1" ht="37.5" customHeight="1">
      <c r="B109" s="19"/>
      <c r="C109" s="49" t="s">
        <v>100</v>
      </c>
      <c r="F109" s="266" t="str">
        <f>$F$7</f>
        <v>SO02 F.1.4.a) - Vytápění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Turnov</v>
      </c>
      <c r="K111" s="16" t="s">
        <v>22</v>
      </c>
      <c r="M111" s="281" t="str">
        <f>IF($O$9="","",$O$9)</f>
        <v>19.07.2017</v>
      </c>
      <c r="N111" s="265"/>
      <c r="O111" s="265"/>
      <c r="P111" s="265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26</v>
      </c>
      <c r="F113" s="14" t="str">
        <f>$E$12</f>
        <v>Město Turnov</v>
      </c>
      <c r="K113" s="16" t="s">
        <v>36</v>
      </c>
      <c r="M113" s="253" t="str">
        <f>$E$18</f>
        <v>VK INVESTING s.r.o.</v>
      </c>
      <c r="N113" s="265"/>
      <c r="O113" s="265"/>
      <c r="P113" s="265"/>
      <c r="Q113" s="265"/>
      <c r="R113" s="20"/>
    </row>
    <row r="114" spans="2:18" s="6" customFormat="1" ht="15" customHeight="1">
      <c r="B114" s="19"/>
      <c r="C114" s="16" t="s">
        <v>32</v>
      </c>
      <c r="F114" s="14">
        <f>IF($E$15="","",$E$15)</f>
      </c>
      <c r="K114" s="16" t="s">
        <v>38</v>
      </c>
      <c r="M114" s="253" t="str">
        <f>$E$21</f>
        <v>Martin Šimeček</v>
      </c>
      <c r="N114" s="265"/>
      <c r="O114" s="265"/>
      <c r="P114" s="265"/>
      <c r="Q114" s="265"/>
      <c r="R114" s="20"/>
    </row>
    <row r="115" spans="2:18" s="6" customFormat="1" ht="11.25" customHeight="1">
      <c r="B115" s="19"/>
      <c r="R115" s="20"/>
    </row>
    <row r="116" spans="2:28" s="91" customFormat="1" ht="30" customHeight="1">
      <c r="B116" s="92"/>
      <c r="C116" s="93" t="s">
        <v>120</v>
      </c>
      <c r="D116" s="94" t="s">
        <v>121</v>
      </c>
      <c r="E116" s="94" t="s">
        <v>61</v>
      </c>
      <c r="F116" s="288" t="s">
        <v>122</v>
      </c>
      <c r="G116" s="289"/>
      <c r="H116" s="289"/>
      <c r="I116" s="289"/>
      <c r="J116" s="94" t="s">
        <v>123</v>
      </c>
      <c r="K116" s="94" t="s">
        <v>124</v>
      </c>
      <c r="L116" s="288" t="s">
        <v>125</v>
      </c>
      <c r="M116" s="289"/>
      <c r="N116" s="288" t="s">
        <v>126</v>
      </c>
      <c r="O116" s="289"/>
      <c r="P116" s="289"/>
      <c r="Q116" s="290"/>
      <c r="R116" s="95"/>
      <c r="T116" s="55" t="s">
        <v>127</v>
      </c>
      <c r="U116" s="56" t="s">
        <v>43</v>
      </c>
      <c r="V116" s="56" t="s">
        <v>128</v>
      </c>
      <c r="W116" s="56" t="s">
        <v>129</v>
      </c>
      <c r="X116" s="56" t="s">
        <v>130</v>
      </c>
      <c r="Y116" s="56" t="s">
        <v>131</v>
      </c>
      <c r="Z116" s="56" t="s">
        <v>132</v>
      </c>
      <c r="AA116" s="56" t="s">
        <v>133</v>
      </c>
      <c r="AB116" s="57" t="s">
        <v>134</v>
      </c>
    </row>
    <row r="117" spans="2:63" s="6" customFormat="1" ht="30" customHeight="1">
      <c r="B117" s="19"/>
      <c r="C117" s="60" t="s">
        <v>103</v>
      </c>
      <c r="N117" s="302">
        <f>$BK$117+N137+N139</f>
        <v>0</v>
      </c>
      <c r="O117" s="265"/>
      <c r="P117" s="265"/>
      <c r="Q117" s="265"/>
      <c r="R117" s="20"/>
      <c r="T117" s="59"/>
      <c r="U117" s="33"/>
      <c r="V117" s="33"/>
      <c r="W117" s="96">
        <f>$W$118+$W$201</f>
        <v>330.28548500000005</v>
      </c>
      <c r="X117" s="33"/>
      <c r="Y117" s="96">
        <f>$Y$118+$Y$201</f>
        <v>4.5244332</v>
      </c>
      <c r="Z117" s="33"/>
      <c r="AA117" s="96">
        <f>$AA$118+$AA$201</f>
        <v>0.36518999999999996</v>
      </c>
      <c r="AB117" s="34"/>
      <c r="AT117" s="6" t="s">
        <v>78</v>
      </c>
      <c r="AU117" s="6" t="s">
        <v>109</v>
      </c>
      <c r="BK117" s="97">
        <f>$BK$118+$BK$201</f>
        <v>0</v>
      </c>
    </row>
    <row r="118" spans="2:63" s="98" customFormat="1" ht="37.5" customHeight="1">
      <c r="B118" s="99"/>
      <c r="D118" s="100" t="s">
        <v>110</v>
      </c>
      <c r="N118" s="300">
        <f>$BK$118</f>
        <v>0</v>
      </c>
      <c r="O118" s="299"/>
      <c r="P118" s="299"/>
      <c r="Q118" s="299"/>
      <c r="R118" s="102"/>
      <c r="T118" s="103"/>
      <c r="W118" s="104">
        <f>$W$119+$W$125+$W$142+$W$159+$W$168+$W$196</f>
        <v>298.28548500000005</v>
      </c>
      <c r="Y118" s="104">
        <f>$Y$119+$Y$125+$Y$142+$Y$159+$Y$168+$Y$196</f>
        <v>4.5144332</v>
      </c>
      <c r="AA118" s="104">
        <f>$AA$119+$AA$125+$AA$142+$AA$159+$AA$168+$AA$196</f>
        <v>0.36518999999999996</v>
      </c>
      <c r="AB118" s="105"/>
      <c r="AR118" s="101" t="s">
        <v>98</v>
      </c>
      <c r="AT118" s="101" t="s">
        <v>78</v>
      </c>
      <c r="AU118" s="101" t="s">
        <v>79</v>
      </c>
      <c r="AY118" s="101" t="s">
        <v>135</v>
      </c>
      <c r="BK118" s="106">
        <f>$BK$119+$BK$125+$BK$142+$BK$159+$BK$168+$BK$196</f>
        <v>0</v>
      </c>
    </row>
    <row r="119" spans="2:63" s="98" customFormat="1" ht="21" customHeight="1">
      <c r="B119" s="99"/>
      <c r="D119" s="107" t="s">
        <v>111</v>
      </c>
      <c r="N119" s="298">
        <f>$BK$119</f>
        <v>0</v>
      </c>
      <c r="O119" s="299"/>
      <c r="P119" s="299"/>
      <c r="Q119" s="299"/>
      <c r="R119" s="102"/>
      <c r="T119" s="103"/>
      <c r="W119" s="104">
        <f>SUM($W$120:$W$124)</f>
        <v>17.459999999999997</v>
      </c>
      <c r="Y119" s="104">
        <f>SUM($Y$120:$Y$124)</f>
        <v>0.05788</v>
      </c>
      <c r="AA119" s="104">
        <f>SUM($AA$120:$AA$124)</f>
        <v>0</v>
      </c>
      <c r="AB119" s="105"/>
      <c r="AR119" s="101" t="s">
        <v>98</v>
      </c>
      <c r="AT119" s="101" t="s">
        <v>78</v>
      </c>
      <c r="AU119" s="101" t="s">
        <v>19</v>
      </c>
      <c r="AY119" s="101" t="s">
        <v>135</v>
      </c>
      <c r="BK119" s="106">
        <f>SUM($BK$120:$BK$124)</f>
        <v>0</v>
      </c>
    </row>
    <row r="120" spans="2:64" s="6" customFormat="1" ht="27" customHeight="1">
      <c r="B120" s="19"/>
      <c r="C120" s="108" t="s">
        <v>136</v>
      </c>
      <c r="D120" s="108" t="s">
        <v>137</v>
      </c>
      <c r="E120" s="109" t="s">
        <v>138</v>
      </c>
      <c r="F120" s="291" t="s">
        <v>139</v>
      </c>
      <c r="G120" s="292"/>
      <c r="H120" s="292"/>
      <c r="I120" s="292"/>
      <c r="J120" s="110" t="s">
        <v>140</v>
      </c>
      <c r="K120" s="111">
        <v>60</v>
      </c>
      <c r="L120" s="293"/>
      <c r="M120" s="292"/>
      <c r="N120" s="293">
        <f>ROUND($L$120*$K$120,2)</f>
        <v>0</v>
      </c>
      <c r="O120" s="292"/>
      <c r="P120" s="292"/>
      <c r="Q120" s="292"/>
      <c r="R120" s="20"/>
      <c r="T120" s="112"/>
      <c r="U120" s="26" t="s">
        <v>44</v>
      </c>
      <c r="V120" s="113">
        <v>0.291</v>
      </c>
      <c r="W120" s="113">
        <f>$V$120*$K$120</f>
        <v>17.459999999999997</v>
      </c>
      <c r="X120" s="113">
        <v>0.00038</v>
      </c>
      <c r="Y120" s="113">
        <f>$X$120*$K$120</f>
        <v>0.0228</v>
      </c>
      <c r="Z120" s="113">
        <v>0</v>
      </c>
      <c r="AA120" s="113">
        <f>$Z$120*$K$120</f>
        <v>0</v>
      </c>
      <c r="AB120" s="114"/>
      <c r="AR120" s="6" t="s">
        <v>141</v>
      </c>
      <c r="AT120" s="6" t="s">
        <v>137</v>
      </c>
      <c r="AU120" s="6" t="s">
        <v>98</v>
      </c>
      <c r="AY120" s="6" t="s">
        <v>135</v>
      </c>
      <c r="BE120" s="115">
        <f>IF($U$120="základní",$N$120,0)</f>
        <v>0</v>
      </c>
      <c r="BF120" s="115">
        <f>IF($U$120="snížená",$N$120,0)</f>
        <v>0</v>
      </c>
      <c r="BG120" s="115">
        <f>IF($U$120="zákl. přenesená",$N$120,0)</f>
        <v>0</v>
      </c>
      <c r="BH120" s="115">
        <f>IF($U$120="sníž. přenesená",$N$120,0)</f>
        <v>0</v>
      </c>
      <c r="BI120" s="115">
        <f>IF($U$120="nulová",$N$120,0)</f>
        <v>0</v>
      </c>
      <c r="BJ120" s="6" t="s">
        <v>19</v>
      </c>
      <c r="BK120" s="115">
        <f>ROUND($L$120*$K$120,2)</f>
        <v>0</v>
      </c>
      <c r="BL120" s="6" t="s">
        <v>141</v>
      </c>
    </row>
    <row r="121" spans="2:64" s="6" customFormat="1" ht="27" customHeight="1">
      <c r="B121" s="19"/>
      <c r="C121" s="116" t="s">
        <v>142</v>
      </c>
      <c r="D121" s="116" t="s">
        <v>143</v>
      </c>
      <c r="E121" s="117" t="s">
        <v>144</v>
      </c>
      <c r="F121" s="294" t="s">
        <v>145</v>
      </c>
      <c r="G121" s="295"/>
      <c r="H121" s="295"/>
      <c r="I121" s="295"/>
      <c r="J121" s="118" t="s">
        <v>140</v>
      </c>
      <c r="K121" s="119">
        <v>16</v>
      </c>
      <c r="L121" s="296"/>
      <c r="M121" s="295"/>
      <c r="N121" s="296">
        <f>ROUND($L$121*$K$121,2)</f>
        <v>0</v>
      </c>
      <c r="O121" s="292"/>
      <c r="P121" s="292"/>
      <c r="Q121" s="292"/>
      <c r="R121" s="20"/>
      <c r="T121" s="112"/>
      <c r="U121" s="26" t="s">
        <v>44</v>
      </c>
      <c r="V121" s="113">
        <v>0</v>
      </c>
      <c r="W121" s="113">
        <f>$V$121*$K$121</f>
        <v>0</v>
      </c>
      <c r="X121" s="113">
        <v>0.00102</v>
      </c>
      <c r="Y121" s="113">
        <f>$X$121*$K$121</f>
        <v>0.01632</v>
      </c>
      <c r="Z121" s="113">
        <v>0</v>
      </c>
      <c r="AA121" s="113">
        <f>$Z$121*$K$121</f>
        <v>0</v>
      </c>
      <c r="AB121" s="114"/>
      <c r="AR121" s="6" t="s">
        <v>146</v>
      </c>
      <c r="AT121" s="6" t="s">
        <v>143</v>
      </c>
      <c r="AU121" s="6" t="s">
        <v>98</v>
      </c>
      <c r="AY121" s="6" t="s">
        <v>135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6" t="s">
        <v>19</v>
      </c>
      <c r="BK121" s="115">
        <f>ROUND($L$121*$K$121,2)</f>
        <v>0</v>
      </c>
      <c r="BL121" s="6" t="s">
        <v>141</v>
      </c>
    </row>
    <row r="122" spans="2:64" s="6" customFormat="1" ht="27" customHeight="1">
      <c r="B122" s="19"/>
      <c r="C122" s="116" t="s">
        <v>147</v>
      </c>
      <c r="D122" s="116" t="s">
        <v>143</v>
      </c>
      <c r="E122" s="117" t="s">
        <v>148</v>
      </c>
      <c r="F122" s="294" t="s">
        <v>149</v>
      </c>
      <c r="G122" s="295"/>
      <c r="H122" s="295"/>
      <c r="I122" s="295"/>
      <c r="J122" s="118" t="s">
        <v>140</v>
      </c>
      <c r="K122" s="119">
        <v>32</v>
      </c>
      <c r="L122" s="296"/>
      <c r="M122" s="295"/>
      <c r="N122" s="296">
        <f>ROUND($L$122*$K$122,2)</f>
        <v>0</v>
      </c>
      <c r="O122" s="292"/>
      <c r="P122" s="292"/>
      <c r="Q122" s="292"/>
      <c r="R122" s="20"/>
      <c r="T122" s="112"/>
      <c r="U122" s="26" t="s">
        <v>44</v>
      </c>
      <c r="V122" s="113">
        <v>0</v>
      </c>
      <c r="W122" s="113">
        <f>$V$122*$K$122</f>
        <v>0</v>
      </c>
      <c r="X122" s="113">
        <v>0.00047</v>
      </c>
      <c r="Y122" s="113">
        <f>$X$122*$K$122</f>
        <v>0.01504</v>
      </c>
      <c r="Z122" s="113">
        <v>0</v>
      </c>
      <c r="AA122" s="113">
        <f>$Z$122*$K$122</f>
        <v>0</v>
      </c>
      <c r="AB122" s="114"/>
      <c r="AR122" s="6" t="s">
        <v>146</v>
      </c>
      <c r="AT122" s="6" t="s">
        <v>143</v>
      </c>
      <c r="AU122" s="6" t="s">
        <v>98</v>
      </c>
      <c r="AY122" s="6" t="s">
        <v>135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19</v>
      </c>
      <c r="BK122" s="115">
        <f>ROUND($L$122*$K$122,2)</f>
        <v>0</v>
      </c>
      <c r="BL122" s="6" t="s">
        <v>141</v>
      </c>
    </row>
    <row r="123" spans="2:64" s="6" customFormat="1" ht="27" customHeight="1">
      <c r="B123" s="19"/>
      <c r="C123" s="116" t="s">
        <v>150</v>
      </c>
      <c r="D123" s="116" t="s">
        <v>143</v>
      </c>
      <c r="E123" s="117" t="s">
        <v>151</v>
      </c>
      <c r="F123" s="294" t="s">
        <v>152</v>
      </c>
      <c r="G123" s="295"/>
      <c r="H123" s="295"/>
      <c r="I123" s="295"/>
      <c r="J123" s="118" t="s">
        <v>140</v>
      </c>
      <c r="K123" s="119">
        <v>8</v>
      </c>
      <c r="L123" s="296"/>
      <c r="M123" s="295"/>
      <c r="N123" s="296">
        <f>ROUND($L$123*$K$123,2)</f>
        <v>0</v>
      </c>
      <c r="O123" s="292"/>
      <c r="P123" s="292"/>
      <c r="Q123" s="292"/>
      <c r="R123" s="20"/>
      <c r="T123" s="112"/>
      <c r="U123" s="26" t="s">
        <v>44</v>
      </c>
      <c r="V123" s="113">
        <v>0</v>
      </c>
      <c r="W123" s="113">
        <f>$V$123*$K$123</f>
        <v>0</v>
      </c>
      <c r="X123" s="113">
        <v>0.00032</v>
      </c>
      <c r="Y123" s="113">
        <f>$X$123*$K$123</f>
        <v>0.00256</v>
      </c>
      <c r="Z123" s="113">
        <v>0</v>
      </c>
      <c r="AA123" s="113">
        <f>$Z$123*$K$123</f>
        <v>0</v>
      </c>
      <c r="AB123" s="114"/>
      <c r="AR123" s="6" t="s">
        <v>146</v>
      </c>
      <c r="AT123" s="6" t="s">
        <v>143</v>
      </c>
      <c r="AU123" s="6" t="s">
        <v>98</v>
      </c>
      <c r="AY123" s="6" t="s">
        <v>135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6" t="s">
        <v>19</v>
      </c>
      <c r="BK123" s="115">
        <f>ROUND($L$123*$K$123,2)</f>
        <v>0</v>
      </c>
      <c r="BL123" s="6" t="s">
        <v>141</v>
      </c>
    </row>
    <row r="124" spans="2:64" s="6" customFormat="1" ht="27" customHeight="1">
      <c r="B124" s="19"/>
      <c r="C124" s="116" t="s">
        <v>153</v>
      </c>
      <c r="D124" s="116" t="s">
        <v>143</v>
      </c>
      <c r="E124" s="117" t="s">
        <v>154</v>
      </c>
      <c r="F124" s="294" t="s">
        <v>155</v>
      </c>
      <c r="G124" s="295"/>
      <c r="H124" s="295"/>
      <c r="I124" s="295"/>
      <c r="J124" s="118" t="s">
        <v>140</v>
      </c>
      <c r="K124" s="119">
        <v>4</v>
      </c>
      <c r="L124" s="296"/>
      <c r="M124" s="295"/>
      <c r="N124" s="296">
        <f>ROUND($L$124*$K$124,2)</f>
        <v>0</v>
      </c>
      <c r="O124" s="292"/>
      <c r="P124" s="292"/>
      <c r="Q124" s="292"/>
      <c r="R124" s="20"/>
      <c r="T124" s="112"/>
      <c r="U124" s="26" t="s">
        <v>44</v>
      </c>
      <c r="V124" s="113">
        <v>0</v>
      </c>
      <c r="W124" s="113">
        <f>$V$124*$K$124</f>
        <v>0</v>
      </c>
      <c r="X124" s="113">
        <v>0.00029</v>
      </c>
      <c r="Y124" s="113">
        <f>$X$124*$K$124</f>
        <v>0.00116</v>
      </c>
      <c r="Z124" s="113">
        <v>0</v>
      </c>
      <c r="AA124" s="113">
        <f>$Z$124*$K$124</f>
        <v>0</v>
      </c>
      <c r="AB124" s="114"/>
      <c r="AR124" s="6" t="s">
        <v>146</v>
      </c>
      <c r="AT124" s="6" t="s">
        <v>143</v>
      </c>
      <c r="AU124" s="6" t="s">
        <v>98</v>
      </c>
      <c r="AY124" s="6" t="s">
        <v>135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19</v>
      </c>
      <c r="BK124" s="115">
        <f>ROUND($L$124*$K$124,2)</f>
        <v>0</v>
      </c>
      <c r="BL124" s="6" t="s">
        <v>141</v>
      </c>
    </row>
    <row r="125" spans="2:63" s="98" customFormat="1" ht="30.75" customHeight="1">
      <c r="B125" s="99"/>
      <c r="D125" s="107" t="s">
        <v>112</v>
      </c>
      <c r="N125" s="298">
        <f>$BK$125+N137+N139</f>
        <v>0</v>
      </c>
      <c r="O125" s="299"/>
      <c r="P125" s="299"/>
      <c r="Q125" s="299"/>
      <c r="R125" s="102"/>
      <c r="T125" s="103"/>
      <c r="W125" s="104">
        <f>SUM($W$126:$W$141)</f>
        <v>127.99706800000001</v>
      </c>
      <c r="Y125" s="104">
        <f>SUM($Y$126:$Y$141)</f>
        <v>3.5738600000000003</v>
      </c>
      <c r="AA125" s="104">
        <f>SUM($AA$126:$AA$141)</f>
        <v>0</v>
      </c>
      <c r="AB125" s="105"/>
      <c r="AR125" s="101" t="s">
        <v>98</v>
      </c>
      <c r="AT125" s="101" t="s">
        <v>78</v>
      </c>
      <c r="AU125" s="101" t="s">
        <v>19</v>
      </c>
      <c r="AY125" s="101" t="s">
        <v>135</v>
      </c>
      <c r="BK125" s="106">
        <f>SUM($BK$126:$BK$141)</f>
        <v>0</v>
      </c>
    </row>
    <row r="126" spans="2:64" s="6" customFormat="1" ht="39" customHeight="1">
      <c r="B126" s="19"/>
      <c r="C126" s="108" t="s">
        <v>19</v>
      </c>
      <c r="D126" s="108" t="s">
        <v>137</v>
      </c>
      <c r="E126" s="109" t="s">
        <v>156</v>
      </c>
      <c r="F126" s="291" t="s">
        <v>157</v>
      </c>
      <c r="G126" s="292"/>
      <c r="H126" s="292"/>
      <c r="I126" s="292"/>
      <c r="J126" s="110" t="s">
        <v>158</v>
      </c>
      <c r="K126" s="111">
        <v>2</v>
      </c>
      <c r="L126" s="293"/>
      <c r="M126" s="292"/>
      <c r="N126" s="293">
        <f>ROUND($L$126*$K$126,2)</f>
        <v>0</v>
      </c>
      <c r="O126" s="292"/>
      <c r="P126" s="292"/>
      <c r="Q126" s="292"/>
      <c r="R126" s="20"/>
      <c r="T126" s="112"/>
      <c r="U126" s="26" t="s">
        <v>44</v>
      </c>
      <c r="V126" s="113">
        <v>5.68</v>
      </c>
      <c r="W126" s="113">
        <f>$V$126*$K$126</f>
        <v>11.36</v>
      </c>
      <c r="X126" s="113">
        <v>1.2</v>
      </c>
      <c r="Y126" s="113">
        <f>$X$126*$K$126</f>
        <v>2.4</v>
      </c>
      <c r="Z126" s="113">
        <v>0</v>
      </c>
      <c r="AA126" s="113">
        <f>$Z$126*$K$126</f>
        <v>0</v>
      </c>
      <c r="AB126" s="114"/>
      <c r="AR126" s="6" t="s">
        <v>141</v>
      </c>
      <c r="AT126" s="6" t="s">
        <v>137</v>
      </c>
      <c r="AU126" s="6" t="s">
        <v>98</v>
      </c>
      <c r="AY126" s="6" t="s">
        <v>135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141</v>
      </c>
    </row>
    <row r="127" spans="2:64" s="6" customFormat="1" ht="27" customHeight="1">
      <c r="B127" s="19"/>
      <c r="C127" s="108" t="s">
        <v>159</v>
      </c>
      <c r="D127" s="108" t="s">
        <v>137</v>
      </c>
      <c r="E127" s="109" t="s">
        <v>160</v>
      </c>
      <c r="F127" s="291" t="s">
        <v>161</v>
      </c>
      <c r="G127" s="292"/>
      <c r="H127" s="292"/>
      <c r="I127" s="292"/>
      <c r="J127" s="110" t="s">
        <v>158</v>
      </c>
      <c r="K127" s="111">
        <v>2</v>
      </c>
      <c r="L127" s="293"/>
      <c r="M127" s="292"/>
      <c r="N127" s="293">
        <f>ROUND($L$127*$K$127,2)</f>
        <v>0</v>
      </c>
      <c r="O127" s="292"/>
      <c r="P127" s="292"/>
      <c r="Q127" s="292"/>
      <c r="R127" s="20"/>
      <c r="T127" s="112"/>
      <c r="U127" s="26" t="s">
        <v>44</v>
      </c>
      <c r="V127" s="113">
        <v>7.952</v>
      </c>
      <c r="W127" s="113">
        <f>$V$127*$K$127</f>
        <v>15.904</v>
      </c>
      <c r="X127" s="113">
        <v>0.14755</v>
      </c>
      <c r="Y127" s="113">
        <f>$X$127*$K$127</f>
        <v>0.2951</v>
      </c>
      <c r="Z127" s="113">
        <v>0</v>
      </c>
      <c r="AA127" s="113">
        <f>$Z$127*$K$127</f>
        <v>0</v>
      </c>
      <c r="AB127" s="114"/>
      <c r="AR127" s="6" t="s">
        <v>141</v>
      </c>
      <c r="AT127" s="6" t="s">
        <v>137</v>
      </c>
      <c r="AU127" s="6" t="s">
        <v>98</v>
      </c>
      <c r="AY127" s="6" t="s">
        <v>135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19</v>
      </c>
      <c r="BK127" s="115">
        <f>ROUND($L$127*$K$127,2)</f>
        <v>0</v>
      </c>
      <c r="BL127" s="6" t="s">
        <v>141</v>
      </c>
    </row>
    <row r="128" spans="2:64" s="6" customFormat="1" ht="15.75" customHeight="1">
      <c r="B128" s="19"/>
      <c r="C128" s="108" t="s">
        <v>162</v>
      </c>
      <c r="D128" s="108" t="s">
        <v>137</v>
      </c>
      <c r="E128" s="109" t="s">
        <v>163</v>
      </c>
      <c r="F128" s="291" t="s">
        <v>164</v>
      </c>
      <c r="G128" s="292"/>
      <c r="H128" s="292"/>
      <c r="I128" s="292"/>
      <c r="J128" s="110" t="s">
        <v>158</v>
      </c>
      <c r="K128" s="111">
        <v>1</v>
      </c>
      <c r="L128" s="293"/>
      <c r="M128" s="292"/>
      <c r="N128" s="293">
        <f>ROUND($L$128*$K$128,2)</f>
        <v>0</v>
      </c>
      <c r="O128" s="292"/>
      <c r="P128" s="292"/>
      <c r="Q128" s="292"/>
      <c r="R128" s="20"/>
      <c r="T128" s="112"/>
      <c r="U128" s="26" t="s">
        <v>44</v>
      </c>
      <c r="V128" s="113">
        <v>6.93</v>
      </c>
      <c r="W128" s="113">
        <f>$V$128*$K$128</f>
        <v>6.93</v>
      </c>
      <c r="X128" s="113">
        <v>0.11754</v>
      </c>
      <c r="Y128" s="113">
        <f>$X$128*$K$128</f>
        <v>0.11754</v>
      </c>
      <c r="Z128" s="113">
        <v>0</v>
      </c>
      <c r="AA128" s="113">
        <f>$Z$128*$K$128</f>
        <v>0</v>
      </c>
      <c r="AB128" s="114"/>
      <c r="AR128" s="6" t="s">
        <v>141</v>
      </c>
      <c r="AT128" s="6" t="s">
        <v>137</v>
      </c>
      <c r="AU128" s="6" t="s">
        <v>98</v>
      </c>
      <c r="AY128" s="6" t="s">
        <v>135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19</v>
      </c>
      <c r="BK128" s="115">
        <f>ROUND($L$128*$K$128,2)</f>
        <v>0</v>
      </c>
      <c r="BL128" s="6" t="s">
        <v>141</v>
      </c>
    </row>
    <row r="129" spans="2:64" s="6" customFormat="1" ht="27" customHeight="1">
      <c r="B129" s="19"/>
      <c r="C129" s="108" t="s">
        <v>165</v>
      </c>
      <c r="D129" s="108" t="s">
        <v>137</v>
      </c>
      <c r="E129" s="109" t="s">
        <v>166</v>
      </c>
      <c r="F129" s="291" t="s">
        <v>167</v>
      </c>
      <c r="G129" s="292"/>
      <c r="H129" s="292"/>
      <c r="I129" s="292"/>
      <c r="J129" s="110" t="s">
        <v>158</v>
      </c>
      <c r="K129" s="111">
        <v>2</v>
      </c>
      <c r="L129" s="293"/>
      <c r="M129" s="292"/>
      <c r="N129" s="293">
        <f>ROUND($L$129*$K$129,2)</f>
        <v>0</v>
      </c>
      <c r="O129" s="292"/>
      <c r="P129" s="292"/>
      <c r="Q129" s="292"/>
      <c r="R129" s="20"/>
      <c r="T129" s="112"/>
      <c r="U129" s="26" t="s">
        <v>44</v>
      </c>
      <c r="V129" s="113">
        <v>5.68</v>
      </c>
      <c r="W129" s="113">
        <f>$V$129*$K$129</f>
        <v>11.36</v>
      </c>
      <c r="X129" s="113">
        <v>0.13345</v>
      </c>
      <c r="Y129" s="113">
        <f>$X$129*$K$129</f>
        <v>0.2669</v>
      </c>
      <c r="Z129" s="113">
        <v>0</v>
      </c>
      <c r="AA129" s="113">
        <f>$Z$129*$K$129</f>
        <v>0</v>
      </c>
      <c r="AB129" s="114"/>
      <c r="AR129" s="6" t="s">
        <v>141</v>
      </c>
      <c r="AT129" s="6" t="s">
        <v>137</v>
      </c>
      <c r="AU129" s="6" t="s">
        <v>98</v>
      </c>
      <c r="AY129" s="6" t="s">
        <v>135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141</v>
      </c>
    </row>
    <row r="130" spans="2:64" s="6" customFormat="1" ht="15.75" customHeight="1">
      <c r="B130" s="19"/>
      <c r="C130" s="108" t="s">
        <v>168</v>
      </c>
      <c r="D130" s="108" t="s">
        <v>137</v>
      </c>
      <c r="E130" s="109" t="s">
        <v>169</v>
      </c>
      <c r="F130" s="291" t="s">
        <v>170</v>
      </c>
      <c r="G130" s="292"/>
      <c r="H130" s="292"/>
      <c r="I130" s="292"/>
      <c r="J130" s="110" t="s">
        <v>158</v>
      </c>
      <c r="K130" s="111">
        <v>1</v>
      </c>
      <c r="L130" s="293"/>
      <c r="M130" s="292"/>
      <c r="N130" s="293">
        <f>ROUND($L$130*$K$130,2)</f>
        <v>0</v>
      </c>
      <c r="O130" s="292"/>
      <c r="P130" s="292"/>
      <c r="Q130" s="292"/>
      <c r="R130" s="20"/>
      <c r="T130" s="112"/>
      <c r="U130" s="26" t="s">
        <v>44</v>
      </c>
      <c r="V130" s="113">
        <v>8.73</v>
      </c>
      <c r="W130" s="113">
        <f>$V$130*$K$130</f>
        <v>8.73</v>
      </c>
      <c r="X130" s="113">
        <v>0.1706</v>
      </c>
      <c r="Y130" s="113">
        <f>$X$130*$K$130</f>
        <v>0.1706</v>
      </c>
      <c r="Z130" s="113">
        <v>0</v>
      </c>
      <c r="AA130" s="113">
        <f>$Z$130*$K$130</f>
        <v>0</v>
      </c>
      <c r="AB130" s="114"/>
      <c r="AR130" s="6" t="s">
        <v>141</v>
      </c>
      <c r="AT130" s="6" t="s">
        <v>137</v>
      </c>
      <c r="AU130" s="6" t="s">
        <v>98</v>
      </c>
      <c r="AY130" s="6" t="s">
        <v>135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19</v>
      </c>
      <c r="BK130" s="115">
        <f>ROUND($L$130*$K$130,2)</f>
        <v>0</v>
      </c>
      <c r="BL130" s="6" t="s">
        <v>141</v>
      </c>
    </row>
    <row r="131" spans="2:64" s="6" customFormat="1" ht="15.75" customHeight="1">
      <c r="B131" s="19"/>
      <c r="C131" s="108" t="s">
        <v>171</v>
      </c>
      <c r="D131" s="108" t="s">
        <v>137</v>
      </c>
      <c r="E131" s="109" t="s">
        <v>172</v>
      </c>
      <c r="F131" s="291" t="s">
        <v>173</v>
      </c>
      <c r="G131" s="292"/>
      <c r="H131" s="292"/>
      <c r="I131" s="292"/>
      <c r="J131" s="110" t="s">
        <v>158</v>
      </c>
      <c r="K131" s="111">
        <v>2</v>
      </c>
      <c r="L131" s="293"/>
      <c r="M131" s="292"/>
      <c r="N131" s="293">
        <f>ROUND($L$131*$K$131,2)</f>
        <v>0</v>
      </c>
      <c r="O131" s="292"/>
      <c r="P131" s="292"/>
      <c r="Q131" s="292"/>
      <c r="R131" s="20"/>
      <c r="T131" s="112"/>
      <c r="U131" s="26" t="s">
        <v>44</v>
      </c>
      <c r="V131" s="113">
        <v>2.988</v>
      </c>
      <c r="W131" s="113">
        <f>$V$131*$K$131</f>
        <v>5.976</v>
      </c>
      <c r="X131" s="113">
        <v>0.03739</v>
      </c>
      <c r="Y131" s="113">
        <f>$X$131*$K$131</f>
        <v>0.07478</v>
      </c>
      <c r="Z131" s="113">
        <v>0</v>
      </c>
      <c r="AA131" s="113">
        <f>$Z$131*$K$131</f>
        <v>0</v>
      </c>
      <c r="AB131" s="114"/>
      <c r="AR131" s="6" t="s">
        <v>141</v>
      </c>
      <c r="AT131" s="6" t="s">
        <v>137</v>
      </c>
      <c r="AU131" s="6" t="s">
        <v>98</v>
      </c>
      <c r="AY131" s="6" t="s">
        <v>135</v>
      </c>
      <c r="BE131" s="115">
        <f>IF($U$131="základní",$N$131,0)</f>
        <v>0</v>
      </c>
      <c r="BF131" s="115">
        <f>IF($U$131="snížená",$N$131,0)</f>
        <v>0</v>
      </c>
      <c r="BG131" s="115">
        <f>IF($U$131="zákl. přenesená",$N$131,0)</f>
        <v>0</v>
      </c>
      <c r="BH131" s="115">
        <f>IF($U$131="sníž. přenesená",$N$131,0)</f>
        <v>0</v>
      </c>
      <c r="BI131" s="115">
        <f>IF($U$131="nulová",$N$131,0)</f>
        <v>0</v>
      </c>
      <c r="BJ131" s="6" t="s">
        <v>19</v>
      </c>
      <c r="BK131" s="115">
        <f>ROUND($L$131*$K$131,2)</f>
        <v>0</v>
      </c>
      <c r="BL131" s="6" t="s">
        <v>141</v>
      </c>
    </row>
    <row r="132" spans="2:64" s="6" customFormat="1" ht="15.75" customHeight="1">
      <c r="B132" s="19"/>
      <c r="C132" s="108" t="s">
        <v>174</v>
      </c>
      <c r="D132" s="108" t="s">
        <v>137</v>
      </c>
      <c r="E132" s="109" t="s">
        <v>175</v>
      </c>
      <c r="F132" s="291" t="s">
        <v>176</v>
      </c>
      <c r="G132" s="292"/>
      <c r="H132" s="292"/>
      <c r="I132" s="292"/>
      <c r="J132" s="110" t="s">
        <v>158</v>
      </c>
      <c r="K132" s="111">
        <v>1</v>
      </c>
      <c r="L132" s="293"/>
      <c r="M132" s="292"/>
      <c r="N132" s="293">
        <f>ROUND($L$132*$K$132,2)</f>
        <v>0</v>
      </c>
      <c r="O132" s="292"/>
      <c r="P132" s="292"/>
      <c r="Q132" s="292"/>
      <c r="R132" s="20"/>
      <c r="T132" s="112"/>
      <c r="U132" s="26" t="s">
        <v>44</v>
      </c>
      <c r="V132" s="113">
        <v>2.988</v>
      </c>
      <c r="W132" s="113">
        <f>$V$132*$K$132</f>
        <v>2.988</v>
      </c>
      <c r="X132" s="113">
        <v>0.04139</v>
      </c>
      <c r="Y132" s="113">
        <f>$X$132*$K$132</f>
        <v>0.04139</v>
      </c>
      <c r="Z132" s="113">
        <v>0</v>
      </c>
      <c r="AA132" s="113">
        <f>$Z$132*$K$132</f>
        <v>0</v>
      </c>
      <c r="AB132" s="114"/>
      <c r="AR132" s="6" t="s">
        <v>141</v>
      </c>
      <c r="AT132" s="6" t="s">
        <v>137</v>
      </c>
      <c r="AU132" s="6" t="s">
        <v>98</v>
      </c>
      <c r="AY132" s="6" t="s">
        <v>135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19</v>
      </c>
      <c r="BK132" s="115">
        <f>ROUND($L$132*$K$132,2)</f>
        <v>0</v>
      </c>
      <c r="BL132" s="6" t="s">
        <v>141</v>
      </c>
    </row>
    <row r="133" spans="2:64" s="6" customFormat="1" ht="15.75" customHeight="1">
      <c r="B133" s="19"/>
      <c r="C133" s="108" t="s">
        <v>177</v>
      </c>
      <c r="D133" s="108" t="s">
        <v>137</v>
      </c>
      <c r="E133" s="109" t="s">
        <v>178</v>
      </c>
      <c r="F133" s="291" t="s">
        <v>179</v>
      </c>
      <c r="G133" s="292"/>
      <c r="H133" s="292"/>
      <c r="I133" s="292"/>
      <c r="J133" s="110" t="s">
        <v>158</v>
      </c>
      <c r="K133" s="111">
        <v>1</v>
      </c>
      <c r="L133" s="293"/>
      <c r="M133" s="292"/>
      <c r="N133" s="293">
        <f>ROUND($L$133*$K$133,2)</f>
        <v>0</v>
      </c>
      <c r="O133" s="292"/>
      <c r="P133" s="292"/>
      <c r="Q133" s="292"/>
      <c r="R133" s="20"/>
      <c r="T133" s="112"/>
      <c r="U133" s="26" t="s">
        <v>44</v>
      </c>
      <c r="V133" s="113">
        <v>2.988</v>
      </c>
      <c r="W133" s="113">
        <f>$V$133*$K$133</f>
        <v>2.988</v>
      </c>
      <c r="X133" s="113">
        <v>0.04139</v>
      </c>
      <c r="Y133" s="113">
        <f>$X$133*$K$133</f>
        <v>0.04139</v>
      </c>
      <c r="Z133" s="113">
        <v>0</v>
      </c>
      <c r="AA133" s="113">
        <f>$Z$133*$K$133</f>
        <v>0</v>
      </c>
      <c r="AB133" s="114"/>
      <c r="AR133" s="6" t="s">
        <v>141</v>
      </c>
      <c r="AT133" s="6" t="s">
        <v>137</v>
      </c>
      <c r="AU133" s="6" t="s">
        <v>98</v>
      </c>
      <c r="AY133" s="6" t="s">
        <v>135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19</v>
      </c>
      <c r="BK133" s="115">
        <f>ROUND($L$133*$K$133,2)</f>
        <v>0</v>
      </c>
      <c r="BL133" s="6" t="s">
        <v>141</v>
      </c>
    </row>
    <row r="134" spans="2:64" s="6" customFormat="1" ht="15.75" customHeight="1">
      <c r="B134" s="19"/>
      <c r="C134" s="108" t="s">
        <v>180</v>
      </c>
      <c r="D134" s="108" t="s">
        <v>137</v>
      </c>
      <c r="E134" s="109" t="s">
        <v>181</v>
      </c>
      <c r="F134" s="291" t="s">
        <v>182</v>
      </c>
      <c r="G134" s="292"/>
      <c r="H134" s="292"/>
      <c r="I134" s="292"/>
      <c r="J134" s="110" t="s">
        <v>158</v>
      </c>
      <c r="K134" s="111">
        <v>1</v>
      </c>
      <c r="L134" s="293"/>
      <c r="M134" s="292"/>
      <c r="N134" s="293">
        <f>ROUND($L$134*$K$134,2)</f>
        <v>0</v>
      </c>
      <c r="O134" s="292"/>
      <c r="P134" s="292"/>
      <c r="Q134" s="292"/>
      <c r="R134" s="20"/>
      <c r="T134" s="112"/>
      <c r="U134" s="26" t="s">
        <v>44</v>
      </c>
      <c r="V134" s="113">
        <v>3.586</v>
      </c>
      <c r="W134" s="113">
        <f>$V$134*$K$134</f>
        <v>3.586</v>
      </c>
      <c r="X134" s="113">
        <v>0.05033</v>
      </c>
      <c r="Y134" s="113">
        <f>$X$134*$K$134</f>
        <v>0.05033</v>
      </c>
      <c r="Z134" s="113">
        <v>0</v>
      </c>
      <c r="AA134" s="113">
        <f>$Z$134*$K$134</f>
        <v>0</v>
      </c>
      <c r="AB134" s="114"/>
      <c r="AR134" s="6" t="s">
        <v>141</v>
      </c>
      <c r="AT134" s="6" t="s">
        <v>137</v>
      </c>
      <c r="AU134" s="6" t="s">
        <v>98</v>
      </c>
      <c r="AY134" s="6" t="s">
        <v>135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141</v>
      </c>
    </row>
    <row r="135" spans="2:64" s="6" customFormat="1" ht="15.75" customHeight="1">
      <c r="B135" s="19"/>
      <c r="C135" s="108" t="s">
        <v>183</v>
      </c>
      <c r="D135" s="108" t="s">
        <v>137</v>
      </c>
      <c r="E135" s="109" t="s">
        <v>184</v>
      </c>
      <c r="F135" s="291" t="s">
        <v>185</v>
      </c>
      <c r="G135" s="292"/>
      <c r="H135" s="292"/>
      <c r="I135" s="292"/>
      <c r="J135" s="110" t="s">
        <v>158</v>
      </c>
      <c r="K135" s="111">
        <v>1</v>
      </c>
      <c r="L135" s="293"/>
      <c r="M135" s="292"/>
      <c r="N135" s="293">
        <f>ROUND($L$135*$K$135,2)</f>
        <v>0</v>
      </c>
      <c r="O135" s="292"/>
      <c r="P135" s="292"/>
      <c r="Q135" s="292"/>
      <c r="R135" s="20"/>
      <c r="T135" s="112"/>
      <c r="U135" s="26" t="s">
        <v>44</v>
      </c>
      <c r="V135" s="113">
        <v>3.586</v>
      </c>
      <c r="W135" s="113">
        <f>$V$135*$K$135</f>
        <v>3.586</v>
      </c>
      <c r="X135" s="113">
        <v>0.05033</v>
      </c>
      <c r="Y135" s="113">
        <f>$X$135*$K$135</f>
        <v>0.05033</v>
      </c>
      <c r="Z135" s="113">
        <v>0</v>
      </c>
      <c r="AA135" s="113">
        <f>$Z$135*$K$135</f>
        <v>0</v>
      </c>
      <c r="AB135" s="114"/>
      <c r="AR135" s="6" t="s">
        <v>141</v>
      </c>
      <c r="AT135" s="6" t="s">
        <v>137</v>
      </c>
      <c r="AU135" s="6" t="s">
        <v>98</v>
      </c>
      <c r="AY135" s="6" t="s">
        <v>135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19</v>
      </c>
      <c r="BK135" s="115">
        <f>ROUND($L$135*$K$135,2)</f>
        <v>0</v>
      </c>
      <c r="BL135" s="6" t="s">
        <v>141</v>
      </c>
    </row>
    <row r="136" spans="2:64" s="6" customFormat="1" ht="27" customHeight="1">
      <c r="B136" s="19"/>
      <c r="C136" s="108" t="s">
        <v>186</v>
      </c>
      <c r="D136" s="108" t="s">
        <v>137</v>
      </c>
      <c r="E136" s="109" t="s">
        <v>187</v>
      </c>
      <c r="F136" s="291" t="s">
        <v>188</v>
      </c>
      <c r="G136" s="292"/>
      <c r="H136" s="292"/>
      <c r="I136" s="292"/>
      <c r="J136" s="110" t="s">
        <v>158</v>
      </c>
      <c r="K136" s="111">
        <v>1</v>
      </c>
      <c r="L136" s="293"/>
      <c r="M136" s="292"/>
      <c r="N136" s="293">
        <f>ROUND($L$136*$K$136,2)</f>
        <v>0</v>
      </c>
      <c r="O136" s="292"/>
      <c r="P136" s="292"/>
      <c r="Q136" s="292"/>
      <c r="R136" s="20"/>
      <c r="T136" s="112"/>
      <c r="U136" s="26" t="s">
        <v>44</v>
      </c>
      <c r="V136" s="113">
        <v>4.631</v>
      </c>
      <c r="W136" s="113">
        <f>$V$136*$K$136</f>
        <v>4.631</v>
      </c>
      <c r="X136" s="113">
        <v>0.06433</v>
      </c>
      <c r="Y136" s="113">
        <f>$X$136*$K$136</f>
        <v>0.06433</v>
      </c>
      <c r="Z136" s="113">
        <v>0</v>
      </c>
      <c r="AA136" s="113">
        <f>$Z$136*$K$136</f>
        <v>0</v>
      </c>
      <c r="AB136" s="114"/>
      <c r="AR136" s="6" t="s">
        <v>141</v>
      </c>
      <c r="AT136" s="6" t="s">
        <v>137</v>
      </c>
      <c r="AU136" s="6" t="s">
        <v>98</v>
      </c>
      <c r="AY136" s="6" t="s">
        <v>135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141</v>
      </c>
    </row>
    <row r="137" spans="2:63" s="6" customFormat="1" ht="27" customHeight="1">
      <c r="B137" s="19"/>
      <c r="C137" s="108" t="s">
        <v>189</v>
      </c>
      <c r="D137" s="108" t="s">
        <v>137</v>
      </c>
      <c r="E137" s="109" t="s">
        <v>190</v>
      </c>
      <c r="F137" s="291" t="s">
        <v>519</v>
      </c>
      <c r="G137" s="292"/>
      <c r="H137" s="292"/>
      <c r="I137" s="292"/>
      <c r="J137" s="110" t="s">
        <v>158</v>
      </c>
      <c r="K137" s="111">
        <v>1</v>
      </c>
      <c r="L137" s="293"/>
      <c r="M137" s="292"/>
      <c r="N137" s="293">
        <f>ROUND($L$137*$K$137,2)</f>
        <v>0</v>
      </c>
      <c r="O137" s="292"/>
      <c r="P137" s="292"/>
      <c r="Q137" s="292"/>
      <c r="R137" s="20"/>
      <c r="T137" s="112"/>
      <c r="U137" s="26"/>
      <c r="V137" s="113"/>
      <c r="W137" s="113"/>
      <c r="X137" s="113"/>
      <c r="Y137" s="113"/>
      <c r="Z137" s="113"/>
      <c r="AA137" s="113"/>
      <c r="AB137" s="114"/>
      <c r="BE137" s="115"/>
      <c r="BF137" s="115"/>
      <c r="BG137" s="115"/>
      <c r="BH137" s="115"/>
      <c r="BI137" s="115"/>
      <c r="BK137" s="115"/>
    </row>
    <row r="138" spans="2:64" s="6" customFormat="1" ht="51" customHeight="1">
      <c r="B138" s="19"/>
      <c r="C138" s="108" t="s">
        <v>189</v>
      </c>
      <c r="D138" s="108" t="s">
        <v>137</v>
      </c>
      <c r="E138" s="109" t="s">
        <v>190</v>
      </c>
      <c r="F138" s="291" t="s">
        <v>191</v>
      </c>
      <c r="G138" s="292"/>
      <c r="H138" s="292"/>
      <c r="I138" s="292"/>
      <c r="J138" s="110" t="s">
        <v>158</v>
      </c>
      <c r="K138" s="111">
        <v>1</v>
      </c>
      <c r="L138" s="293"/>
      <c r="M138" s="292"/>
      <c r="N138" s="293">
        <f>ROUND($L$138*$K$138,2)</f>
        <v>0</v>
      </c>
      <c r="O138" s="292"/>
      <c r="P138" s="292"/>
      <c r="Q138" s="292"/>
      <c r="R138" s="20"/>
      <c r="T138" s="112"/>
      <c r="U138" s="26" t="s">
        <v>44</v>
      </c>
      <c r="V138" s="113">
        <v>0.735</v>
      </c>
      <c r="W138" s="113">
        <f>$V$138*$K$138</f>
        <v>0.735</v>
      </c>
      <c r="X138" s="113">
        <v>0.00117</v>
      </c>
      <c r="Y138" s="113">
        <f>$X$138*$K$138</f>
        <v>0.00117</v>
      </c>
      <c r="Z138" s="113">
        <v>0</v>
      </c>
      <c r="AA138" s="113">
        <f>$Z$138*$K$138</f>
        <v>0</v>
      </c>
      <c r="AB138" s="114"/>
      <c r="AR138" s="6" t="s">
        <v>141</v>
      </c>
      <c r="AT138" s="6" t="s">
        <v>137</v>
      </c>
      <c r="AU138" s="6" t="s">
        <v>98</v>
      </c>
      <c r="AY138" s="6" t="s">
        <v>135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19</v>
      </c>
      <c r="BK138" s="115">
        <f>ROUND($L$138*$K$138,2)</f>
        <v>0</v>
      </c>
      <c r="BL138" s="6" t="s">
        <v>141</v>
      </c>
    </row>
    <row r="139" spans="2:63" s="6" customFormat="1" ht="25.5" customHeight="1">
      <c r="B139" s="19"/>
      <c r="C139" s="108" t="s">
        <v>192</v>
      </c>
      <c r="D139" s="108" t="s">
        <v>137</v>
      </c>
      <c r="E139" s="109" t="s">
        <v>521</v>
      </c>
      <c r="F139" s="291" t="s">
        <v>522</v>
      </c>
      <c r="G139" s="292"/>
      <c r="H139" s="292"/>
      <c r="I139" s="292"/>
      <c r="J139" s="110" t="s">
        <v>158</v>
      </c>
      <c r="K139" s="111">
        <v>1</v>
      </c>
      <c r="L139" s="293"/>
      <c r="M139" s="292"/>
      <c r="N139" s="293">
        <f>ROUND($L$139*$K$139,2)</f>
        <v>0</v>
      </c>
      <c r="O139" s="292"/>
      <c r="P139" s="292"/>
      <c r="Q139" s="292"/>
      <c r="R139" s="20"/>
      <c r="T139" s="112"/>
      <c r="U139" s="26"/>
      <c r="V139" s="113"/>
      <c r="W139" s="113"/>
      <c r="X139" s="113"/>
      <c r="Y139" s="113"/>
      <c r="Z139" s="113"/>
      <c r="AA139" s="113"/>
      <c r="AB139" s="114"/>
      <c r="BE139" s="115"/>
      <c r="BF139" s="115"/>
      <c r="BG139" s="115"/>
      <c r="BH139" s="115"/>
      <c r="BI139" s="115"/>
      <c r="BK139" s="115"/>
    </row>
    <row r="140" spans="2:64" s="6" customFormat="1" ht="27" customHeight="1">
      <c r="B140" s="19"/>
      <c r="C140" s="108" t="s">
        <v>192</v>
      </c>
      <c r="D140" s="108" t="s">
        <v>137</v>
      </c>
      <c r="E140" s="109" t="s">
        <v>193</v>
      </c>
      <c r="F140" s="291" t="s">
        <v>194</v>
      </c>
      <c r="G140" s="292"/>
      <c r="H140" s="292"/>
      <c r="I140" s="292"/>
      <c r="J140" s="110" t="s">
        <v>195</v>
      </c>
      <c r="K140" s="111">
        <v>1</v>
      </c>
      <c r="L140" s="293"/>
      <c r="M140" s="292"/>
      <c r="N140" s="293">
        <f>ROUND($L$140*$K$140,2)</f>
        <v>0</v>
      </c>
      <c r="O140" s="292"/>
      <c r="P140" s="292"/>
      <c r="Q140" s="292"/>
      <c r="R140" s="20"/>
      <c r="T140" s="112"/>
      <c r="U140" s="26" t="s">
        <v>44</v>
      </c>
      <c r="V140" s="113">
        <v>11.403</v>
      </c>
      <c r="W140" s="113">
        <f>$V$140*$K$140</f>
        <v>11.403</v>
      </c>
      <c r="X140" s="113">
        <v>0</v>
      </c>
      <c r="Y140" s="113">
        <f>$X$140*$K$140</f>
        <v>0</v>
      </c>
      <c r="Z140" s="113">
        <v>0</v>
      </c>
      <c r="AA140" s="113">
        <f>$Z$140*$K$140</f>
        <v>0</v>
      </c>
      <c r="AB140" s="114"/>
      <c r="AR140" s="6" t="s">
        <v>141</v>
      </c>
      <c r="AT140" s="6" t="s">
        <v>137</v>
      </c>
      <c r="AU140" s="6" t="s">
        <v>98</v>
      </c>
      <c r="AY140" s="6" t="s">
        <v>135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141</v>
      </c>
    </row>
    <row r="141" spans="2:64" s="6" customFormat="1" ht="27" customHeight="1">
      <c r="B141" s="19"/>
      <c r="C141" s="108" t="s">
        <v>196</v>
      </c>
      <c r="D141" s="108" t="s">
        <v>137</v>
      </c>
      <c r="E141" s="109" t="s">
        <v>197</v>
      </c>
      <c r="F141" s="291" t="s">
        <v>198</v>
      </c>
      <c r="G141" s="292"/>
      <c r="H141" s="292"/>
      <c r="I141" s="292"/>
      <c r="J141" s="110" t="s">
        <v>195</v>
      </c>
      <c r="K141" s="111">
        <v>3.574</v>
      </c>
      <c r="L141" s="293"/>
      <c r="M141" s="292"/>
      <c r="N141" s="293">
        <f>ROUND($L$141*$K$141,2)</f>
        <v>0</v>
      </c>
      <c r="O141" s="292"/>
      <c r="P141" s="292"/>
      <c r="Q141" s="292"/>
      <c r="R141" s="20"/>
      <c r="T141" s="112"/>
      <c r="U141" s="26" t="s">
        <v>44</v>
      </c>
      <c r="V141" s="113">
        <v>10.582</v>
      </c>
      <c r="W141" s="113">
        <f>$V$141*$K$141</f>
        <v>37.820068</v>
      </c>
      <c r="X141" s="113">
        <v>0</v>
      </c>
      <c r="Y141" s="113">
        <f>$X$141*$K$141</f>
        <v>0</v>
      </c>
      <c r="Z141" s="113">
        <v>0</v>
      </c>
      <c r="AA141" s="113">
        <f>$Z$141*$K$141</f>
        <v>0</v>
      </c>
      <c r="AB141" s="114"/>
      <c r="AR141" s="6" t="s">
        <v>141</v>
      </c>
      <c r="AT141" s="6" t="s">
        <v>137</v>
      </c>
      <c r="AU141" s="6" t="s">
        <v>98</v>
      </c>
      <c r="AY141" s="6" t="s">
        <v>135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19</v>
      </c>
      <c r="BK141" s="115">
        <f>ROUND($L$141*$K$141,2)</f>
        <v>0</v>
      </c>
      <c r="BL141" s="6" t="s">
        <v>141</v>
      </c>
    </row>
    <row r="142" spans="2:63" s="98" customFormat="1" ht="30.75" customHeight="1">
      <c r="B142" s="99"/>
      <c r="D142" s="107" t="s">
        <v>113</v>
      </c>
      <c r="N142" s="298">
        <f>$BK$142</f>
        <v>0</v>
      </c>
      <c r="O142" s="299"/>
      <c r="P142" s="299"/>
      <c r="Q142" s="299"/>
      <c r="R142" s="102"/>
      <c r="T142" s="103"/>
      <c r="W142" s="104">
        <f>SUM($W$143:$W$158)</f>
        <v>18.561148</v>
      </c>
      <c r="Y142" s="104">
        <f>SUM($Y$143:$Y$158)</f>
        <v>0.23577900000000002</v>
      </c>
      <c r="AA142" s="104">
        <f>SUM($AA$143:$AA$158)</f>
        <v>0.096</v>
      </c>
      <c r="AB142" s="105"/>
      <c r="AR142" s="101" t="s">
        <v>98</v>
      </c>
      <c r="AT142" s="101" t="s">
        <v>78</v>
      </c>
      <c r="AU142" s="101" t="s">
        <v>19</v>
      </c>
      <c r="AY142" s="101" t="s">
        <v>135</v>
      </c>
      <c r="BK142" s="106">
        <f>SUM($BK$143:$BK$158)</f>
        <v>0</v>
      </c>
    </row>
    <row r="143" spans="2:64" s="6" customFormat="1" ht="39" customHeight="1">
      <c r="B143" s="19"/>
      <c r="C143" s="108" t="s">
        <v>199</v>
      </c>
      <c r="D143" s="108" t="s">
        <v>137</v>
      </c>
      <c r="E143" s="109" t="s">
        <v>200</v>
      </c>
      <c r="F143" s="291" t="s">
        <v>201</v>
      </c>
      <c r="G143" s="292"/>
      <c r="H143" s="292"/>
      <c r="I143" s="292"/>
      <c r="J143" s="110" t="s">
        <v>202</v>
      </c>
      <c r="K143" s="111">
        <v>1</v>
      </c>
      <c r="L143" s="293"/>
      <c r="M143" s="292"/>
      <c r="N143" s="293">
        <f>ROUND($L$143*$K$143,2)</f>
        <v>0</v>
      </c>
      <c r="O143" s="292"/>
      <c r="P143" s="292"/>
      <c r="Q143" s="292"/>
      <c r="R143" s="20"/>
      <c r="T143" s="112"/>
      <c r="U143" s="26" t="s">
        <v>44</v>
      </c>
      <c r="V143" s="113">
        <v>3.514</v>
      </c>
      <c r="W143" s="113">
        <f>$V$143*$K$143</f>
        <v>3.514</v>
      </c>
      <c r="X143" s="113">
        <v>0.0785</v>
      </c>
      <c r="Y143" s="113">
        <f>$X$143*$K$143</f>
        <v>0.0785</v>
      </c>
      <c r="Z143" s="113">
        <v>0</v>
      </c>
      <c r="AA143" s="113">
        <f>$Z$143*$K$143</f>
        <v>0</v>
      </c>
      <c r="AB143" s="114"/>
      <c r="AR143" s="6" t="s">
        <v>141</v>
      </c>
      <c r="AT143" s="6" t="s">
        <v>137</v>
      </c>
      <c r="AU143" s="6" t="s">
        <v>98</v>
      </c>
      <c r="AY143" s="6" t="s">
        <v>135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19</v>
      </c>
      <c r="BK143" s="115">
        <f>ROUND($L$143*$K$143,2)</f>
        <v>0</v>
      </c>
      <c r="BL143" s="6" t="s">
        <v>141</v>
      </c>
    </row>
    <row r="144" spans="2:64" s="6" customFormat="1" ht="39" customHeight="1">
      <c r="B144" s="19"/>
      <c r="C144" s="108" t="s">
        <v>203</v>
      </c>
      <c r="D144" s="108" t="s">
        <v>137</v>
      </c>
      <c r="E144" s="109" t="s">
        <v>204</v>
      </c>
      <c r="F144" s="291" t="s">
        <v>205</v>
      </c>
      <c r="G144" s="292"/>
      <c r="H144" s="292"/>
      <c r="I144" s="292"/>
      <c r="J144" s="110" t="s">
        <v>202</v>
      </c>
      <c r="K144" s="111">
        <v>1</v>
      </c>
      <c r="L144" s="293"/>
      <c r="M144" s="292"/>
      <c r="N144" s="293">
        <f>ROUND($L$144*$K$144,2)</f>
        <v>0</v>
      </c>
      <c r="O144" s="292"/>
      <c r="P144" s="292"/>
      <c r="Q144" s="292"/>
      <c r="R144" s="20"/>
      <c r="T144" s="112"/>
      <c r="U144" s="26" t="s">
        <v>44</v>
      </c>
      <c r="V144" s="113">
        <v>3.514</v>
      </c>
      <c r="W144" s="113">
        <f>$V$144*$K$144</f>
        <v>3.514</v>
      </c>
      <c r="X144" s="113">
        <v>0.0785</v>
      </c>
      <c r="Y144" s="113">
        <f>$X$144*$K$144</f>
        <v>0.0785</v>
      </c>
      <c r="Z144" s="113">
        <v>0</v>
      </c>
      <c r="AA144" s="113">
        <f>$Z$144*$K$144</f>
        <v>0</v>
      </c>
      <c r="AB144" s="114"/>
      <c r="AR144" s="6" t="s">
        <v>141</v>
      </c>
      <c r="AT144" s="6" t="s">
        <v>137</v>
      </c>
      <c r="AU144" s="6" t="s">
        <v>98</v>
      </c>
      <c r="AY144" s="6" t="s">
        <v>135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141</v>
      </c>
    </row>
    <row r="145" spans="2:64" s="6" customFormat="1" ht="27" customHeight="1">
      <c r="B145" s="19"/>
      <c r="C145" s="108" t="s">
        <v>206</v>
      </c>
      <c r="D145" s="108" t="s">
        <v>137</v>
      </c>
      <c r="E145" s="109" t="s">
        <v>207</v>
      </c>
      <c r="F145" s="291" t="s">
        <v>208</v>
      </c>
      <c r="G145" s="292"/>
      <c r="H145" s="292"/>
      <c r="I145" s="292"/>
      <c r="J145" s="110" t="s">
        <v>202</v>
      </c>
      <c r="K145" s="111">
        <v>1</v>
      </c>
      <c r="L145" s="293"/>
      <c r="M145" s="292"/>
      <c r="N145" s="293">
        <f>ROUND($L$145*$K$145,2)</f>
        <v>0</v>
      </c>
      <c r="O145" s="292"/>
      <c r="P145" s="292"/>
      <c r="Q145" s="292"/>
      <c r="R145" s="20"/>
      <c r="T145" s="112"/>
      <c r="U145" s="26" t="s">
        <v>44</v>
      </c>
      <c r="V145" s="113">
        <v>1.56</v>
      </c>
      <c r="W145" s="113">
        <f>$V$145*$K$145</f>
        <v>1.56</v>
      </c>
      <c r="X145" s="113">
        <v>0.03751</v>
      </c>
      <c r="Y145" s="113">
        <f>$X$145*$K$145</f>
        <v>0.03751</v>
      </c>
      <c r="Z145" s="113">
        <v>0</v>
      </c>
      <c r="AA145" s="113">
        <f>$Z$145*$K$145</f>
        <v>0</v>
      </c>
      <c r="AB145" s="114"/>
      <c r="AR145" s="6" t="s">
        <v>141</v>
      </c>
      <c r="AT145" s="6" t="s">
        <v>137</v>
      </c>
      <c r="AU145" s="6" t="s">
        <v>98</v>
      </c>
      <c r="AY145" s="6" t="s">
        <v>135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19</v>
      </c>
      <c r="BK145" s="115">
        <f>ROUND($L$145*$K$145,2)</f>
        <v>0</v>
      </c>
      <c r="BL145" s="6" t="s">
        <v>141</v>
      </c>
    </row>
    <row r="146" spans="2:64" s="6" customFormat="1" ht="27" customHeight="1">
      <c r="B146" s="19"/>
      <c r="C146" s="108" t="s">
        <v>209</v>
      </c>
      <c r="D146" s="108" t="s">
        <v>137</v>
      </c>
      <c r="E146" s="109" t="s">
        <v>210</v>
      </c>
      <c r="F146" s="291" t="s">
        <v>211</v>
      </c>
      <c r="G146" s="292"/>
      <c r="H146" s="292"/>
      <c r="I146" s="292"/>
      <c r="J146" s="110" t="s">
        <v>158</v>
      </c>
      <c r="K146" s="111">
        <v>1</v>
      </c>
      <c r="L146" s="293"/>
      <c r="M146" s="292"/>
      <c r="N146" s="293">
        <f>ROUND($L$146*$K$146,2)</f>
        <v>0</v>
      </c>
      <c r="O146" s="292"/>
      <c r="P146" s="292"/>
      <c r="Q146" s="292"/>
      <c r="R146" s="20"/>
      <c r="T146" s="112"/>
      <c r="U146" s="26" t="s">
        <v>44</v>
      </c>
      <c r="V146" s="113">
        <v>0.8</v>
      </c>
      <c r="W146" s="113">
        <f>$V$146*$K$146</f>
        <v>0.8</v>
      </c>
      <c r="X146" s="113">
        <v>0.02257</v>
      </c>
      <c r="Y146" s="113">
        <f>$X$146*$K$146</f>
        <v>0.02257</v>
      </c>
      <c r="Z146" s="113">
        <v>0</v>
      </c>
      <c r="AA146" s="113">
        <f>$Z$146*$K$146</f>
        <v>0</v>
      </c>
      <c r="AB146" s="114"/>
      <c r="AR146" s="6" t="s">
        <v>141</v>
      </c>
      <c r="AT146" s="6" t="s">
        <v>137</v>
      </c>
      <c r="AU146" s="6" t="s">
        <v>98</v>
      </c>
      <c r="AY146" s="6" t="s">
        <v>135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19</v>
      </c>
      <c r="BK146" s="115">
        <f>ROUND($L$146*$K$146,2)</f>
        <v>0</v>
      </c>
      <c r="BL146" s="6" t="s">
        <v>141</v>
      </c>
    </row>
    <row r="147" spans="2:64" s="6" customFormat="1" ht="27" customHeight="1">
      <c r="B147" s="19"/>
      <c r="C147" s="108" t="s">
        <v>212</v>
      </c>
      <c r="D147" s="108" t="s">
        <v>137</v>
      </c>
      <c r="E147" s="109" t="s">
        <v>213</v>
      </c>
      <c r="F147" s="291" t="s">
        <v>214</v>
      </c>
      <c r="G147" s="292"/>
      <c r="H147" s="292"/>
      <c r="I147" s="292"/>
      <c r="J147" s="110" t="s">
        <v>158</v>
      </c>
      <c r="K147" s="111">
        <v>1</v>
      </c>
      <c r="L147" s="293"/>
      <c r="M147" s="292"/>
      <c r="N147" s="293">
        <f>ROUND($L$147*$K$147,2)</f>
        <v>0</v>
      </c>
      <c r="O147" s="292"/>
      <c r="P147" s="292"/>
      <c r="Q147" s="292"/>
      <c r="R147" s="20"/>
      <c r="T147" s="112"/>
      <c r="U147" s="26" t="s">
        <v>44</v>
      </c>
      <c r="V147" s="113">
        <v>0.25</v>
      </c>
      <c r="W147" s="113">
        <f>$V$147*$K$147</f>
        <v>0.25</v>
      </c>
      <c r="X147" s="113">
        <v>0.00547</v>
      </c>
      <c r="Y147" s="113">
        <f>$X$147*$K$147</f>
        <v>0.00547</v>
      </c>
      <c r="Z147" s="113">
        <v>0</v>
      </c>
      <c r="AA147" s="113">
        <f>$Z$147*$K$147</f>
        <v>0</v>
      </c>
      <c r="AB147" s="114"/>
      <c r="AR147" s="6" t="s">
        <v>141</v>
      </c>
      <c r="AT147" s="6" t="s">
        <v>137</v>
      </c>
      <c r="AU147" s="6" t="s">
        <v>98</v>
      </c>
      <c r="AY147" s="6" t="s">
        <v>135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19</v>
      </c>
      <c r="BK147" s="115">
        <f>ROUND($L$147*$K$147,2)</f>
        <v>0</v>
      </c>
      <c r="BL147" s="6" t="s">
        <v>141</v>
      </c>
    </row>
    <row r="148" spans="2:64" s="6" customFormat="1" ht="15.75" customHeight="1">
      <c r="B148" s="19"/>
      <c r="C148" s="108" t="s">
        <v>215</v>
      </c>
      <c r="D148" s="108" t="s">
        <v>137</v>
      </c>
      <c r="E148" s="109" t="s">
        <v>216</v>
      </c>
      <c r="F148" s="291" t="s">
        <v>217</v>
      </c>
      <c r="G148" s="292"/>
      <c r="H148" s="292"/>
      <c r="I148" s="292"/>
      <c r="J148" s="110" t="s">
        <v>158</v>
      </c>
      <c r="K148" s="111">
        <v>1</v>
      </c>
      <c r="L148" s="293"/>
      <c r="M148" s="292"/>
      <c r="N148" s="293">
        <f>ROUND($L$148*$K$148,2)</f>
        <v>0</v>
      </c>
      <c r="O148" s="292"/>
      <c r="P148" s="292"/>
      <c r="Q148" s="292"/>
      <c r="R148" s="20"/>
      <c r="T148" s="112"/>
      <c r="U148" s="26" t="s">
        <v>44</v>
      </c>
      <c r="V148" s="113">
        <v>1.164</v>
      </c>
      <c r="W148" s="113">
        <f>$V$148*$K$148</f>
        <v>1.164</v>
      </c>
      <c r="X148" s="113">
        <v>0.00066</v>
      </c>
      <c r="Y148" s="113">
        <f>$X$148*$K$148</f>
        <v>0.00066</v>
      </c>
      <c r="Z148" s="113">
        <v>0</v>
      </c>
      <c r="AA148" s="113">
        <f>$Z$148*$K$148</f>
        <v>0</v>
      </c>
      <c r="AB148" s="114"/>
      <c r="AR148" s="6" t="s">
        <v>141</v>
      </c>
      <c r="AT148" s="6" t="s">
        <v>137</v>
      </c>
      <c r="AU148" s="6" t="s">
        <v>98</v>
      </c>
      <c r="AY148" s="6" t="s">
        <v>135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19</v>
      </c>
      <c r="BK148" s="115">
        <f>ROUND($L$148*$K$148,2)</f>
        <v>0</v>
      </c>
      <c r="BL148" s="6" t="s">
        <v>141</v>
      </c>
    </row>
    <row r="149" spans="2:64" s="6" customFormat="1" ht="27" customHeight="1">
      <c r="B149" s="19"/>
      <c r="C149" s="108" t="s">
        <v>218</v>
      </c>
      <c r="D149" s="108" t="s">
        <v>137</v>
      </c>
      <c r="E149" s="109" t="s">
        <v>219</v>
      </c>
      <c r="F149" s="291" t="s">
        <v>220</v>
      </c>
      <c r="G149" s="292"/>
      <c r="H149" s="292"/>
      <c r="I149" s="292"/>
      <c r="J149" s="110" t="s">
        <v>202</v>
      </c>
      <c r="K149" s="111">
        <v>4</v>
      </c>
      <c r="L149" s="293"/>
      <c r="M149" s="292"/>
      <c r="N149" s="293">
        <f>ROUND($L$149*$K$149,2)</f>
        <v>0</v>
      </c>
      <c r="O149" s="292"/>
      <c r="P149" s="292"/>
      <c r="Q149" s="292"/>
      <c r="R149" s="20"/>
      <c r="T149" s="112"/>
      <c r="U149" s="26" t="s">
        <v>44</v>
      </c>
      <c r="V149" s="113">
        <v>0.54</v>
      </c>
      <c r="W149" s="113">
        <f>$V$149*$K$149</f>
        <v>2.16</v>
      </c>
      <c r="X149" s="113">
        <v>7E-05</v>
      </c>
      <c r="Y149" s="113">
        <f>$X$149*$K$149</f>
        <v>0.00028</v>
      </c>
      <c r="Z149" s="113">
        <v>0.024</v>
      </c>
      <c r="AA149" s="113">
        <f>$Z$149*$K$149</f>
        <v>0.096</v>
      </c>
      <c r="AB149" s="114"/>
      <c r="AR149" s="6" t="s">
        <v>141</v>
      </c>
      <c r="AT149" s="6" t="s">
        <v>137</v>
      </c>
      <c r="AU149" s="6" t="s">
        <v>98</v>
      </c>
      <c r="AY149" s="6" t="s">
        <v>135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19</v>
      </c>
      <c r="BK149" s="115">
        <f>ROUND($L$149*$K$149,2)</f>
        <v>0</v>
      </c>
      <c r="BL149" s="6" t="s">
        <v>141</v>
      </c>
    </row>
    <row r="150" spans="2:64" s="6" customFormat="1" ht="27" customHeight="1">
      <c r="B150" s="19"/>
      <c r="C150" s="108" t="s">
        <v>221</v>
      </c>
      <c r="D150" s="108" t="s">
        <v>137</v>
      </c>
      <c r="E150" s="109" t="s">
        <v>222</v>
      </c>
      <c r="F150" s="291" t="s">
        <v>223</v>
      </c>
      <c r="G150" s="292"/>
      <c r="H150" s="292"/>
      <c r="I150" s="292"/>
      <c r="J150" s="110" t="s">
        <v>158</v>
      </c>
      <c r="K150" s="111">
        <v>3</v>
      </c>
      <c r="L150" s="293"/>
      <c r="M150" s="292"/>
      <c r="N150" s="293">
        <f>ROUND($L$150*$K$150,2)</f>
        <v>0</v>
      </c>
      <c r="O150" s="292"/>
      <c r="P150" s="292"/>
      <c r="Q150" s="292"/>
      <c r="R150" s="20"/>
      <c r="T150" s="112"/>
      <c r="U150" s="26" t="s">
        <v>44</v>
      </c>
      <c r="V150" s="113">
        <v>0.281</v>
      </c>
      <c r="W150" s="113">
        <f>$V$150*$K$150</f>
        <v>0.8430000000000001</v>
      </c>
      <c r="X150" s="113">
        <v>0.00014</v>
      </c>
      <c r="Y150" s="113">
        <f>$X$150*$K$150</f>
        <v>0.00041999999999999996</v>
      </c>
      <c r="Z150" s="113">
        <v>0</v>
      </c>
      <c r="AA150" s="113">
        <f>$Z$150*$K$150</f>
        <v>0</v>
      </c>
      <c r="AB150" s="114"/>
      <c r="AR150" s="6" t="s">
        <v>141</v>
      </c>
      <c r="AT150" s="6" t="s">
        <v>137</v>
      </c>
      <c r="AU150" s="6" t="s">
        <v>98</v>
      </c>
      <c r="AY150" s="6" t="s">
        <v>135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19</v>
      </c>
      <c r="BK150" s="115">
        <f>ROUND($L$150*$K$150,2)</f>
        <v>0</v>
      </c>
      <c r="BL150" s="6" t="s">
        <v>141</v>
      </c>
    </row>
    <row r="151" spans="2:64" s="6" customFormat="1" ht="15.75" customHeight="1">
      <c r="B151" s="19"/>
      <c r="C151" s="116" t="s">
        <v>224</v>
      </c>
      <c r="D151" s="116" t="s">
        <v>143</v>
      </c>
      <c r="E151" s="117" t="s">
        <v>225</v>
      </c>
      <c r="F151" s="294" t="s">
        <v>226</v>
      </c>
      <c r="G151" s="295"/>
      <c r="H151" s="295"/>
      <c r="I151" s="295"/>
      <c r="J151" s="118" t="s">
        <v>202</v>
      </c>
      <c r="K151" s="119">
        <v>1</v>
      </c>
      <c r="L151" s="296"/>
      <c r="M151" s="295"/>
      <c r="N151" s="296">
        <f>ROUND($L$151*$K$151,2)</f>
        <v>0</v>
      </c>
      <c r="O151" s="292"/>
      <c r="P151" s="292"/>
      <c r="Q151" s="292"/>
      <c r="R151" s="20"/>
      <c r="T151" s="112"/>
      <c r="U151" s="26" t="s">
        <v>44</v>
      </c>
      <c r="V151" s="113">
        <v>0</v>
      </c>
      <c r="W151" s="113">
        <f>$V$151*$K$151</f>
        <v>0</v>
      </c>
      <c r="X151" s="113">
        <v>0.0026</v>
      </c>
      <c r="Y151" s="113">
        <f>$X$151*$K$151</f>
        <v>0.0026</v>
      </c>
      <c r="Z151" s="113">
        <v>0</v>
      </c>
      <c r="AA151" s="113">
        <f>$Z$151*$K$151</f>
        <v>0</v>
      </c>
      <c r="AB151" s="114"/>
      <c r="AR151" s="6" t="s">
        <v>146</v>
      </c>
      <c r="AT151" s="6" t="s">
        <v>143</v>
      </c>
      <c r="AU151" s="6" t="s">
        <v>98</v>
      </c>
      <c r="AY151" s="6" t="s">
        <v>135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141</v>
      </c>
    </row>
    <row r="152" spans="2:64" s="6" customFormat="1" ht="27" customHeight="1">
      <c r="B152" s="19"/>
      <c r="C152" s="116" t="s">
        <v>227</v>
      </c>
      <c r="D152" s="116" t="s">
        <v>143</v>
      </c>
      <c r="E152" s="117" t="s">
        <v>228</v>
      </c>
      <c r="F152" s="294" t="s">
        <v>229</v>
      </c>
      <c r="G152" s="295"/>
      <c r="H152" s="295"/>
      <c r="I152" s="295"/>
      <c r="J152" s="118" t="s">
        <v>202</v>
      </c>
      <c r="K152" s="119">
        <v>1</v>
      </c>
      <c r="L152" s="296"/>
      <c r="M152" s="295"/>
      <c r="N152" s="296">
        <f>ROUND($L$152*$K$152,2)</f>
        <v>0</v>
      </c>
      <c r="O152" s="292"/>
      <c r="P152" s="292"/>
      <c r="Q152" s="292"/>
      <c r="R152" s="20"/>
      <c r="T152" s="112"/>
      <c r="U152" s="26" t="s">
        <v>44</v>
      </c>
      <c r="V152" s="113">
        <v>0</v>
      </c>
      <c r="W152" s="113">
        <f>$V$152*$K$152</f>
        <v>0</v>
      </c>
      <c r="X152" s="113">
        <v>0.0026</v>
      </c>
      <c r="Y152" s="113">
        <f>$X$152*$K$152</f>
        <v>0.0026</v>
      </c>
      <c r="Z152" s="113">
        <v>0</v>
      </c>
      <c r="AA152" s="113">
        <f>$Z$152*$K$152</f>
        <v>0</v>
      </c>
      <c r="AB152" s="114"/>
      <c r="AR152" s="6" t="s">
        <v>146</v>
      </c>
      <c r="AT152" s="6" t="s">
        <v>143</v>
      </c>
      <c r="AU152" s="6" t="s">
        <v>98</v>
      </c>
      <c r="AY152" s="6" t="s">
        <v>135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19</v>
      </c>
      <c r="BK152" s="115">
        <f>ROUND($L$152*$K$152,2)</f>
        <v>0</v>
      </c>
      <c r="BL152" s="6" t="s">
        <v>141</v>
      </c>
    </row>
    <row r="153" spans="2:64" s="6" customFormat="1" ht="27" customHeight="1">
      <c r="B153" s="19"/>
      <c r="C153" s="116" t="s">
        <v>230</v>
      </c>
      <c r="D153" s="116" t="s">
        <v>143</v>
      </c>
      <c r="E153" s="117" t="s">
        <v>231</v>
      </c>
      <c r="F153" s="294" t="s">
        <v>232</v>
      </c>
      <c r="G153" s="295"/>
      <c r="H153" s="295"/>
      <c r="I153" s="295"/>
      <c r="J153" s="118" t="s">
        <v>202</v>
      </c>
      <c r="K153" s="119">
        <v>1</v>
      </c>
      <c r="L153" s="296"/>
      <c r="M153" s="295"/>
      <c r="N153" s="296">
        <f>ROUND($L$153*$K$153,2)</f>
        <v>0</v>
      </c>
      <c r="O153" s="292"/>
      <c r="P153" s="292"/>
      <c r="Q153" s="292"/>
      <c r="R153" s="20"/>
      <c r="T153" s="112"/>
      <c r="U153" s="26" t="s">
        <v>44</v>
      </c>
      <c r="V153" s="113">
        <v>0</v>
      </c>
      <c r="W153" s="113">
        <f>$V$153*$K$153</f>
        <v>0</v>
      </c>
      <c r="X153" s="113">
        <v>0.0026</v>
      </c>
      <c r="Y153" s="113">
        <f>$X$153*$K$153</f>
        <v>0.0026</v>
      </c>
      <c r="Z153" s="113">
        <v>0</v>
      </c>
      <c r="AA153" s="113">
        <f>$Z$153*$K$153</f>
        <v>0</v>
      </c>
      <c r="AB153" s="114"/>
      <c r="AR153" s="6" t="s">
        <v>146</v>
      </c>
      <c r="AT153" s="6" t="s">
        <v>143</v>
      </c>
      <c r="AU153" s="6" t="s">
        <v>98</v>
      </c>
      <c r="AY153" s="6" t="s">
        <v>135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19</v>
      </c>
      <c r="BK153" s="115">
        <f>ROUND($L$153*$K$153,2)</f>
        <v>0</v>
      </c>
      <c r="BL153" s="6" t="s">
        <v>141</v>
      </c>
    </row>
    <row r="154" spans="2:64" s="6" customFormat="1" ht="15.75" customHeight="1">
      <c r="B154" s="19"/>
      <c r="C154" s="116" t="s">
        <v>233</v>
      </c>
      <c r="D154" s="116" t="s">
        <v>143</v>
      </c>
      <c r="E154" s="117" t="s">
        <v>234</v>
      </c>
      <c r="F154" s="294" t="s">
        <v>235</v>
      </c>
      <c r="G154" s="295"/>
      <c r="H154" s="295"/>
      <c r="I154" s="295"/>
      <c r="J154" s="118" t="s">
        <v>202</v>
      </c>
      <c r="K154" s="119">
        <v>3</v>
      </c>
      <c r="L154" s="296"/>
      <c r="M154" s="295"/>
      <c r="N154" s="296">
        <f>ROUND($L$154*$K$154,2)</f>
        <v>0</v>
      </c>
      <c r="O154" s="292"/>
      <c r="P154" s="292"/>
      <c r="Q154" s="292"/>
      <c r="R154" s="20"/>
      <c r="T154" s="112"/>
      <c r="U154" s="26" t="s">
        <v>44</v>
      </c>
      <c r="V154" s="113">
        <v>0</v>
      </c>
      <c r="W154" s="113">
        <f>$V$154*$K$154</f>
        <v>0</v>
      </c>
      <c r="X154" s="113">
        <v>0.001</v>
      </c>
      <c r="Y154" s="113">
        <f>$X$154*$K$154</f>
        <v>0.003</v>
      </c>
      <c r="Z154" s="113">
        <v>0</v>
      </c>
      <c r="AA154" s="113">
        <f>$Z$154*$K$154</f>
        <v>0</v>
      </c>
      <c r="AB154" s="114"/>
      <c r="AR154" s="6" t="s">
        <v>146</v>
      </c>
      <c r="AT154" s="6" t="s">
        <v>143</v>
      </c>
      <c r="AU154" s="6" t="s">
        <v>98</v>
      </c>
      <c r="AY154" s="6" t="s">
        <v>135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19</v>
      </c>
      <c r="BK154" s="115">
        <f>ROUND($L$154*$K$154,2)</f>
        <v>0</v>
      </c>
      <c r="BL154" s="6" t="s">
        <v>141</v>
      </c>
    </row>
    <row r="155" spans="2:64" s="6" customFormat="1" ht="15.75" customHeight="1">
      <c r="B155" s="19"/>
      <c r="C155" s="116" t="s">
        <v>236</v>
      </c>
      <c r="D155" s="116" t="s">
        <v>143</v>
      </c>
      <c r="E155" s="117" t="s">
        <v>237</v>
      </c>
      <c r="F155" s="294" t="s">
        <v>238</v>
      </c>
      <c r="G155" s="295"/>
      <c r="H155" s="295"/>
      <c r="I155" s="295"/>
      <c r="J155" s="118" t="s">
        <v>239</v>
      </c>
      <c r="K155" s="119">
        <v>1</v>
      </c>
      <c r="L155" s="296"/>
      <c r="M155" s="295"/>
      <c r="N155" s="296">
        <f>ROUND($L$155*$K$155,2)</f>
        <v>0</v>
      </c>
      <c r="O155" s="292"/>
      <c r="P155" s="292"/>
      <c r="Q155" s="292"/>
      <c r="R155" s="20"/>
      <c r="T155" s="112"/>
      <c r="U155" s="26" t="s">
        <v>44</v>
      </c>
      <c r="V155" s="113">
        <v>0</v>
      </c>
      <c r="W155" s="113">
        <f>$V$155*$K$155</f>
        <v>0</v>
      </c>
      <c r="X155" s="113">
        <v>5E-06</v>
      </c>
      <c r="Y155" s="113">
        <f>$X$155*$K$155</f>
        <v>5E-06</v>
      </c>
      <c r="Z155" s="113">
        <v>0</v>
      </c>
      <c r="AA155" s="113">
        <f>$Z$155*$K$155</f>
        <v>0</v>
      </c>
      <c r="AB155" s="114"/>
      <c r="AR155" s="6" t="s">
        <v>146</v>
      </c>
      <c r="AT155" s="6" t="s">
        <v>143</v>
      </c>
      <c r="AU155" s="6" t="s">
        <v>98</v>
      </c>
      <c r="AY155" s="6" t="s">
        <v>135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19</v>
      </c>
      <c r="BK155" s="115">
        <f>ROUND($L$155*$K$155,2)</f>
        <v>0</v>
      </c>
      <c r="BL155" s="6" t="s">
        <v>141</v>
      </c>
    </row>
    <row r="156" spans="2:64" s="6" customFormat="1" ht="27" customHeight="1">
      <c r="B156" s="19"/>
      <c r="C156" s="108" t="s">
        <v>240</v>
      </c>
      <c r="D156" s="108" t="s">
        <v>137</v>
      </c>
      <c r="E156" s="109" t="s">
        <v>241</v>
      </c>
      <c r="F156" s="291" t="s">
        <v>242</v>
      </c>
      <c r="G156" s="292"/>
      <c r="H156" s="292"/>
      <c r="I156" s="292"/>
      <c r="J156" s="110" t="s">
        <v>158</v>
      </c>
      <c r="K156" s="111">
        <v>1</v>
      </c>
      <c r="L156" s="293"/>
      <c r="M156" s="292"/>
      <c r="N156" s="293">
        <f>ROUND($L$156*$K$156,2)</f>
        <v>0</v>
      </c>
      <c r="O156" s="292"/>
      <c r="P156" s="292"/>
      <c r="Q156" s="292"/>
      <c r="R156" s="20"/>
      <c r="T156" s="112"/>
      <c r="U156" s="26" t="s">
        <v>44</v>
      </c>
      <c r="V156" s="113">
        <v>3.177</v>
      </c>
      <c r="W156" s="113">
        <f>$V$156*$K$156</f>
        <v>3.177</v>
      </c>
      <c r="X156" s="113">
        <v>0.000664</v>
      </c>
      <c r="Y156" s="113">
        <f>$X$156*$K$156</f>
        <v>0.000664</v>
      </c>
      <c r="Z156" s="113">
        <v>0</v>
      </c>
      <c r="AA156" s="113">
        <f>$Z$156*$K$156</f>
        <v>0</v>
      </c>
      <c r="AB156" s="114"/>
      <c r="AR156" s="6" t="s">
        <v>141</v>
      </c>
      <c r="AT156" s="6" t="s">
        <v>137</v>
      </c>
      <c r="AU156" s="6" t="s">
        <v>98</v>
      </c>
      <c r="AY156" s="6" t="s">
        <v>135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19</v>
      </c>
      <c r="BK156" s="115">
        <f>ROUND($L$156*$K$156,2)</f>
        <v>0</v>
      </c>
      <c r="BL156" s="6" t="s">
        <v>141</v>
      </c>
    </row>
    <row r="157" spans="2:64" s="6" customFormat="1" ht="15.75" customHeight="1">
      <c r="B157" s="19"/>
      <c r="C157" s="108" t="s">
        <v>243</v>
      </c>
      <c r="D157" s="108" t="s">
        <v>137</v>
      </c>
      <c r="E157" s="109" t="s">
        <v>244</v>
      </c>
      <c r="F157" s="291" t="s">
        <v>245</v>
      </c>
      <c r="G157" s="292"/>
      <c r="H157" s="292"/>
      <c r="I157" s="292"/>
      <c r="J157" s="110" t="s">
        <v>202</v>
      </c>
      <c r="K157" s="111">
        <v>1</v>
      </c>
      <c r="L157" s="293"/>
      <c r="M157" s="292"/>
      <c r="N157" s="293">
        <f>ROUND($L$157*$K$157,2)</f>
        <v>0</v>
      </c>
      <c r="O157" s="292"/>
      <c r="P157" s="292"/>
      <c r="Q157" s="292"/>
      <c r="R157" s="20"/>
      <c r="T157" s="112"/>
      <c r="U157" s="26" t="s">
        <v>44</v>
      </c>
      <c r="V157" s="113">
        <v>0.625</v>
      </c>
      <c r="W157" s="113">
        <f>$V$157*$K$157</f>
        <v>0.625</v>
      </c>
      <c r="X157" s="113">
        <v>0.0004</v>
      </c>
      <c r="Y157" s="113">
        <f>$X$157*$K$157</f>
        <v>0.0004</v>
      </c>
      <c r="Z157" s="113">
        <v>0</v>
      </c>
      <c r="AA157" s="113">
        <f>$Z$157*$K$157</f>
        <v>0</v>
      </c>
      <c r="AB157" s="114"/>
      <c r="AR157" s="6" t="s">
        <v>141</v>
      </c>
      <c r="AT157" s="6" t="s">
        <v>137</v>
      </c>
      <c r="AU157" s="6" t="s">
        <v>98</v>
      </c>
      <c r="AY157" s="6" t="s">
        <v>135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19</v>
      </c>
      <c r="BK157" s="115">
        <f>ROUND($L$157*$K$157,2)</f>
        <v>0</v>
      </c>
      <c r="BL157" s="6" t="s">
        <v>141</v>
      </c>
    </row>
    <row r="158" spans="2:64" s="6" customFormat="1" ht="27" customHeight="1">
      <c r="B158" s="19"/>
      <c r="C158" s="108" t="s">
        <v>246</v>
      </c>
      <c r="D158" s="108" t="s">
        <v>137</v>
      </c>
      <c r="E158" s="109" t="s">
        <v>247</v>
      </c>
      <c r="F158" s="291" t="s">
        <v>248</v>
      </c>
      <c r="G158" s="292"/>
      <c r="H158" s="292"/>
      <c r="I158" s="292"/>
      <c r="J158" s="110" t="s">
        <v>195</v>
      </c>
      <c r="K158" s="111">
        <v>0.236</v>
      </c>
      <c r="L158" s="293"/>
      <c r="M158" s="292"/>
      <c r="N158" s="293">
        <f>ROUND($L$158*$K$158,2)</f>
        <v>0</v>
      </c>
      <c r="O158" s="292"/>
      <c r="P158" s="292"/>
      <c r="Q158" s="292"/>
      <c r="R158" s="20"/>
      <c r="T158" s="112"/>
      <c r="U158" s="26" t="s">
        <v>44</v>
      </c>
      <c r="V158" s="113">
        <v>4.043</v>
      </c>
      <c r="W158" s="113">
        <f>$V$158*$K$158</f>
        <v>0.954148</v>
      </c>
      <c r="X158" s="113">
        <v>0</v>
      </c>
      <c r="Y158" s="113">
        <f>$X$158*$K$158</f>
        <v>0</v>
      </c>
      <c r="Z158" s="113">
        <v>0</v>
      </c>
      <c r="AA158" s="113">
        <f>$Z$158*$K$158</f>
        <v>0</v>
      </c>
      <c r="AB158" s="114"/>
      <c r="AR158" s="6" t="s">
        <v>141</v>
      </c>
      <c r="AT158" s="6" t="s">
        <v>137</v>
      </c>
      <c r="AU158" s="6" t="s">
        <v>98</v>
      </c>
      <c r="AY158" s="6" t="s">
        <v>135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19</v>
      </c>
      <c r="BK158" s="115">
        <f>ROUND($L$158*$K$158,2)</f>
        <v>0</v>
      </c>
      <c r="BL158" s="6" t="s">
        <v>141</v>
      </c>
    </row>
    <row r="159" spans="2:63" s="98" customFormat="1" ht="30.75" customHeight="1">
      <c r="B159" s="99"/>
      <c r="D159" s="107" t="s">
        <v>114</v>
      </c>
      <c r="N159" s="298">
        <f>$BK$159</f>
        <v>0</v>
      </c>
      <c r="O159" s="299"/>
      <c r="P159" s="299"/>
      <c r="Q159" s="299"/>
      <c r="R159" s="102"/>
      <c r="T159" s="103"/>
      <c r="W159" s="104">
        <f>SUM($W$160:$W$167)</f>
        <v>48.437632</v>
      </c>
      <c r="Y159" s="104">
        <f>SUM($Y$160:$Y$167)</f>
        <v>0.26383</v>
      </c>
      <c r="AA159" s="104">
        <f>SUM($AA$160:$AA$167)</f>
        <v>0.22519</v>
      </c>
      <c r="AB159" s="105"/>
      <c r="AR159" s="101" t="s">
        <v>98</v>
      </c>
      <c r="AT159" s="101" t="s">
        <v>78</v>
      </c>
      <c r="AU159" s="101" t="s">
        <v>19</v>
      </c>
      <c r="AY159" s="101" t="s">
        <v>135</v>
      </c>
      <c r="BK159" s="106">
        <f>SUM($BK$160:$BK$167)</f>
        <v>0</v>
      </c>
    </row>
    <row r="160" spans="2:64" s="6" customFormat="1" ht="27" customHeight="1">
      <c r="B160" s="19"/>
      <c r="C160" s="108" t="s">
        <v>249</v>
      </c>
      <c r="D160" s="108" t="s">
        <v>137</v>
      </c>
      <c r="E160" s="109" t="s">
        <v>250</v>
      </c>
      <c r="F160" s="291" t="s">
        <v>251</v>
      </c>
      <c r="G160" s="292"/>
      <c r="H160" s="292"/>
      <c r="I160" s="292"/>
      <c r="J160" s="110" t="s">
        <v>140</v>
      </c>
      <c r="K160" s="111">
        <v>7</v>
      </c>
      <c r="L160" s="293"/>
      <c r="M160" s="292"/>
      <c r="N160" s="293">
        <f>ROUND($L$160*$K$160,2)</f>
        <v>0</v>
      </c>
      <c r="O160" s="292"/>
      <c r="P160" s="292"/>
      <c r="Q160" s="292"/>
      <c r="R160" s="20"/>
      <c r="T160" s="112"/>
      <c r="U160" s="26" t="s">
        <v>44</v>
      </c>
      <c r="V160" s="113">
        <v>0.103</v>
      </c>
      <c r="W160" s="113">
        <f>$V$160*$K$160</f>
        <v>0.721</v>
      </c>
      <c r="X160" s="113">
        <v>9E-05</v>
      </c>
      <c r="Y160" s="113">
        <f>$X$160*$K$160</f>
        <v>0.00063</v>
      </c>
      <c r="Z160" s="113">
        <v>0.00858</v>
      </c>
      <c r="AA160" s="113">
        <f>$Z$160*$K$160</f>
        <v>0.06006</v>
      </c>
      <c r="AB160" s="114"/>
      <c r="AR160" s="6" t="s">
        <v>141</v>
      </c>
      <c r="AT160" s="6" t="s">
        <v>137</v>
      </c>
      <c r="AU160" s="6" t="s">
        <v>98</v>
      </c>
      <c r="AY160" s="6" t="s">
        <v>135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19</v>
      </c>
      <c r="BK160" s="115">
        <f>ROUND($L$160*$K$160,2)</f>
        <v>0</v>
      </c>
      <c r="BL160" s="6" t="s">
        <v>141</v>
      </c>
    </row>
    <row r="161" spans="2:64" s="6" customFormat="1" ht="15.75" customHeight="1">
      <c r="B161" s="19"/>
      <c r="C161" s="108" t="s">
        <v>252</v>
      </c>
      <c r="D161" s="108" t="s">
        <v>137</v>
      </c>
      <c r="E161" s="109" t="s">
        <v>253</v>
      </c>
      <c r="F161" s="291" t="s">
        <v>254</v>
      </c>
      <c r="G161" s="292"/>
      <c r="H161" s="292"/>
      <c r="I161" s="292"/>
      <c r="J161" s="110" t="s">
        <v>140</v>
      </c>
      <c r="K161" s="111">
        <v>7</v>
      </c>
      <c r="L161" s="293"/>
      <c r="M161" s="292"/>
      <c r="N161" s="293">
        <f>ROUND($L$161*$K$161,2)</f>
        <v>0</v>
      </c>
      <c r="O161" s="292"/>
      <c r="P161" s="292"/>
      <c r="Q161" s="292"/>
      <c r="R161" s="20"/>
      <c r="T161" s="112"/>
      <c r="U161" s="26" t="s">
        <v>44</v>
      </c>
      <c r="V161" s="113">
        <v>0.208</v>
      </c>
      <c r="W161" s="113">
        <f>$V$161*$K$161</f>
        <v>1.456</v>
      </c>
      <c r="X161" s="113">
        <v>0.00012</v>
      </c>
      <c r="Y161" s="113">
        <f>$X$161*$K$161</f>
        <v>0.00084</v>
      </c>
      <c r="Z161" s="113">
        <v>0.02359</v>
      </c>
      <c r="AA161" s="113">
        <f>$Z$161*$K$161</f>
        <v>0.16513</v>
      </c>
      <c r="AB161" s="114"/>
      <c r="AR161" s="6" t="s">
        <v>141</v>
      </c>
      <c r="AT161" s="6" t="s">
        <v>137</v>
      </c>
      <c r="AU161" s="6" t="s">
        <v>98</v>
      </c>
      <c r="AY161" s="6" t="s">
        <v>135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19</v>
      </c>
      <c r="BK161" s="115">
        <f>ROUND($L$161*$K$161,2)</f>
        <v>0</v>
      </c>
      <c r="BL161" s="6" t="s">
        <v>141</v>
      </c>
    </row>
    <row r="162" spans="2:64" s="6" customFormat="1" ht="44.25" customHeight="1">
      <c r="B162" s="19"/>
      <c r="C162" s="108" t="s">
        <v>255</v>
      </c>
      <c r="D162" s="108" t="s">
        <v>137</v>
      </c>
      <c r="E162" s="109" t="s">
        <v>256</v>
      </c>
      <c r="F162" s="297" t="s">
        <v>523</v>
      </c>
      <c r="G162" s="292"/>
      <c r="H162" s="292"/>
      <c r="I162" s="292"/>
      <c r="J162" s="110" t="s">
        <v>140</v>
      </c>
      <c r="K162" s="111">
        <v>4</v>
      </c>
      <c r="L162" s="293"/>
      <c r="M162" s="292"/>
      <c r="N162" s="293">
        <f>ROUND($L$162*$K$162,2)</f>
        <v>0</v>
      </c>
      <c r="O162" s="292"/>
      <c r="P162" s="292"/>
      <c r="Q162" s="292"/>
      <c r="R162" s="20"/>
      <c r="T162" s="112"/>
      <c r="U162" s="26" t="s">
        <v>44</v>
      </c>
      <c r="V162" s="113">
        <v>0.459</v>
      </c>
      <c r="W162" s="113">
        <f>$V$162*$K$162</f>
        <v>1.836</v>
      </c>
      <c r="X162" s="113">
        <v>0.00199</v>
      </c>
      <c r="Y162" s="113">
        <f>$X$162*$K$162</f>
        <v>0.00796</v>
      </c>
      <c r="Z162" s="113">
        <v>0</v>
      </c>
      <c r="AA162" s="113">
        <f>$Z$162*$K$162</f>
        <v>0</v>
      </c>
      <c r="AB162" s="114"/>
      <c r="AR162" s="6" t="s">
        <v>141</v>
      </c>
      <c r="AT162" s="6" t="s">
        <v>137</v>
      </c>
      <c r="AU162" s="6" t="s">
        <v>98</v>
      </c>
      <c r="AY162" s="6" t="s">
        <v>135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19</v>
      </c>
      <c r="BK162" s="115">
        <f>ROUND($L$162*$K$162,2)</f>
        <v>0</v>
      </c>
      <c r="BL162" s="6" t="s">
        <v>141</v>
      </c>
    </row>
    <row r="163" spans="2:64" s="6" customFormat="1" ht="44.25" customHeight="1">
      <c r="B163" s="19"/>
      <c r="C163" s="108" t="s">
        <v>257</v>
      </c>
      <c r="D163" s="108" t="s">
        <v>137</v>
      </c>
      <c r="E163" s="109" t="s">
        <v>258</v>
      </c>
      <c r="F163" s="297" t="s">
        <v>524</v>
      </c>
      <c r="G163" s="292"/>
      <c r="H163" s="292"/>
      <c r="I163" s="292"/>
      <c r="J163" s="110" t="s">
        <v>140</v>
      </c>
      <c r="K163" s="111">
        <v>8</v>
      </c>
      <c r="L163" s="293"/>
      <c r="M163" s="292"/>
      <c r="N163" s="293">
        <f>ROUND($L$163*$K$163,2)</f>
        <v>0</v>
      </c>
      <c r="O163" s="292"/>
      <c r="P163" s="292"/>
      <c r="Q163" s="292"/>
      <c r="R163" s="20"/>
      <c r="T163" s="112"/>
      <c r="U163" s="26" t="s">
        <v>44</v>
      </c>
      <c r="V163" s="113">
        <v>0.517</v>
      </c>
      <c r="W163" s="113">
        <f>$V$163*$K$163</f>
        <v>4.136</v>
      </c>
      <c r="X163" s="113">
        <v>0.00296</v>
      </c>
      <c r="Y163" s="113">
        <f>$X$163*$K$163</f>
        <v>0.02368</v>
      </c>
      <c r="Z163" s="113">
        <v>0</v>
      </c>
      <c r="AA163" s="113">
        <f>$Z$163*$K$163</f>
        <v>0</v>
      </c>
      <c r="AB163" s="114"/>
      <c r="AR163" s="6" t="s">
        <v>141</v>
      </c>
      <c r="AT163" s="6" t="s">
        <v>137</v>
      </c>
      <c r="AU163" s="6" t="s">
        <v>98</v>
      </c>
      <c r="AY163" s="6" t="s">
        <v>135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6" t="s">
        <v>19</v>
      </c>
      <c r="BK163" s="115">
        <f>ROUND($L$163*$K$163,2)</f>
        <v>0</v>
      </c>
      <c r="BL163" s="6" t="s">
        <v>141</v>
      </c>
    </row>
    <row r="164" spans="2:64" s="6" customFormat="1" ht="44.25" customHeight="1">
      <c r="B164" s="19"/>
      <c r="C164" s="108" t="s">
        <v>259</v>
      </c>
      <c r="D164" s="108" t="s">
        <v>137</v>
      </c>
      <c r="E164" s="109" t="s">
        <v>260</v>
      </c>
      <c r="F164" s="297" t="s">
        <v>525</v>
      </c>
      <c r="G164" s="292"/>
      <c r="H164" s="292"/>
      <c r="I164" s="292"/>
      <c r="J164" s="110" t="s">
        <v>140</v>
      </c>
      <c r="K164" s="111">
        <v>32</v>
      </c>
      <c r="L164" s="293"/>
      <c r="M164" s="292"/>
      <c r="N164" s="293">
        <f>ROUND($L$164*$K$164,2)</f>
        <v>0</v>
      </c>
      <c r="O164" s="292"/>
      <c r="P164" s="292"/>
      <c r="Q164" s="292"/>
      <c r="R164" s="20"/>
      <c r="T164" s="112"/>
      <c r="U164" s="26" t="s">
        <v>44</v>
      </c>
      <c r="V164" s="113">
        <v>0.652</v>
      </c>
      <c r="W164" s="113">
        <f>$V$164*$K$164</f>
        <v>20.864</v>
      </c>
      <c r="X164" s="113">
        <v>0.00373</v>
      </c>
      <c r="Y164" s="113">
        <f>$X$164*$K$164</f>
        <v>0.11936</v>
      </c>
      <c r="Z164" s="113">
        <v>0</v>
      </c>
      <c r="AA164" s="113">
        <f>$Z$164*$K$164</f>
        <v>0</v>
      </c>
      <c r="AB164" s="114"/>
      <c r="AR164" s="6" t="s">
        <v>141</v>
      </c>
      <c r="AT164" s="6" t="s">
        <v>137</v>
      </c>
      <c r="AU164" s="6" t="s">
        <v>98</v>
      </c>
      <c r="AY164" s="6" t="s">
        <v>135</v>
      </c>
      <c r="BE164" s="115">
        <f>IF($U$164="základní",$N$164,0)</f>
        <v>0</v>
      </c>
      <c r="BF164" s="115">
        <f>IF($U$164="snížená",$N$164,0)</f>
        <v>0</v>
      </c>
      <c r="BG164" s="115">
        <f>IF($U$164="zákl. přenesená",$N$164,0)</f>
        <v>0</v>
      </c>
      <c r="BH164" s="115">
        <f>IF($U$164="sníž. přenesená",$N$164,0)</f>
        <v>0</v>
      </c>
      <c r="BI164" s="115">
        <f>IF($U$164="nulová",$N$164,0)</f>
        <v>0</v>
      </c>
      <c r="BJ164" s="6" t="s">
        <v>19</v>
      </c>
      <c r="BK164" s="115">
        <f>ROUND($L$164*$K$164,2)</f>
        <v>0</v>
      </c>
      <c r="BL164" s="6" t="s">
        <v>141</v>
      </c>
    </row>
    <row r="165" spans="2:64" s="6" customFormat="1" ht="27" customHeight="1">
      <c r="B165" s="19"/>
      <c r="C165" s="108" t="s">
        <v>24</v>
      </c>
      <c r="D165" s="108" t="s">
        <v>137</v>
      </c>
      <c r="E165" s="109" t="s">
        <v>261</v>
      </c>
      <c r="F165" s="297" t="s">
        <v>526</v>
      </c>
      <c r="G165" s="292"/>
      <c r="H165" s="292"/>
      <c r="I165" s="292"/>
      <c r="J165" s="110" t="s">
        <v>140</v>
      </c>
      <c r="K165" s="111">
        <v>16</v>
      </c>
      <c r="L165" s="293"/>
      <c r="M165" s="292"/>
      <c r="N165" s="293">
        <f>ROUND($L$165*$K$165,2)</f>
        <v>0</v>
      </c>
      <c r="O165" s="292"/>
      <c r="P165" s="292"/>
      <c r="Q165" s="292"/>
      <c r="R165" s="20"/>
      <c r="T165" s="112"/>
      <c r="U165" s="26" t="s">
        <v>44</v>
      </c>
      <c r="V165" s="113">
        <v>0.919</v>
      </c>
      <c r="W165" s="113">
        <f>$V$165*$K$165</f>
        <v>14.704</v>
      </c>
      <c r="X165" s="113">
        <v>0.00696</v>
      </c>
      <c r="Y165" s="113">
        <f>$X$165*$K$165</f>
        <v>0.11136</v>
      </c>
      <c r="Z165" s="113">
        <v>0</v>
      </c>
      <c r="AA165" s="113">
        <f>$Z$165*$K$165</f>
        <v>0</v>
      </c>
      <c r="AB165" s="114"/>
      <c r="AR165" s="6" t="s">
        <v>141</v>
      </c>
      <c r="AT165" s="6" t="s">
        <v>137</v>
      </c>
      <c r="AU165" s="6" t="s">
        <v>98</v>
      </c>
      <c r="AY165" s="6" t="s">
        <v>135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19</v>
      </c>
      <c r="BK165" s="115">
        <f>ROUND($L$165*$K$165,2)</f>
        <v>0</v>
      </c>
      <c r="BL165" s="6" t="s">
        <v>141</v>
      </c>
    </row>
    <row r="166" spans="2:64" s="6" customFormat="1" ht="27" customHeight="1">
      <c r="B166" s="19"/>
      <c r="C166" s="108" t="s">
        <v>262</v>
      </c>
      <c r="D166" s="108" t="s">
        <v>137</v>
      </c>
      <c r="E166" s="109" t="s">
        <v>263</v>
      </c>
      <c r="F166" s="291" t="s">
        <v>264</v>
      </c>
      <c r="G166" s="292"/>
      <c r="H166" s="292"/>
      <c r="I166" s="292"/>
      <c r="J166" s="110" t="s">
        <v>140</v>
      </c>
      <c r="K166" s="111">
        <v>60</v>
      </c>
      <c r="L166" s="293"/>
      <c r="M166" s="292"/>
      <c r="N166" s="293">
        <f>ROUND($L$166*$K$166,2)</f>
        <v>0</v>
      </c>
      <c r="O166" s="292"/>
      <c r="P166" s="292"/>
      <c r="Q166" s="292"/>
      <c r="R166" s="20"/>
      <c r="T166" s="112"/>
      <c r="U166" s="26" t="s">
        <v>44</v>
      </c>
      <c r="V166" s="113">
        <v>0.063</v>
      </c>
      <c r="W166" s="113">
        <f>$V$166*$K$166</f>
        <v>3.7800000000000002</v>
      </c>
      <c r="X166" s="113">
        <v>0</v>
      </c>
      <c r="Y166" s="113">
        <f>$X$166*$K$166</f>
        <v>0</v>
      </c>
      <c r="Z166" s="113">
        <v>0</v>
      </c>
      <c r="AA166" s="113">
        <f>$Z$166*$K$166</f>
        <v>0</v>
      </c>
      <c r="AB166" s="114"/>
      <c r="AR166" s="6" t="s">
        <v>141</v>
      </c>
      <c r="AT166" s="6" t="s">
        <v>137</v>
      </c>
      <c r="AU166" s="6" t="s">
        <v>98</v>
      </c>
      <c r="AY166" s="6" t="s">
        <v>135</v>
      </c>
      <c r="BE166" s="115">
        <f>IF($U$166="základní",$N$166,0)</f>
        <v>0</v>
      </c>
      <c r="BF166" s="115">
        <f>IF($U$166="snížená",$N$166,0)</f>
        <v>0</v>
      </c>
      <c r="BG166" s="115">
        <f>IF($U$166="zákl. přenesená",$N$166,0)</f>
        <v>0</v>
      </c>
      <c r="BH166" s="115">
        <f>IF($U$166="sníž. přenesená",$N$166,0)</f>
        <v>0</v>
      </c>
      <c r="BI166" s="115">
        <f>IF($U$166="nulová",$N$166,0)</f>
        <v>0</v>
      </c>
      <c r="BJ166" s="6" t="s">
        <v>19</v>
      </c>
      <c r="BK166" s="115">
        <f>ROUND($L$166*$K$166,2)</f>
        <v>0</v>
      </c>
      <c r="BL166" s="6" t="s">
        <v>141</v>
      </c>
    </row>
    <row r="167" spans="2:64" s="6" customFormat="1" ht="27" customHeight="1">
      <c r="B167" s="19"/>
      <c r="C167" s="108" t="s">
        <v>265</v>
      </c>
      <c r="D167" s="108" t="s">
        <v>137</v>
      </c>
      <c r="E167" s="109" t="s">
        <v>266</v>
      </c>
      <c r="F167" s="291" t="s">
        <v>267</v>
      </c>
      <c r="G167" s="292"/>
      <c r="H167" s="292"/>
      <c r="I167" s="292"/>
      <c r="J167" s="110" t="s">
        <v>195</v>
      </c>
      <c r="K167" s="111">
        <v>0.264</v>
      </c>
      <c r="L167" s="293"/>
      <c r="M167" s="292"/>
      <c r="N167" s="293">
        <f>ROUND($L$167*$K$167,2)</f>
        <v>0</v>
      </c>
      <c r="O167" s="292"/>
      <c r="P167" s="292"/>
      <c r="Q167" s="292"/>
      <c r="R167" s="20"/>
      <c r="T167" s="112"/>
      <c r="U167" s="26" t="s">
        <v>44</v>
      </c>
      <c r="V167" s="113">
        <v>3.563</v>
      </c>
      <c r="W167" s="113">
        <f>$V$167*$K$167</f>
        <v>0.9406320000000001</v>
      </c>
      <c r="X167" s="113">
        <v>0</v>
      </c>
      <c r="Y167" s="113">
        <f>$X$167*$K$167</f>
        <v>0</v>
      </c>
      <c r="Z167" s="113">
        <v>0</v>
      </c>
      <c r="AA167" s="113">
        <f>$Z$167*$K$167</f>
        <v>0</v>
      </c>
      <c r="AB167" s="114"/>
      <c r="AR167" s="6" t="s">
        <v>141</v>
      </c>
      <c r="AT167" s="6" t="s">
        <v>137</v>
      </c>
      <c r="AU167" s="6" t="s">
        <v>98</v>
      </c>
      <c r="AY167" s="6" t="s">
        <v>135</v>
      </c>
      <c r="BE167" s="115">
        <f>IF($U$167="základní",$N$167,0)</f>
        <v>0</v>
      </c>
      <c r="BF167" s="115">
        <f>IF($U$167="snížená",$N$167,0)</f>
        <v>0</v>
      </c>
      <c r="BG167" s="115">
        <f>IF($U$167="zákl. přenesená",$N$167,0)</f>
        <v>0</v>
      </c>
      <c r="BH167" s="115">
        <f>IF($U$167="sníž. přenesená",$N$167,0)</f>
        <v>0</v>
      </c>
      <c r="BI167" s="115">
        <f>IF($U$167="nulová",$N$167,0)</f>
        <v>0</v>
      </c>
      <c r="BJ167" s="6" t="s">
        <v>19</v>
      </c>
      <c r="BK167" s="115">
        <f>ROUND($L$167*$K$167,2)</f>
        <v>0</v>
      </c>
      <c r="BL167" s="6" t="s">
        <v>141</v>
      </c>
    </row>
    <row r="168" spans="2:63" s="98" customFormat="1" ht="30.75" customHeight="1">
      <c r="B168" s="99"/>
      <c r="D168" s="107" t="s">
        <v>115</v>
      </c>
      <c r="N168" s="298">
        <f>$BK$168</f>
        <v>0</v>
      </c>
      <c r="O168" s="299"/>
      <c r="P168" s="299"/>
      <c r="Q168" s="299"/>
      <c r="R168" s="102"/>
      <c r="T168" s="103"/>
      <c r="W168" s="104">
        <f>SUM($W$169:$W$195)</f>
        <v>75.043325</v>
      </c>
      <c r="Y168" s="104">
        <f>SUM($Y$169:$Y$195)</f>
        <v>0.3270042</v>
      </c>
      <c r="AA168" s="104">
        <f>SUM($AA$169:$AA$195)</f>
        <v>0.044000000000000004</v>
      </c>
      <c r="AB168" s="105"/>
      <c r="AR168" s="101" t="s">
        <v>98</v>
      </c>
      <c r="AT168" s="101" t="s">
        <v>78</v>
      </c>
      <c r="AU168" s="101" t="s">
        <v>19</v>
      </c>
      <c r="AY168" s="101" t="s">
        <v>135</v>
      </c>
      <c r="BK168" s="106">
        <f>SUM($BK$169:$BK$195)</f>
        <v>0</v>
      </c>
    </row>
    <row r="169" spans="2:64" s="6" customFormat="1" ht="27" customHeight="1">
      <c r="B169" s="19"/>
      <c r="C169" s="108" t="s">
        <v>268</v>
      </c>
      <c r="D169" s="108" t="s">
        <v>137</v>
      </c>
      <c r="E169" s="109" t="s">
        <v>269</v>
      </c>
      <c r="F169" s="291" t="s">
        <v>270</v>
      </c>
      <c r="G169" s="292"/>
      <c r="H169" s="292"/>
      <c r="I169" s="292"/>
      <c r="J169" s="110" t="s">
        <v>202</v>
      </c>
      <c r="K169" s="111">
        <v>20</v>
      </c>
      <c r="L169" s="293"/>
      <c r="M169" s="292"/>
      <c r="N169" s="293">
        <f>ROUND($L$169*$K$169,2)</f>
        <v>0</v>
      </c>
      <c r="O169" s="292"/>
      <c r="P169" s="292"/>
      <c r="Q169" s="292"/>
      <c r="R169" s="20"/>
      <c r="T169" s="112"/>
      <c r="U169" s="26" t="s">
        <v>44</v>
      </c>
      <c r="V169" s="113">
        <v>0.156</v>
      </c>
      <c r="W169" s="113">
        <f>$V$169*$K$169</f>
        <v>3.12</v>
      </c>
      <c r="X169" s="113">
        <v>0.00013</v>
      </c>
      <c r="Y169" s="113">
        <f>$X$169*$K$169</f>
        <v>0.0026</v>
      </c>
      <c r="Z169" s="113">
        <v>0.0022</v>
      </c>
      <c r="AA169" s="113">
        <f>$Z$169*$K$169</f>
        <v>0.044000000000000004</v>
      </c>
      <c r="AB169" s="114"/>
      <c r="AR169" s="6" t="s">
        <v>141</v>
      </c>
      <c r="AT169" s="6" t="s">
        <v>137</v>
      </c>
      <c r="AU169" s="6" t="s">
        <v>98</v>
      </c>
      <c r="AY169" s="6" t="s">
        <v>135</v>
      </c>
      <c r="BE169" s="115">
        <f>IF($U$169="základní",$N$169,0)</f>
        <v>0</v>
      </c>
      <c r="BF169" s="115">
        <f>IF($U$169="snížená",$N$169,0)</f>
        <v>0</v>
      </c>
      <c r="BG169" s="115">
        <f>IF($U$169="zákl. přenesená",$N$169,0)</f>
        <v>0</v>
      </c>
      <c r="BH169" s="115">
        <f>IF($U$169="sníž. přenesená",$N$169,0)</f>
        <v>0</v>
      </c>
      <c r="BI169" s="115">
        <f>IF($U$169="nulová",$N$169,0)</f>
        <v>0</v>
      </c>
      <c r="BJ169" s="6" t="s">
        <v>19</v>
      </c>
      <c r="BK169" s="115">
        <f>ROUND($L$169*$K$169,2)</f>
        <v>0</v>
      </c>
      <c r="BL169" s="6" t="s">
        <v>141</v>
      </c>
    </row>
    <row r="170" spans="2:64" s="6" customFormat="1" ht="15.75" customHeight="1">
      <c r="B170" s="19"/>
      <c r="C170" s="108" t="s">
        <v>271</v>
      </c>
      <c r="D170" s="108" t="s">
        <v>137</v>
      </c>
      <c r="E170" s="109" t="s">
        <v>272</v>
      </c>
      <c r="F170" s="291" t="s">
        <v>273</v>
      </c>
      <c r="G170" s="292"/>
      <c r="H170" s="292"/>
      <c r="I170" s="292"/>
      <c r="J170" s="110" t="s">
        <v>158</v>
      </c>
      <c r="K170" s="111">
        <v>1</v>
      </c>
      <c r="L170" s="293"/>
      <c r="M170" s="292"/>
      <c r="N170" s="293">
        <f>ROUND($L$170*$K$170,2)</f>
        <v>0</v>
      </c>
      <c r="O170" s="292"/>
      <c r="P170" s="292"/>
      <c r="Q170" s="292"/>
      <c r="R170" s="20"/>
      <c r="T170" s="112"/>
      <c r="U170" s="26" t="s">
        <v>44</v>
      </c>
      <c r="V170" s="113">
        <v>1.31</v>
      </c>
      <c r="W170" s="113">
        <f>$V$170*$K$170</f>
        <v>1.31</v>
      </c>
      <c r="X170" s="113">
        <v>0.00829</v>
      </c>
      <c r="Y170" s="113">
        <f>$X$170*$K$170</f>
        <v>0.00829</v>
      </c>
      <c r="Z170" s="113">
        <v>0</v>
      </c>
      <c r="AA170" s="113">
        <f>$Z$170*$K$170</f>
        <v>0</v>
      </c>
      <c r="AB170" s="114"/>
      <c r="AR170" s="6" t="s">
        <v>141</v>
      </c>
      <c r="AT170" s="6" t="s">
        <v>137</v>
      </c>
      <c r="AU170" s="6" t="s">
        <v>98</v>
      </c>
      <c r="AY170" s="6" t="s">
        <v>135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19</v>
      </c>
      <c r="BK170" s="115">
        <f>ROUND($L$170*$K$170,2)</f>
        <v>0</v>
      </c>
      <c r="BL170" s="6" t="s">
        <v>141</v>
      </c>
    </row>
    <row r="171" spans="2:64" s="6" customFormat="1" ht="27" customHeight="1">
      <c r="B171" s="19"/>
      <c r="C171" s="108" t="s">
        <v>274</v>
      </c>
      <c r="D171" s="108" t="s">
        <v>137</v>
      </c>
      <c r="E171" s="109" t="s">
        <v>275</v>
      </c>
      <c r="F171" s="291" t="s">
        <v>276</v>
      </c>
      <c r="G171" s="292"/>
      <c r="H171" s="292"/>
      <c r="I171" s="292"/>
      <c r="J171" s="110" t="s">
        <v>202</v>
      </c>
      <c r="K171" s="111">
        <v>1</v>
      </c>
      <c r="L171" s="293"/>
      <c r="M171" s="292"/>
      <c r="N171" s="293">
        <f>ROUND($L$171*$K$171,2)</f>
        <v>0</v>
      </c>
      <c r="O171" s="292"/>
      <c r="P171" s="292"/>
      <c r="Q171" s="292"/>
      <c r="R171" s="20"/>
      <c r="T171" s="112"/>
      <c r="U171" s="26" t="s">
        <v>44</v>
      </c>
      <c r="V171" s="113">
        <v>0.948</v>
      </c>
      <c r="W171" s="113">
        <f>$V$171*$K$171</f>
        <v>0.948</v>
      </c>
      <c r="X171" s="113">
        <v>0.00337</v>
      </c>
      <c r="Y171" s="113">
        <f>$X$171*$K$171</f>
        <v>0.00337</v>
      </c>
      <c r="Z171" s="113">
        <v>0</v>
      </c>
      <c r="AA171" s="113">
        <f>$Z$171*$K$171</f>
        <v>0</v>
      </c>
      <c r="AB171" s="114"/>
      <c r="AR171" s="6" t="s">
        <v>141</v>
      </c>
      <c r="AT171" s="6" t="s">
        <v>137</v>
      </c>
      <c r="AU171" s="6" t="s">
        <v>98</v>
      </c>
      <c r="AY171" s="6" t="s">
        <v>135</v>
      </c>
      <c r="BE171" s="115">
        <f>IF($U$171="základní",$N$171,0)</f>
        <v>0</v>
      </c>
      <c r="BF171" s="115">
        <f>IF($U$171="snížená",$N$171,0)</f>
        <v>0</v>
      </c>
      <c r="BG171" s="115">
        <f>IF($U$171="zákl. přenesená",$N$171,0)</f>
        <v>0</v>
      </c>
      <c r="BH171" s="115">
        <f>IF($U$171="sníž. přenesená",$N$171,0)</f>
        <v>0</v>
      </c>
      <c r="BI171" s="115">
        <f>IF($U$171="nulová",$N$171,0)</f>
        <v>0</v>
      </c>
      <c r="BJ171" s="6" t="s">
        <v>19</v>
      </c>
      <c r="BK171" s="115">
        <f>ROUND($L$171*$K$171,2)</f>
        <v>0</v>
      </c>
      <c r="BL171" s="6" t="s">
        <v>141</v>
      </c>
    </row>
    <row r="172" spans="2:64" s="6" customFormat="1" ht="27" customHeight="1">
      <c r="B172" s="19"/>
      <c r="C172" s="108" t="s">
        <v>277</v>
      </c>
      <c r="D172" s="108" t="s">
        <v>137</v>
      </c>
      <c r="E172" s="109" t="s">
        <v>278</v>
      </c>
      <c r="F172" s="291" t="s">
        <v>279</v>
      </c>
      <c r="G172" s="292"/>
      <c r="H172" s="292"/>
      <c r="I172" s="292"/>
      <c r="J172" s="110" t="s">
        <v>202</v>
      </c>
      <c r="K172" s="111">
        <v>1</v>
      </c>
      <c r="L172" s="293"/>
      <c r="M172" s="292"/>
      <c r="N172" s="293">
        <f>ROUND($L$172*$K$172,2)</f>
        <v>0</v>
      </c>
      <c r="O172" s="292"/>
      <c r="P172" s="292"/>
      <c r="Q172" s="292"/>
      <c r="R172" s="20"/>
      <c r="T172" s="112"/>
      <c r="U172" s="26" t="s">
        <v>44</v>
      </c>
      <c r="V172" s="113">
        <v>1.246</v>
      </c>
      <c r="W172" s="113">
        <f>$V$172*$K$172</f>
        <v>1.246</v>
      </c>
      <c r="X172" s="113">
        <v>0.00756</v>
      </c>
      <c r="Y172" s="113">
        <f>$X$172*$K$172</f>
        <v>0.00756</v>
      </c>
      <c r="Z172" s="113">
        <v>0</v>
      </c>
      <c r="AA172" s="113">
        <f>$Z$172*$K$172</f>
        <v>0</v>
      </c>
      <c r="AB172" s="114"/>
      <c r="AR172" s="6" t="s">
        <v>141</v>
      </c>
      <c r="AT172" s="6" t="s">
        <v>137</v>
      </c>
      <c r="AU172" s="6" t="s">
        <v>98</v>
      </c>
      <c r="AY172" s="6" t="s">
        <v>135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6" t="s">
        <v>19</v>
      </c>
      <c r="BK172" s="115">
        <f>ROUND($L$172*$K$172,2)</f>
        <v>0</v>
      </c>
      <c r="BL172" s="6" t="s">
        <v>141</v>
      </c>
    </row>
    <row r="173" spans="2:64" s="6" customFormat="1" ht="15.75" customHeight="1">
      <c r="B173" s="19"/>
      <c r="C173" s="108" t="s">
        <v>280</v>
      </c>
      <c r="D173" s="108" t="s">
        <v>137</v>
      </c>
      <c r="E173" s="109" t="s">
        <v>281</v>
      </c>
      <c r="F173" s="291" t="s">
        <v>273</v>
      </c>
      <c r="G173" s="292"/>
      <c r="H173" s="292"/>
      <c r="I173" s="292"/>
      <c r="J173" s="110" t="s">
        <v>158</v>
      </c>
      <c r="K173" s="111">
        <v>1</v>
      </c>
      <c r="L173" s="293"/>
      <c r="M173" s="292"/>
      <c r="N173" s="293">
        <f>ROUND($L$173*$K$173,2)</f>
        <v>0</v>
      </c>
      <c r="O173" s="292"/>
      <c r="P173" s="292"/>
      <c r="Q173" s="292"/>
      <c r="R173" s="20"/>
      <c r="T173" s="112"/>
      <c r="U173" s="26" t="s">
        <v>44</v>
      </c>
      <c r="V173" s="113">
        <v>1.716</v>
      </c>
      <c r="W173" s="113">
        <f>$V$173*$K$173</f>
        <v>1.716</v>
      </c>
      <c r="X173" s="113">
        <v>0.01412</v>
      </c>
      <c r="Y173" s="113">
        <f>$X$173*$K$173</f>
        <v>0.01412</v>
      </c>
      <c r="Z173" s="113">
        <v>0</v>
      </c>
      <c r="AA173" s="113">
        <f>$Z$173*$K$173</f>
        <v>0</v>
      </c>
      <c r="AB173" s="114"/>
      <c r="AR173" s="6" t="s">
        <v>141</v>
      </c>
      <c r="AT173" s="6" t="s">
        <v>137</v>
      </c>
      <c r="AU173" s="6" t="s">
        <v>98</v>
      </c>
      <c r="AY173" s="6" t="s">
        <v>135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19</v>
      </c>
      <c r="BK173" s="115">
        <f>ROUND($L$173*$K$173,2)</f>
        <v>0</v>
      </c>
      <c r="BL173" s="6" t="s">
        <v>141</v>
      </c>
    </row>
    <row r="174" spans="2:64" s="6" customFormat="1" ht="27" customHeight="1">
      <c r="B174" s="19"/>
      <c r="C174" s="108" t="s">
        <v>282</v>
      </c>
      <c r="D174" s="108" t="s">
        <v>137</v>
      </c>
      <c r="E174" s="109" t="s">
        <v>283</v>
      </c>
      <c r="F174" s="291" t="s">
        <v>284</v>
      </c>
      <c r="G174" s="292"/>
      <c r="H174" s="292"/>
      <c r="I174" s="292"/>
      <c r="J174" s="110" t="s">
        <v>202</v>
      </c>
      <c r="K174" s="111">
        <v>1</v>
      </c>
      <c r="L174" s="293"/>
      <c r="M174" s="292"/>
      <c r="N174" s="293">
        <f>ROUND($L$174*$K$174,2)</f>
        <v>0</v>
      </c>
      <c r="O174" s="292"/>
      <c r="P174" s="292"/>
      <c r="Q174" s="292"/>
      <c r="R174" s="20"/>
      <c r="T174" s="112"/>
      <c r="U174" s="26" t="s">
        <v>44</v>
      </c>
      <c r="V174" s="113">
        <v>1.246</v>
      </c>
      <c r="W174" s="113">
        <f>$V$174*$K$174</f>
        <v>1.246</v>
      </c>
      <c r="X174" s="113">
        <v>0.00756</v>
      </c>
      <c r="Y174" s="113">
        <f>$X$174*$K$174</f>
        <v>0.00756</v>
      </c>
      <c r="Z174" s="113">
        <v>0</v>
      </c>
      <c r="AA174" s="113">
        <f>$Z$174*$K$174</f>
        <v>0</v>
      </c>
      <c r="AB174" s="114"/>
      <c r="AR174" s="6" t="s">
        <v>141</v>
      </c>
      <c r="AT174" s="6" t="s">
        <v>137</v>
      </c>
      <c r="AU174" s="6" t="s">
        <v>98</v>
      </c>
      <c r="AY174" s="6" t="s">
        <v>135</v>
      </c>
      <c r="BE174" s="115">
        <f>IF($U$174="základní",$N$174,0)</f>
        <v>0</v>
      </c>
      <c r="BF174" s="115">
        <f>IF($U$174="snížená",$N$174,0)</f>
        <v>0</v>
      </c>
      <c r="BG174" s="115">
        <f>IF($U$174="zákl. přenesená",$N$174,0)</f>
        <v>0</v>
      </c>
      <c r="BH174" s="115">
        <f>IF($U$174="sníž. přenesená",$N$174,0)</f>
        <v>0</v>
      </c>
      <c r="BI174" s="115">
        <f>IF($U$174="nulová",$N$174,0)</f>
        <v>0</v>
      </c>
      <c r="BJ174" s="6" t="s">
        <v>19</v>
      </c>
      <c r="BK174" s="115">
        <f>ROUND($L$174*$K$174,2)</f>
        <v>0</v>
      </c>
      <c r="BL174" s="6" t="s">
        <v>141</v>
      </c>
    </row>
    <row r="175" spans="2:64" s="6" customFormat="1" ht="27" customHeight="1">
      <c r="B175" s="19"/>
      <c r="C175" s="108" t="s">
        <v>285</v>
      </c>
      <c r="D175" s="108" t="s">
        <v>137</v>
      </c>
      <c r="E175" s="109" t="s">
        <v>286</v>
      </c>
      <c r="F175" s="291" t="s">
        <v>279</v>
      </c>
      <c r="G175" s="292"/>
      <c r="H175" s="292"/>
      <c r="I175" s="292"/>
      <c r="J175" s="110" t="s">
        <v>202</v>
      </c>
      <c r="K175" s="111">
        <v>1</v>
      </c>
      <c r="L175" s="293"/>
      <c r="M175" s="292"/>
      <c r="N175" s="293">
        <f>ROUND($L$175*$K$175,2)</f>
        <v>0</v>
      </c>
      <c r="O175" s="292"/>
      <c r="P175" s="292"/>
      <c r="Q175" s="292"/>
      <c r="R175" s="20"/>
      <c r="T175" s="112"/>
      <c r="U175" s="26" t="s">
        <v>44</v>
      </c>
      <c r="V175" s="113">
        <v>1.246</v>
      </c>
      <c r="W175" s="113">
        <f>$V$175*$K$175</f>
        <v>1.246</v>
      </c>
      <c r="X175" s="113">
        <v>0.00756</v>
      </c>
      <c r="Y175" s="113">
        <f>$X$175*$K$175</f>
        <v>0.00756</v>
      </c>
      <c r="Z175" s="113">
        <v>0</v>
      </c>
      <c r="AA175" s="113">
        <f>$Z$175*$K$175</f>
        <v>0</v>
      </c>
      <c r="AB175" s="114"/>
      <c r="AR175" s="6" t="s">
        <v>141</v>
      </c>
      <c r="AT175" s="6" t="s">
        <v>137</v>
      </c>
      <c r="AU175" s="6" t="s">
        <v>98</v>
      </c>
      <c r="AY175" s="6" t="s">
        <v>135</v>
      </c>
      <c r="BE175" s="115">
        <f>IF($U$175="základní",$N$175,0)</f>
        <v>0</v>
      </c>
      <c r="BF175" s="115">
        <f>IF($U$175="snížená",$N$175,0)</f>
        <v>0</v>
      </c>
      <c r="BG175" s="115">
        <f>IF($U$175="zákl. přenesená",$N$175,0)</f>
        <v>0</v>
      </c>
      <c r="BH175" s="115">
        <f>IF($U$175="sníž. přenesená",$N$175,0)</f>
        <v>0</v>
      </c>
      <c r="BI175" s="115">
        <f>IF($U$175="nulová",$N$175,0)</f>
        <v>0</v>
      </c>
      <c r="BJ175" s="6" t="s">
        <v>19</v>
      </c>
      <c r="BK175" s="115">
        <f>ROUND($L$175*$K$175,2)</f>
        <v>0</v>
      </c>
      <c r="BL175" s="6" t="s">
        <v>141</v>
      </c>
    </row>
    <row r="176" spans="2:64" s="6" customFormat="1" ht="15.75" customHeight="1">
      <c r="B176" s="19"/>
      <c r="C176" s="108" t="s">
        <v>287</v>
      </c>
      <c r="D176" s="108" t="s">
        <v>137</v>
      </c>
      <c r="E176" s="109" t="s">
        <v>288</v>
      </c>
      <c r="F176" s="291" t="s">
        <v>289</v>
      </c>
      <c r="G176" s="292"/>
      <c r="H176" s="292"/>
      <c r="I176" s="292"/>
      <c r="J176" s="110" t="s">
        <v>202</v>
      </c>
      <c r="K176" s="111">
        <v>2</v>
      </c>
      <c r="L176" s="293"/>
      <c r="M176" s="292"/>
      <c r="N176" s="293">
        <f>ROUND($L$176*$K$176,2)</f>
        <v>0</v>
      </c>
      <c r="O176" s="292"/>
      <c r="P176" s="292"/>
      <c r="Q176" s="292"/>
      <c r="R176" s="20"/>
      <c r="T176" s="112"/>
      <c r="U176" s="26" t="s">
        <v>44</v>
      </c>
      <c r="V176" s="113">
        <v>0.35</v>
      </c>
      <c r="W176" s="113">
        <f>$V$176*$K$176</f>
        <v>0.7</v>
      </c>
      <c r="X176" s="113">
        <v>0.0006021</v>
      </c>
      <c r="Y176" s="113">
        <f>$X$176*$K$176</f>
        <v>0.0012042</v>
      </c>
      <c r="Z176" s="113">
        <v>0</v>
      </c>
      <c r="AA176" s="113">
        <f>$Z$176*$K$176</f>
        <v>0</v>
      </c>
      <c r="AB176" s="114"/>
      <c r="AR176" s="6" t="s">
        <v>141</v>
      </c>
      <c r="AT176" s="6" t="s">
        <v>137</v>
      </c>
      <c r="AU176" s="6" t="s">
        <v>98</v>
      </c>
      <c r="AY176" s="6" t="s">
        <v>135</v>
      </c>
      <c r="BE176" s="115">
        <f>IF($U$176="základní",$N$176,0)</f>
        <v>0</v>
      </c>
      <c r="BF176" s="115">
        <f>IF($U$176="snížená",$N$176,0)</f>
        <v>0</v>
      </c>
      <c r="BG176" s="115">
        <f>IF($U$176="zákl. přenesená",$N$176,0)</f>
        <v>0</v>
      </c>
      <c r="BH176" s="115">
        <f>IF($U$176="sníž. přenesená",$N$176,0)</f>
        <v>0</v>
      </c>
      <c r="BI176" s="115">
        <f>IF($U$176="nulová",$N$176,0)</f>
        <v>0</v>
      </c>
      <c r="BJ176" s="6" t="s">
        <v>19</v>
      </c>
      <c r="BK176" s="115">
        <f>ROUND($L$176*$K$176,2)</f>
        <v>0</v>
      </c>
      <c r="BL176" s="6" t="s">
        <v>141</v>
      </c>
    </row>
    <row r="177" spans="2:64" s="6" customFormat="1" ht="15.75" customHeight="1">
      <c r="B177" s="19"/>
      <c r="C177" s="108" t="s">
        <v>290</v>
      </c>
      <c r="D177" s="108" t="s">
        <v>137</v>
      </c>
      <c r="E177" s="109" t="s">
        <v>291</v>
      </c>
      <c r="F177" s="291" t="s">
        <v>292</v>
      </c>
      <c r="G177" s="292"/>
      <c r="H177" s="292"/>
      <c r="I177" s="292"/>
      <c r="J177" s="110" t="s">
        <v>202</v>
      </c>
      <c r="K177" s="111">
        <v>5</v>
      </c>
      <c r="L177" s="293"/>
      <c r="M177" s="292"/>
      <c r="N177" s="293">
        <f>ROUND($L$177*$K$177,2)</f>
        <v>0</v>
      </c>
      <c r="O177" s="292"/>
      <c r="P177" s="292"/>
      <c r="Q177" s="292"/>
      <c r="R177" s="20"/>
      <c r="T177" s="112"/>
      <c r="U177" s="26" t="s">
        <v>44</v>
      </c>
      <c r="V177" s="113">
        <v>0.278</v>
      </c>
      <c r="W177" s="113">
        <f>$V$177*$K$177</f>
        <v>1.3900000000000001</v>
      </c>
      <c r="X177" s="113">
        <v>0.00021</v>
      </c>
      <c r="Y177" s="113">
        <f>$X$177*$K$177</f>
        <v>0.0010500000000000002</v>
      </c>
      <c r="Z177" s="113">
        <v>0</v>
      </c>
      <c r="AA177" s="113">
        <f>$Z$177*$K$177</f>
        <v>0</v>
      </c>
      <c r="AB177" s="114"/>
      <c r="AR177" s="6" t="s">
        <v>141</v>
      </c>
      <c r="AT177" s="6" t="s">
        <v>137</v>
      </c>
      <c r="AU177" s="6" t="s">
        <v>98</v>
      </c>
      <c r="AY177" s="6" t="s">
        <v>135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6" t="s">
        <v>19</v>
      </c>
      <c r="BK177" s="115">
        <f>ROUND($L$177*$K$177,2)</f>
        <v>0</v>
      </c>
      <c r="BL177" s="6" t="s">
        <v>141</v>
      </c>
    </row>
    <row r="178" spans="2:64" s="6" customFormat="1" ht="15.75" customHeight="1">
      <c r="B178" s="19"/>
      <c r="C178" s="108" t="s">
        <v>293</v>
      </c>
      <c r="D178" s="108" t="s">
        <v>137</v>
      </c>
      <c r="E178" s="109" t="s">
        <v>294</v>
      </c>
      <c r="F178" s="291" t="s">
        <v>295</v>
      </c>
      <c r="G178" s="292"/>
      <c r="H178" s="292"/>
      <c r="I178" s="292"/>
      <c r="J178" s="110" t="s">
        <v>202</v>
      </c>
      <c r="K178" s="111">
        <v>5</v>
      </c>
      <c r="L178" s="293"/>
      <c r="M178" s="292"/>
      <c r="N178" s="293">
        <f>ROUND($L$178*$K$178,2)</f>
        <v>0</v>
      </c>
      <c r="O178" s="292"/>
      <c r="P178" s="292"/>
      <c r="Q178" s="292"/>
      <c r="R178" s="20"/>
      <c r="T178" s="112"/>
      <c r="U178" s="26" t="s">
        <v>44</v>
      </c>
      <c r="V178" s="113">
        <v>0.58</v>
      </c>
      <c r="W178" s="113">
        <f>$V$178*$K$178</f>
        <v>2.9</v>
      </c>
      <c r="X178" s="113">
        <v>0.00076</v>
      </c>
      <c r="Y178" s="113">
        <f>$X$178*$K$178</f>
        <v>0.0038000000000000004</v>
      </c>
      <c r="Z178" s="113">
        <v>0</v>
      </c>
      <c r="AA178" s="113">
        <f>$Z$178*$K$178</f>
        <v>0</v>
      </c>
      <c r="AB178" s="114"/>
      <c r="AR178" s="6" t="s">
        <v>296</v>
      </c>
      <c r="AT178" s="6" t="s">
        <v>137</v>
      </c>
      <c r="AU178" s="6" t="s">
        <v>98</v>
      </c>
      <c r="AY178" s="6" t="s">
        <v>135</v>
      </c>
      <c r="BE178" s="115">
        <f>IF($U$178="základní",$N$178,0)</f>
        <v>0</v>
      </c>
      <c r="BF178" s="115">
        <f>IF($U$178="snížená",$N$178,0)</f>
        <v>0</v>
      </c>
      <c r="BG178" s="115">
        <f>IF($U$178="zákl. přenesená",$N$178,0)</f>
        <v>0</v>
      </c>
      <c r="BH178" s="115">
        <f>IF($U$178="sníž. přenesená",$N$178,0)</f>
        <v>0</v>
      </c>
      <c r="BI178" s="115">
        <f>IF($U$178="nulová",$N$178,0)</f>
        <v>0</v>
      </c>
      <c r="BJ178" s="6" t="s">
        <v>19</v>
      </c>
      <c r="BK178" s="115">
        <f>ROUND($L$178*$K$178,2)</f>
        <v>0</v>
      </c>
      <c r="BL178" s="6" t="s">
        <v>296</v>
      </c>
    </row>
    <row r="179" spans="2:64" s="6" customFormat="1" ht="15.75" customHeight="1">
      <c r="B179" s="19"/>
      <c r="C179" s="116" t="s">
        <v>297</v>
      </c>
      <c r="D179" s="116" t="s">
        <v>143</v>
      </c>
      <c r="E179" s="117" t="s">
        <v>298</v>
      </c>
      <c r="F179" s="294" t="s">
        <v>299</v>
      </c>
      <c r="G179" s="295"/>
      <c r="H179" s="295"/>
      <c r="I179" s="295"/>
      <c r="J179" s="118" t="s">
        <v>202</v>
      </c>
      <c r="K179" s="119">
        <v>5</v>
      </c>
      <c r="L179" s="296"/>
      <c r="M179" s="295"/>
      <c r="N179" s="296">
        <f>ROUND($L$179*$K$179,2)</f>
        <v>0</v>
      </c>
      <c r="O179" s="292"/>
      <c r="P179" s="292"/>
      <c r="Q179" s="292"/>
      <c r="R179" s="20"/>
      <c r="T179" s="112"/>
      <c r="U179" s="26" t="s">
        <v>44</v>
      </c>
      <c r="V179" s="113">
        <v>0</v>
      </c>
      <c r="W179" s="113">
        <f>$V$179*$K$179</f>
        <v>0</v>
      </c>
      <c r="X179" s="113">
        <v>0.0145</v>
      </c>
      <c r="Y179" s="113">
        <f>$X$179*$K$179</f>
        <v>0.07250000000000001</v>
      </c>
      <c r="Z179" s="113">
        <v>0</v>
      </c>
      <c r="AA179" s="113">
        <f>$Z$179*$K$179</f>
        <v>0</v>
      </c>
      <c r="AB179" s="114"/>
      <c r="AR179" s="6" t="s">
        <v>212</v>
      </c>
      <c r="AT179" s="6" t="s">
        <v>143</v>
      </c>
      <c r="AU179" s="6" t="s">
        <v>98</v>
      </c>
      <c r="AY179" s="6" t="s">
        <v>135</v>
      </c>
      <c r="BE179" s="115">
        <f>IF($U$179="základní",$N$179,0)</f>
        <v>0</v>
      </c>
      <c r="BF179" s="115">
        <f>IF($U$179="snížená",$N$179,0)</f>
        <v>0</v>
      </c>
      <c r="BG179" s="115">
        <f>IF($U$179="zákl. přenesená",$N$179,0)</f>
        <v>0</v>
      </c>
      <c r="BH179" s="115">
        <f>IF($U$179="sníž. přenesená",$N$179,0)</f>
        <v>0</v>
      </c>
      <c r="BI179" s="115">
        <f>IF($U$179="nulová",$N$179,0)</f>
        <v>0</v>
      </c>
      <c r="BJ179" s="6" t="s">
        <v>19</v>
      </c>
      <c r="BK179" s="115">
        <f>ROUND($L$179*$K$179,2)</f>
        <v>0</v>
      </c>
      <c r="BL179" s="6" t="s">
        <v>296</v>
      </c>
    </row>
    <row r="180" spans="2:64" s="6" customFormat="1" ht="15.75" customHeight="1">
      <c r="B180" s="19"/>
      <c r="C180" s="116" t="s">
        <v>300</v>
      </c>
      <c r="D180" s="116" t="s">
        <v>143</v>
      </c>
      <c r="E180" s="117" t="s">
        <v>301</v>
      </c>
      <c r="F180" s="294" t="s">
        <v>302</v>
      </c>
      <c r="G180" s="295"/>
      <c r="H180" s="295"/>
      <c r="I180" s="295"/>
      <c r="J180" s="118" t="s">
        <v>202</v>
      </c>
      <c r="K180" s="119">
        <v>4</v>
      </c>
      <c r="L180" s="296"/>
      <c r="M180" s="295"/>
      <c r="N180" s="296">
        <f>ROUND($L$180*$K$180,2)</f>
        <v>0</v>
      </c>
      <c r="O180" s="292"/>
      <c r="P180" s="292"/>
      <c r="Q180" s="292"/>
      <c r="R180" s="20"/>
      <c r="T180" s="112"/>
      <c r="U180" s="26" t="s">
        <v>44</v>
      </c>
      <c r="V180" s="113">
        <v>0</v>
      </c>
      <c r="W180" s="113">
        <f>$V$180*$K$180</f>
        <v>0</v>
      </c>
      <c r="X180" s="113">
        <v>0.0003</v>
      </c>
      <c r="Y180" s="113">
        <f>$X$180*$K$180</f>
        <v>0.0012</v>
      </c>
      <c r="Z180" s="113">
        <v>0</v>
      </c>
      <c r="AA180" s="113">
        <f>$Z$180*$K$180</f>
        <v>0</v>
      </c>
      <c r="AB180" s="114"/>
      <c r="AR180" s="6" t="s">
        <v>146</v>
      </c>
      <c r="AT180" s="6" t="s">
        <v>143</v>
      </c>
      <c r="AU180" s="6" t="s">
        <v>98</v>
      </c>
      <c r="AY180" s="6" t="s">
        <v>135</v>
      </c>
      <c r="BE180" s="115">
        <f>IF($U$180="základní",$N$180,0)</f>
        <v>0</v>
      </c>
      <c r="BF180" s="115">
        <f>IF($U$180="snížená",$N$180,0)</f>
        <v>0</v>
      </c>
      <c r="BG180" s="115">
        <f>IF($U$180="zákl. přenesená",$N$180,0)</f>
        <v>0</v>
      </c>
      <c r="BH180" s="115">
        <f>IF($U$180="sníž. přenesená",$N$180,0)</f>
        <v>0</v>
      </c>
      <c r="BI180" s="115">
        <f>IF($U$180="nulová",$N$180,0)</f>
        <v>0</v>
      </c>
      <c r="BJ180" s="6" t="s">
        <v>19</v>
      </c>
      <c r="BK180" s="115">
        <f>ROUND($L$180*$K$180,2)</f>
        <v>0</v>
      </c>
      <c r="BL180" s="6" t="s">
        <v>141</v>
      </c>
    </row>
    <row r="181" spans="2:64" s="6" customFormat="1" ht="27" customHeight="1">
      <c r="B181" s="19"/>
      <c r="C181" s="116" t="s">
        <v>303</v>
      </c>
      <c r="D181" s="116" t="s">
        <v>143</v>
      </c>
      <c r="E181" s="117" t="s">
        <v>304</v>
      </c>
      <c r="F181" s="294" t="s">
        <v>305</v>
      </c>
      <c r="G181" s="295"/>
      <c r="H181" s="295"/>
      <c r="I181" s="295"/>
      <c r="J181" s="118" t="s">
        <v>202</v>
      </c>
      <c r="K181" s="119">
        <v>4</v>
      </c>
      <c r="L181" s="296"/>
      <c r="M181" s="295"/>
      <c r="N181" s="296">
        <f>ROUND($L$181*$K$181,2)</f>
        <v>0</v>
      </c>
      <c r="O181" s="292"/>
      <c r="P181" s="292"/>
      <c r="Q181" s="292"/>
      <c r="R181" s="20"/>
      <c r="T181" s="112"/>
      <c r="U181" s="26" t="s">
        <v>44</v>
      </c>
      <c r="V181" s="113">
        <v>0</v>
      </c>
      <c r="W181" s="113">
        <f>$V$181*$K$181</f>
        <v>0</v>
      </c>
      <c r="X181" s="113">
        <v>0.00044</v>
      </c>
      <c r="Y181" s="113">
        <f>$X$181*$K$181</f>
        <v>0.00176</v>
      </c>
      <c r="Z181" s="113">
        <v>0</v>
      </c>
      <c r="AA181" s="113">
        <f>$Z$181*$K$181</f>
        <v>0</v>
      </c>
      <c r="AB181" s="114"/>
      <c r="AR181" s="6" t="s">
        <v>146</v>
      </c>
      <c r="AT181" s="6" t="s">
        <v>143</v>
      </c>
      <c r="AU181" s="6" t="s">
        <v>98</v>
      </c>
      <c r="AY181" s="6" t="s">
        <v>135</v>
      </c>
      <c r="BE181" s="115">
        <f>IF($U$181="základní",$N$181,0)</f>
        <v>0</v>
      </c>
      <c r="BF181" s="115">
        <f>IF($U$181="snížená",$N$181,0)</f>
        <v>0</v>
      </c>
      <c r="BG181" s="115">
        <f>IF($U$181="zákl. přenesená",$N$181,0)</f>
        <v>0</v>
      </c>
      <c r="BH181" s="115">
        <f>IF($U$181="sníž. přenesená",$N$181,0)</f>
        <v>0</v>
      </c>
      <c r="BI181" s="115">
        <f>IF($U$181="nulová",$N$181,0)</f>
        <v>0</v>
      </c>
      <c r="BJ181" s="6" t="s">
        <v>19</v>
      </c>
      <c r="BK181" s="115">
        <f>ROUND($L$181*$K$181,2)</f>
        <v>0</v>
      </c>
      <c r="BL181" s="6" t="s">
        <v>141</v>
      </c>
    </row>
    <row r="182" spans="2:64" s="6" customFormat="1" ht="27" customHeight="1">
      <c r="B182" s="19"/>
      <c r="C182" s="116" t="s">
        <v>306</v>
      </c>
      <c r="D182" s="116" t="s">
        <v>143</v>
      </c>
      <c r="E182" s="117" t="s">
        <v>307</v>
      </c>
      <c r="F182" s="294" t="s">
        <v>308</v>
      </c>
      <c r="G182" s="295"/>
      <c r="H182" s="295"/>
      <c r="I182" s="295"/>
      <c r="J182" s="118" t="s">
        <v>202</v>
      </c>
      <c r="K182" s="119">
        <v>2</v>
      </c>
      <c r="L182" s="296"/>
      <c r="M182" s="295"/>
      <c r="N182" s="296">
        <f>ROUND($L$182*$K$182,2)</f>
        <v>0</v>
      </c>
      <c r="O182" s="292"/>
      <c r="P182" s="292"/>
      <c r="Q182" s="292"/>
      <c r="R182" s="20"/>
      <c r="T182" s="112"/>
      <c r="U182" s="26" t="s">
        <v>44</v>
      </c>
      <c r="V182" s="113">
        <v>0</v>
      </c>
      <c r="W182" s="113">
        <f>$V$182*$K$182</f>
        <v>0</v>
      </c>
      <c r="X182" s="113">
        <v>0.00132</v>
      </c>
      <c r="Y182" s="113">
        <f>$X$182*$K$182</f>
        <v>0.00264</v>
      </c>
      <c r="Z182" s="113">
        <v>0</v>
      </c>
      <c r="AA182" s="113">
        <f>$Z$182*$K$182</f>
        <v>0</v>
      </c>
      <c r="AB182" s="114"/>
      <c r="AR182" s="6" t="s">
        <v>146</v>
      </c>
      <c r="AT182" s="6" t="s">
        <v>143</v>
      </c>
      <c r="AU182" s="6" t="s">
        <v>98</v>
      </c>
      <c r="AY182" s="6" t="s">
        <v>135</v>
      </c>
      <c r="BE182" s="115">
        <f>IF($U$182="základní",$N$182,0)</f>
        <v>0</v>
      </c>
      <c r="BF182" s="115">
        <f>IF($U$182="snížená",$N$182,0)</f>
        <v>0</v>
      </c>
      <c r="BG182" s="115">
        <f>IF($U$182="zákl. přenesená",$N$182,0)</f>
        <v>0</v>
      </c>
      <c r="BH182" s="115">
        <f>IF($U$182="sníž. přenesená",$N$182,0)</f>
        <v>0</v>
      </c>
      <c r="BI182" s="115">
        <f>IF($U$182="nulová",$N$182,0)</f>
        <v>0</v>
      </c>
      <c r="BJ182" s="6" t="s">
        <v>19</v>
      </c>
      <c r="BK182" s="115">
        <f>ROUND($L$182*$K$182,2)</f>
        <v>0</v>
      </c>
      <c r="BL182" s="6" t="s">
        <v>141</v>
      </c>
    </row>
    <row r="183" spans="2:64" s="6" customFormat="1" ht="27" customHeight="1">
      <c r="B183" s="19"/>
      <c r="C183" s="108" t="s">
        <v>309</v>
      </c>
      <c r="D183" s="108" t="s">
        <v>137</v>
      </c>
      <c r="E183" s="109" t="s">
        <v>310</v>
      </c>
      <c r="F183" s="291" t="s">
        <v>311</v>
      </c>
      <c r="G183" s="292"/>
      <c r="H183" s="292"/>
      <c r="I183" s="292"/>
      <c r="J183" s="110" t="s">
        <v>158</v>
      </c>
      <c r="K183" s="111">
        <v>5</v>
      </c>
      <c r="L183" s="293"/>
      <c r="M183" s="292"/>
      <c r="N183" s="293">
        <f>ROUND($L$183*$K$183,2)</f>
        <v>0</v>
      </c>
      <c r="O183" s="292"/>
      <c r="P183" s="292"/>
      <c r="Q183" s="292"/>
      <c r="R183" s="20"/>
      <c r="T183" s="112"/>
      <c r="U183" s="26" t="s">
        <v>44</v>
      </c>
      <c r="V183" s="113">
        <v>0.978</v>
      </c>
      <c r="W183" s="113">
        <f>$V$183*$K$183</f>
        <v>4.89</v>
      </c>
      <c r="X183" s="113">
        <v>0.01309</v>
      </c>
      <c r="Y183" s="113">
        <f>$X$183*$K$183</f>
        <v>0.06545</v>
      </c>
      <c r="Z183" s="113">
        <v>0</v>
      </c>
      <c r="AA183" s="113">
        <f>$Z$183*$K$183</f>
        <v>0</v>
      </c>
      <c r="AB183" s="114"/>
      <c r="AR183" s="6" t="s">
        <v>141</v>
      </c>
      <c r="AT183" s="6" t="s">
        <v>137</v>
      </c>
      <c r="AU183" s="6" t="s">
        <v>98</v>
      </c>
      <c r="AY183" s="6" t="s">
        <v>135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6" t="s">
        <v>19</v>
      </c>
      <c r="BK183" s="115">
        <f>ROUND($L$183*$K$183,2)</f>
        <v>0</v>
      </c>
      <c r="BL183" s="6" t="s">
        <v>141</v>
      </c>
    </row>
    <row r="184" spans="2:64" s="6" customFormat="1" ht="27" customHeight="1">
      <c r="B184" s="19"/>
      <c r="C184" s="108" t="s">
        <v>312</v>
      </c>
      <c r="D184" s="108" t="s">
        <v>137</v>
      </c>
      <c r="E184" s="109" t="s">
        <v>313</v>
      </c>
      <c r="F184" s="291" t="s">
        <v>314</v>
      </c>
      <c r="G184" s="292"/>
      <c r="H184" s="292"/>
      <c r="I184" s="292"/>
      <c r="J184" s="110" t="s">
        <v>202</v>
      </c>
      <c r="K184" s="111">
        <v>12</v>
      </c>
      <c r="L184" s="293"/>
      <c r="M184" s="292"/>
      <c r="N184" s="293">
        <f>ROUND($L$184*$K$184,2)</f>
        <v>0</v>
      </c>
      <c r="O184" s="292"/>
      <c r="P184" s="292"/>
      <c r="Q184" s="292"/>
      <c r="R184" s="20"/>
      <c r="T184" s="112"/>
      <c r="U184" s="26" t="s">
        <v>44</v>
      </c>
      <c r="V184" s="113">
        <v>0.103</v>
      </c>
      <c r="W184" s="113">
        <f>$V$184*$K$184</f>
        <v>1.236</v>
      </c>
      <c r="X184" s="113">
        <v>0.00024</v>
      </c>
      <c r="Y184" s="113">
        <f>$X$184*$K$184</f>
        <v>0.00288</v>
      </c>
      <c r="Z184" s="113">
        <v>0</v>
      </c>
      <c r="AA184" s="113">
        <f>$Z$184*$K$184</f>
        <v>0</v>
      </c>
      <c r="AB184" s="114"/>
      <c r="AR184" s="6" t="s">
        <v>141</v>
      </c>
      <c r="AT184" s="6" t="s">
        <v>137</v>
      </c>
      <c r="AU184" s="6" t="s">
        <v>98</v>
      </c>
      <c r="AY184" s="6" t="s">
        <v>135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6" t="s">
        <v>19</v>
      </c>
      <c r="BK184" s="115">
        <f>ROUND($L$184*$K$184,2)</f>
        <v>0</v>
      </c>
      <c r="BL184" s="6" t="s">
        <v>141</v>
      </c>
    </row>
    <row r="185" spans="2:64" s="6" customFormat="1" ht="27" customHeight="1">
      <c r="B185" s="19"/>
      <c r="C185" s="108" t="s">
        <v>315</v>
      </c>
      <c r="D185" s="108" t="s">
        <v>137</v>
      </c>
      <c r="E185" s="109" t="s">
        <v>316</v>
      </c>
      <c r="F185" s="291" t="s">
        <v>317</v>
      </c>
      <c r="G185" s="292"/>
      <c r="H185" s="292"/>
      <c r="I185" s="292"/>
      <c r="J185" s="110" t="s">
        <v>202</v>
      </c>
      <c r="K185" s="111">
        <v>3</v>
      </c>
      <c r="L185" s="293"/>
      <c r="M185" s="292"/>
      <c r="N185" s="293">
        <f>ROUND($L$185*$K$185,2)</f>
        <v>0</v>
      </c>
      <c r="O185" s="292"/>
      <c r="P185" s="292"/>
      <c r="Q185" s="292"/>
      <c r="R185" s="20"/>
      <c r="T185" s="112"/>
      <c r="U185" s="26" t="s">
        <v>44</v>
      </c>
      <c r="V185" s="113">
        <v>2.575</v>
      </c>
      <c r="W185" s="113">
        <f>$V$185*$K$185</f>
        <v>7.7250000000000005</v>
      </c>
      <c r="X185" s="113">
        <v>0</v>
      </c>
      <c r="Y185" s="113">
        <f>$X$185*$K$185</f>
        <v>0</v>
      </c>
      <c r="Z185" s="113">
        <v>0</v>
      </c>
      <c r="AA185" s="113">
        <f>$Z$185*$K$185</f>
        <v>0</v>
      </c>
      <c r="AB185" s="114"/>
      <c r="AR185" s="6" t="s">
        <v>141</v>
      </c>
      <c r="AT185" s="6" t="s">
        <v>137</v>
      </c>
      <c r="AU185" s="6" t="s">
        <v>98</v>
      </c>
      <c r="AY185" s="6" t="s">
        <v>135</v>
      </c>
      <c r="BE185" s="115">
        <f>IF($U$185="základní",$N$185,0)</f>
        <v>0</v>
      </c>
      <c r="BF185" s="115">
        <f>IF($U$185="snížená",$N$185,0)</f>
        <v>0</v>
      </c>
      <c r="BG185" s="115">
        <f>IF($U$185="zákl. přenesená",$N$185,0)</f>
        <v>0</v>
      </c>
      <c r="BH185" s="115">
        <f>IF($U$185="sníž. přenesená",$N$185,0)</f>
        <v>0</v>
      </c>
      <c r="BI185" s="115">
        <f>IF($U$185="nulová",$N$185,0)</f>
        <v>0</v>
      </c>
      <c r="BJ185" s="6" t="s">
        <v>19</v>
      </c>
      <c r="BK185" s="115">
        <f>ROUND($L$185*$K$185,2)</f>
        <v>0</v>
      </c>
      <c r="BL185" s="6" t="s">
        <v>141</v>
      </c>
    </row>
    <row r="186" spans="2:64" s="6" customFormat="1" ht="27" customHeight="1">
      <c r="B186" s="19"/>
      <c r="C186" s="108" t="s">
        <v>318</v>
      </c>
      <c r="D186" s="108" t="s">
        <v>137</v>
      </c>
      <c r="E186" s="109" t="s">
        <v>319</v>
      </c>
      <c r="F186" s="291" t="s">
        <v>320</v>
      </c>
      <c r="G186" s="292"/>
      <c r="H186" s="292"/>
      <c r="I186" s="292"/>
      <c r="J186" s="110" t="s">
        <v>202</v>
      </c>
      <c r="K186" s="111">
        <v>1</v>
      </c>
      <c r="L186" s="293"/>
      <c r="M186" s="292"/>
      <c r="N186" s="293">
        <f>ROUND($L$186*$K$186,2)</f>
        <v>0</v>
      </c>
      <c r="O186" s="292"/>
      <c r="P186" s="292"/>
      <c r="Q186" s="292"/>
      <c r="R186" s="20"/>
      <c r="T186" s="112"/>
      <c r="U186" s="26" t="s">
        <v>44</v>
      </c>
      <c r="V186" s="113">
        <v>0.268</v>
      </c>
      <c r="W186" s="113">
        <f>$V$186*$K$186</f>
        <v>0.268</v>
      </c>
      <c r="X186" s="113">
        <v>0.00094</v>
      </c>
      <c r="Y186" s="113">
        <f>$X$186*$K$186</f>
        <v>0.00094</v>
      </c>
      <c r="Z186" s="113">
        <v>0</v>
      </c>
      <c r="AA186" s="113">
        <f>$Z$186*$K$186</f>
        <v>0</v>
      </c>
      <c r="AB186" s="114"/>
      <c r="AR186" s="6" t="s">
        <v>141</v>
      </c>
      <c r="AT186" s="6" t="s">
        <v>137</v>
      </c>
      <c r="AU186" s="6" t="s">
        <v>98</v>
      </c>
      <c r="AY186" s="6" t="s">
        <v>135</v>
      </c>
      <c r="BE186" s="115">
        <f>IF($U$186="základní",$N$186,0)</f>
        <v>0</v>
      </c>
      <c r="BF186" s="115">
        <f>IF($U$186="snížená",$N$186,0)</f>
        <v>0</v>
      </c>
      <c r="BG186" s="115">
        <f>IF($U$186="zákl. přenesená",$N$186,0)</f>
        <v>0</v>
      </c>
      <c r="BH186" s="115">
        <f>IF($U$186="sníž. přenesená",$N$186,0)</f>
        <v>0</v>
      </c>
      <c r="BI186" s="115">
        <f>IF($U$186="nulová",$N$186,0)</f>
        <v>0</v>
      </c>
      <c r="BJ186" s="6" t="s">
        <v>19</v>
      </c>
      <c r="BK186" s="115">
        <f>ROUND($L$186*$K$186,2)</f>
        <v>0</v>
      </c>
      <c r="BL186" s="6" t="s">
        <v>141</v>
      </c>
    </row>
    <row r="187" spans="2:64" s="6" customFormat="1" ht="27" customHeight="1">
      <c r="B187" s="19"/>
      <c r="C187" s="108" t="s">
        <v>321</v>
      </c>
      <c r="D187" s="108" t="s">
        <v>137</v>
      </c>
      <c r="E187" s="109" t="s">
        <v>322</v>
      </c>
      <c r="F187" s="291" t="s">
        <v>323</v>
      </c>
      <c r="G187" s="292"/>
      <c r="H187" s="292"/>
      <c r="I187" s="292"/>
      <c r="J187" s="110" t="s">
        <v>202</v>
      </c>
      <c r="K187" s="111">
        <v>16</v>
      </c>
      <c r="L187" s="293"/>
      <c r="M187" s="292"/>
      <c r="N187" s="293">
        <f>ROUND($L$187*$K$187,2)</f>
        <v>0</v>
      </c>
      <c r="O187" s="292"/>
      <c r="P187" s="292"/>
      <c r="Q187" s="292"/>
      <c r="R187" s="20"/>
      <c r="T187" s="112"/>
      <c r="U187" s="26" t="s">
        <v>44</v>
      </c>
      <c r="V187" s="113">
        <v>0.082</v>
      </c>
      <c r="W187" s="113">
        <f>$V$187*$K$187</f>
        <v>1.312</v>
      </c>
      <c r="X187" s="113">
        <v>0.00022</v>
      </c>
      <c r="Y187" s="113">
        <f>$X$187*$K$187</f>
        <v>0.00352</v>
      </c>
      <c r="Z187" s="113">
        <v>0</v>
      </c>
      <c r="AA187" s="113">
        <f>$Z$187*$K$187</f>
        <v>0</v>
      </c>
      <c r="AB187" s="114"/>
      <c r="AR187" s="6" t="s">
        <v>141</v>
      </c>
      <c r="AT187" s="6" t="s">
        <v>137</v>
      </c>
      <c r="AU187" s="6" t="s">
        <v>98</v>
      </c>
      <c r="AY187" s="6" t="s">
        <v>135</v>
      </c>
      <c r="BE187" s="115">
        <f>IF($U$187="základní",$N$187,0)</f>
        <v>0</v>
      </c>
      <c r="BF187" s="115">
        <f>IF($U$187="snížená",$N$187,0)</f>
        <v>0</v>
      </c>
      <c r="BG187" s="115">
        <f>IF($U$187="zákl. přenesená",$N$187,0)</f>
        <v>0</v>
      </c>
      <c r="BH187" s="115">
        <f>IF($U$187="sníž. přenesená",$N$187,0)</f>
        <v>0</v>
      </c>
      <c r="BI187" s="115">
        <f>IF($U$187="nulová",$N$187,0)</f>
        <v>0</v>
      </c>
      <c r="BJ187" s="6" t="s">
        <v>19</v>
      </c>
      <c r="BK187" s="115">
        <f>ROUND($L$187*$K$187,2)</f>
        <v>0</v>
      </c>
      <c r="BL187" s="6" t="s">
        <v>141</v>
      </c>
    </row>
    <row r="188" spans="2:64" s="6" customFormat="1" ht="27" customHeight="1">
      <c r="B188" s="19"/>
      <c r="C188" s="108" t="s">
        <v>324</v>
      </c>
      <c r="D188" s="108" t="s">
        <v>137</v>
      </c>
      <c r="E188" s="109" t="s">
        <v>325</v>
      </c>
      <c r="F188" s="291" t="s">
        <v>326</v>
      </c>
      <c r="G188" s="292"/>
      <c r="H188" s="292"/>
      <c r="I188" s="292"/>
      <c r="J188" s="110" t="s">
        <v>202</v>
      </c>
      <c r="K188" s="111">
        <v>5</v>
      </c>
      <c r="L188" s="293"/>
      <c r="M188" s="292"/>
      <c r="N188" s="293">
        <f>ROUND($L$188*$K$188,2)</f>
        <v>0</v>
      </c>
      <c r="O188" s="292"/>
      <c r="P188" s="292"/>
      <c r="Q188" s="292"/>
      <c r="R188" s="20"/>
      <c r="T188" s="112"/>
      <c r="U188" s="26" t="s">
        <v>44</v>
      </c>
      <c r="V188" s="113">
        <v>0.22</v>
      </c>
      <c r="W188" s="113">
        <f>$V$188*$K$188</f>
        <v>1.1</v>
      </c>
      <c r="X188" s="113">
        <v>0.0005</v>
      </c>
      <c r="Y188" s="113">
        <f>$X$188*$K$188</f>
        <v>0.0025</v>
      </c>
      <c r="Z188" s="113">
        <v>0</v>
      </c>
      <c r="AA188" s="113">
        <f>$Z$188*$K$188</f>
        <v>0</v>
      </c>
      <c r="AB188" s="114"/>
      <c r="AR188" s="6" t="s">
        <v>141</v>
      </c>
      <c r="AT188" s="6" t="s">
        <v>137</v>
      </c>
      <c r="AU188" s="6" t="s">
        <v>98</v>
      </c>
      <c r="AY188" s="6" t="s">
        <v>135</v>
      </c>
      <c r="BE188" s="115">
        <f>IF($U$188="základní",$N$188,0)</f>
        <v>0</v>
      </c>
      <c r="BF188" s="115">
        <f>IF($U$188="snížená",$N$188,0)</f>
        <v>0</v>
      </c>
      <c r="BG188" s="115">
        <f>IF($U$188="zákl. přenesená",$N$188,0)</f>
        <v>0</v>
      </c>
      <c r="BH188" s="115">
        <f>IF($U$188="sníž. přenesená",$N$188,0)</f>
        <v>0</v>
      </c>
      <c r="BI188" s="115">
        <f>IF($U$188="nulová",$N$188,0)</f>
        <v>0</v>
      </c>
      <c r="BJ188" s="6" t="s">
        <v>19</v>
      </c>
      <c r="BK188" s="115">
        <f>ROUND($L$188*$K$188,2)</f>
        <v>0</v>
      </c>
      <c r="BL188" s="6" t="s">
        <v>141</v>
      </c>
    </row>
    <row r="189" spans="2:64" s="6" customFormat="1" ht="27" customHeight="1">
      <c r="B189" s="19"/>
      <c r="C189" s="108" t="s">
        <v>327</v>
      </c>
      <c r="D189" s="108" t="s">
        <v>137</v>
      </c>
      <c r="E189" s="109" t="s">
        <v>328</v>
      </c>
      <c r="F189" s="291" t="s">
        <v>329</v>
      </c>
      <c r="G189" s="292"/>
      <c r="H189" s="292"/>
      <c r="I189" s="292"/>
      <c r="J189" s="110" t="s">
        <v>202</v>
      </c>
      <c r="K189" s="111">
        <v>17</v>
      </c>
      <c r="L189" s="293"/>
      <c r="M189" s="292"/>
      <c r="N189" s="293">
        <f>ROUND($L$189*$K$189,2)</f>
        <v>0</v>
      </c>
      <c r="O189" s="292"/>
      <c r="P189" s="292"/>
      <c r="Q189" s="292"/>
      <c r="R189" s="20"/>
      <c r="T189" s="112"/>
      <c r="U189" s="26" t="s">
        <v>44</v>
      </c>
      <c r="V189" s="113">
        <v>0.26</v>
      </c>
      <c r="W189" s="113">
        <f>$V$189*$K$189</f>
        <v>4.42</v>
      </c>
      <c r="X189" s="113">
        <v>0.0007</v>
      </c>
      <c r="Y189" s="113">
        <f>$X$189*$K$189</f>
        <v>0.011899999999999999</v>
      </c>
      <c r="Z189" s="113">
        <v>0</v>
      </c>
      <c r="AA189" s="113">
        <f>$Z$189*$K$189</f>
        <v>0</v>
      </c>
      <c r="AB189" s="114"/>
      <c r="AR189" s="6" t="s">
        <v>141</v>
      </c>
      <c r="AT189" s="6" t="s">
        <v>137</v>
      </c>
      <c r="AU189" s="6" t="s">
        <v>98</v>
      </c>
      <c r="AY189" s="6" t="s">
        <v>135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6" t="s">
        <v>19</v>
      </c>
      <c r="BK189" s="115">
        <f>ROUND($L$189*$K$189,2)</f>
        <v>0</v>
      </c>
      <c r="BL189" s="6" t="s">
        <v>141</v>
      </c>
    </row>
    <row r="190" spans="2:64" s="6" customFormat="1" ht="27" customHeight="1">
      <c r="B190" s="19"/>
      <c r="C190" s="108" t="s">
        <v>330</v>
      </c>
      <c r="D190" s="108" t="s">
        <v>137</v>
      </c>
      <c r="E190" s="109" t="s">
        <v>331</v>
      </c>
      <c r="F190" s="291" t="s">
        <v>332</v>
      </c>
      <c r="G190" s="292"/>
      <c r="H190" s="292"/>
      <c r="I190" s="292"/>
      <c r="J190" s="110" t="s">
        <v>202</v>
      </c>
      <c r="K190" s="111">
        <v>4</v>
      </c>
      <c r="L190" s="293"/>
      <c r="M190" s="292"/>
      <c r="N190" s="293">
        <f>ROUND($L$190*$K$190,2)</f>
        <v>0</v>
      </c>
      <c r="O190" s="292"/>
      <c r="P190" s="292"/>
      <c r="Q190" s="292"/>
      <c r="R190" s="20"/>
      <c r="T190" s="112"/>
      <c r="U190" s="26" t="s">
        <v>44</v>
      </c>
      <c r="V190" s="113">
        <v>0.52</v>
      </c>
      <c r="W190" s="113">
        <f>$V$190*$K$190</f>
        <v>2.08</v>
      </c>
      <c r="X190" s="113">
        <v>0.00315</v>
      </c>
      <c r="Y190" s="113">
        <f>$X$190*$K$190</f>
        <v>0.0126</v>
      </c>
      <c r="Z190" s="113">
        <v>0</v>
      </c>
      <c r="AA190" s="113">
        <f>$Z$190*$K$190</f>
        <v>0</v>
      </c>
      <c r="AB190" s="114"/>
      <c r="AR190" s="6" t="s">
        <v>141</v>
      </c>
      <c r="AT190" s="6" t="s">
        <v>137</v>
      </c>
      <c r="AU190" s="6" t="s">
        <v>98</v>
      </c>
      <c r="AY190" s="6" t="s">
        <v>135</v>
      </c>
      <c r="BE190" s="115">
        <f>IF($U$190="základní",$N$190,0)</f>
        <v>0</v>
      </c>
      <c r="BF190" s="115">
        <f>IF($U$190="snížená",$N$190,0)</f>
        <v>0</v>
      </c>
      <c r="BG190" s="115">
        <f>IF($U$190="zákl. přenesená",$N$190,0)</f>
        <v>0</v>
      </c>
      <c r="BH190" s="115">
        <f>IF($U$190="sníž. přenesená",$N$190,0)</f>
        <v>0</v>
      </c>
      <c r="BI190" s="115">
        <f>IF($U$190="nulová",$N$190,0)</f>
        <v>0</v>
      </c>
      <c r="BJ190" s="6" t="s">
        <v>19</v>
      </c>
      <c r="BK190" s="115">
        <f>ROUND($L$190*$K$190,2)</f>
        <v>0</v>
      </c>
      <c r="BL190" s="6" t="s">
        <v>141</v>
      </c>
    </row>
    <row r="191" spans="2:64" s="6" customFormat="1" ht="27" customHeight="1">
      <c r="B191" s="19"/>
      <c r="C191" s="108" t="s">
        <v>333</v>
      </c>
      <c r="D191" s="108" t="s">
        <v>137</v>
      </c>
      <c r="E191" s="109" t="s">
        <v>334</v>
      </c>
      <c r="F191" s="291" t="s">
        <v>335</v>
      </c>
      <c r="G191" s="292"/>
      <c r="H191" s="292"/>
      <c r="I191" s="292"/>
      <c r="J191" s="110" t="s">
        <v>202</v>
      </c>
      <c r="K191" s="111">
        <v>10</v>
      </c>
      <c r="L191" s="293"/>
      <c r="M191" s="292"/>
      <c r="N191" s="293">
        <f>ROUND($L$191*$K$191,2)</f>
        <v>0</v>
      </c>
      <c r="O191" s="292"/>
      <c r="P191" s="292"/>
      <c r="Q191" s="292"/>
      <c r="R191" s="20"/>
      <c r="T191" s="112"/>
      <c r="U191" s="26" t="s">
        <v>44</v>
      </c>
      <c r="V191" s="113">
        <v>0.381</v>
      </c>
      <c r="W191" s="113">
        <f>$V$191*$K$191</f>
        <v>3.81</v>
      </c>
      <c r="X191" s="113">
        <v>0.00065</v>
      </c>
      <c r="Y191" s="113">
        <f>$X$191*$K$191</f>
        <v>0.0065</v>
      </c>
      <c r="Z191" s="113">
        <v>0</v>
      </c>
      <c r="AA191" s="113">
        <f>$Z$191*$K$191</f>
        <v>0</v>
      </c>
      <c r="AB191" s="114"/>
      <c r="AR191" s="6" t="s">
        <v>141</v>
      </c>
      <c r="AT191" s="6" t="s">
        <v>137</v>
      </c>
      <c r="AU191" s="6" t="s">
        <v>98</v>
      </c>
      <c r="AY191" s="6" t="s">
        <v>135</v>
      </c>
      <c r="BE191" s="115">
        <f>IF($U$191="základní",$N$191,0)</f>
        <v>0</v>
      </c>
      <c r="BF191" s="115">
        <f>IF($U$191="snížená",$N$191,0)</f>
        <v>0</v>
      </c>
      <c r="BG191" s="115">
        <f>IF($U$191="zákl. přenesená",$N$191,0)</f>
        <v>0</v>
      </c>
      <c r="BH191" s="115">
        <f>IF($U$191="sníž. přenesená",$N$191,0)</f>
        <v>0</v>
      </c>
      <c r="BI191" s="115">
        <f>IF($U$191="nulová",$N$191,0)</f>
        <v>0</v>
      </c>
      <c r="BJ191" s="6" t="s">
        <v>19</v>
      </c>
      <c r="BK191" s="115">
        <f>ROUND($L$191*$K$191,2)</f>
        <v>0</v>
      </c>
      <c r="BL191" s="6" t="s">
        <v>141</v>
      </c>
    </row>
    <row r="192" spans="2:64" s="6" customFormat="1" ht="15.75" customHeight="1">
      <c r="B192" s="19"/>
      <c r="C192" s="108" t="s">
        <v>336</v>
      </c>
      <c r="D192" s="108" t="s">
        <v>137</v>
      </c>
      <c r="E192" s="109" t="s">
        <v>337</v>
      </c>
      <c r="F192" s="291" t="s">
        <v>338</v>
      </c>
      <c r="G192" s="292"/>
      <c r="H192" s="292"/>
      <c r="I192" s="292"/>
      <c r="J192" s="110" t="s">
        <v>202</v>
      </c>
      <c r="K192" s="111">
        <v>20</v>
      </c>
      <c r="L192" s="293"/>
      <c r="M192" s="292"/>
      <c r="N192" s="293">
        <f>ROUND($L$192*$K$192,2)</f>
        <v>0</v>
      </c>
      <c r="O192" s="292"/>
      <c r="P192" s="292"/>
      <c r="Q192" s="292"/>
      <c r="R192" s="20"/>
      <c r="T192" s="112"/>
      <c r="U192" s="26" t="s">
        <v>44</v>
      </c>
      <c r="V192" s="113">
        <v>1.329</v>
      </c>
      <c r="W192" s="113">
        <f>$V$192*$K$192</f>
        <v>26.58</v>
      </c>
      <c r="X192" s="113">
        <v>0.003</v>
      </c>
      <c r="Y192" s="113">
        <f>$X$192*$K$192</f>
        <v>0.06</v>
      </c>
      <c r="Z192" s="113">
        <v>0</v>
      </c>
      <c r="AA192" s="113">
        <f>$Z$192*$K$192</f>
        <v>0</v>
      </c>
      <c r="AB192" s="114"/>
      <c r="AR192" s="6" t="s">
        <v>141</v>
      </c>
      <c r="AT192" s="6" t="s">
        <v>137</v>
      </c>
      <c r="AU192" s="6" t="s">
        <v>98</v>
      </c>
      <c r="AY192" s="6" t="s">
        <v>135</v>
      </c>
      <c r="BE192" s="115">
        <f>IF($U$192="základní",$N$192,0)</f>
        <v>0</v>
      </c>
      <c r="BF192" s="115">
        <f>IF($U$192="snížená",$N$192,0)</f>
        <v>0</v>
      </c>
      <c r="BG192" s="115">
        <f>IF($U$192="zákl. přenesená",$N$192,0)</f>
        <v>0</v>
      </c>
      <c r="BH192" s="115">
        <f>IF($U$192="sníž. přenesená",$N$192,0)</f>
        <v>0</v>
      </c>
      <c r="BI192" s="115">
        <f>IF($U$192="nulová",$N$192,0)</f>
        <v>0</v>
      </c>
      <c r="BJ192" s="6" t="s">
        <v>19</v>
      </c>
      <c r="BK192" s="115">
        <f>ROUND($L$192*$K$192,2)</f>
        <v>0</v>
      </c>
      <c r="BL192" s="6" t="s">
        <v>141</v>
      </c>
    </row>
    <row r="193" spans="2:64" s="6" customFormat="1" ht="27" customHeight="1">
      <c r="B193" s="19"/>
      <c r="C193" s="108" t="s">
        <v>339</v>
      </c>
      <c r="D193" s="108" t="s">
        <v>137</v>
      </c>
      <c r="E193" s="109" t="s">
        <v>340</v>
      </c>
      <c r="F193" s="291" t="s">
        <v>341</v>
      </c>
      <c r="G193" s="292"/>
      <c r="H193" s="292"/>
      <c r="I193" s="292"/>
      <c r="J193" s="110" t="s">
        <v>202</v>
      </c>
      <c r="K193" s="111">
        <v>10</v>
      </c>
      <c r="L193" s="293"/>
      <c r="M193" s="292"/>
      <c r="N193" s="293">
        <f>ROUND($L$193*$K$193,2)</f>
        <v>0</v>
      </c>
      <c r="O193" s="292"/>
      <c r="P193" s="292"/>
      <c r="Q193" s="292"/>
      <c r="R193" s="20"/>
      <c r="T193" s="112"/>
      <c r="U193" s="26" t="s">
        <v>44</v>
      </c>
      <c r="V193" s="113">
        <v>0.433</v>
      </c>
      <c r="W193" s="113">
        <f>$V$193*$K$193</f>
        <v>4.33</v>
      </c>
      <c r="X193" s="113">
        <v>0.00221</v>
      </c>
      <c r="Y193" s="113">
        <f>$X$193*$K$193</f>
        <v>0.0221</v>
      </c>
      <c r="Z193" s="113">
        <v>0</v>
      </c>
      <c r="AA193" s="113">
        <f>$Z$193*$K$193</f>
        <v>0</v>
      </c>
      <c r="AB193" s="114"/>
      <c r="AR193" s="6" t="s">
        <v>141</v>
      </c>
      <c r="AT193" s="6" t="s">
        <v>137</v>
      </c>
      <c r="AU193" s="6" t="s">
        <v>98</v>
      </c>
      <c r="AY193" s="6" t="s">
        <v>135</v>
      </c>
      <c r="BE193" s="115">
        <f>IF($U$193="základní",$N$193,0)</f>
        <v>0</v>
      </c>
      <c r="BF193" s="115">
        <f>IF($U$193="snížená",$N$193,0)</f>
        <v>0</v>
      </c>
      <c r="BG193" s="115">
        <f>IF($U$193="zákl. přenesená",$N$193,0)</f>
        <v>0</v>
      </c>
      <c r="BH193" s="115">
        <f>IF($U$193="sníž. přenesená",$N$193,0)</f>
        <v>0</v>
      </c>
      <c r="BI193" s="115">
        <f>IF($U$193="nulová",$N$193,0)</f>
        <v>0</v>
      </c>
      <c r="BJ193" s="6" t="s">
        <v>19</v>
      </c>
      <c r="BK193" s="115">
        <f>ROUND($L$193*$K$193,2)</f>
        <v>0</v>
      </c>
      <c r="BL193" s="6" t="s">
        <v>141</v>
      </c>
    </row>
    <row r="194" spans="2:64" s="6" customFormat="1" ht="27" customHeight="1">
      <c r="B194" s="19"/>
      <c r="C194" s="108" t="s">
        <v>342</v>
      </c>
      <c r="D194" s="108" t="s">
        <v>137</v>
      </c>
      <c r="E194" s="109" t="s">
        <v>343</v>
      </c>
      <c r="F194" s="291" t="s">
        <v>344</v>
      </c>
      <c r="G194" s="292"/>
      <c r="H194" s="292"/>
      <c r="I194" s="292"/>
      <c r="J194" s="110" t="s">
        <v>202</v>
      </c>
      <c r="K194" s="111">
        <v>4</v>
      </c>
      <c r="L194" s="293"/>
      <c r="M194" s="292"/>
      <c r="N194" s="293">
        <f>ROUND($L$194*$K$194,2)</f>
        <v>0</v>
      </c>
      <c r="O194" s="292"/>
      <c r="P194" s="292"/>
      <c r="Q194" s="292"/>
      <c r="R194" s="20"/>
      <c r="T194" s="112"/>
      <c r="U194" s="26" t="s">
        <v>44</v>
      </c>
      <c r="V194" s="113">
        <v>0.206</v>
      </c>
      <c r="W194" s="113">
        <f>$V$194*$K$194</f>
        <v>0.824</v>
      </c>
      <c r="X194" s="113">
        <v>0.00085</v>
      </c>
      <c r="Y194" s="113">
        <f>$X$194*$K$194</f>
        <v>0.0034</v>
      </c>
      <c r="Z194" s="113">
        <v>0</v>
      </c>
      <c r="AA194" s="113">
        <f>$Z$194*$K$194</f>
        <v>0</v>
      </c>
      <c r="AB194" s="114"/>
      <c r="AR194" s="6" t="s">
        <v>141</v>
      </c>
      <c r="AT194" s="6" t="s">
        <v>137</v>
      </c>
      <c r="AU194" s="6" t="s">
        <v>98</v>
      </c>
      <c r="AY194" s="6" t="s">
        <v>135</v>
      </c>
      <c r="BE194" s="115">
        <f>IF($U$194="základní",$N$194,0)</f>
        <v>0</v>
      </c>
      <c r="BF194" s="115">
        <f>IF($U$194="snížená",$N$194,0)</f>
        <v>0</v>
      </c>
      <c r="BG194" s="115">
        <f>IF($U$194="zákl. přenesená",$N$194,0)</f>
        <v>0</v>
      </c>
      <c r="BH194" s="115">
        <f>IF($U$194="sníž. přenesená",$N$194,0)</f>
        <v>0</v>
      </c>
      <c r="BI194" s="115">
        <f>IF($U$194="nulová",$N$194,0)</f>
        <v>0</v>
      </c>
      <c r="BJ194" s="6" t="s">
        <v>19</v>
      </c>
      <c r="BK194" s="115">
        <f>ROUND($L$194*$K$194,2)</f>
        <v>0</v>
      </c>
      <c r="BL194" s="6" t="s">
        <v>141</v>
      </c>
    </row>
    <row r="195" spans="2:64" s="6" customFormat="1" ht="27" customHeight="1">
      <c r="B195" s="19"/>
      <c r="C195" s="108" t="s">
        <v>345</v>
      </c>
      <c r="D195" s="108" t="s">
        <v>137</v>
      </c>
      <c r="E195" s="109" t="s">
        <v>346</v>
      </c>
      <c r="F195" s="291" t="s">
        <v>347</v>
      </c>
      <c r="G195" s="292"/>
      <c r="H195" s="292"/>
      <c r="I195" s="292"/>
      <c r="J195" s="110" t="s">
        <v>195</v>
      </c>
      <c r="K195" s="111">
        <v>0.251</v>
      </c>
      <c r="L195" s="293"/>
      <c r="M195" s="292"/>
      <c r="N195" s="293">
        <f>ROUND($L$195*$K$195,2)</f>
        <v>0</v>
      </c>
      <c r="O195" s="292"/>
      <c r="P195" s="292"/>
      <c r="Q195" s="292"/>
      <c r="R195" s="20"/>
      <c r="T195" s="112"/>
      <c r="U195" s="26" t="s">
        <v>44</v>
      </c>
      <c r="V195" s="113">
        <v>2.575</v>
      </c>
      <c r="W195" s="113">
        <f>$V$195*$K$195</f>
        <v>0.646325</v>
      </c>
      <c r="X195" s="113">
        <v>0</v>
      </c>
      <c r="Y195" s="113">
        <f>$X$195*$K$195</f>
        <v>0</v>
      </c>
      <c r="Z195" s="113">
        <v>0</v>
      </c>
      <c r="AA195" s="113">
        <f>$Z$195*$K$195</f>
        <v>0</v>
      </c>
      <c r="AB195" s="114"/>
      <c r="AR195" s="6" t="s">
        <v>141</v>
      </c>
      <c r="AT195" s="6" t="s">
        <v>137</v>
      </c>
      <c r="AU195" s="6" t="s">
        <v>98</v>
      </c>
      <c r="AY195" s="6" t="s">
        <v>135</v>
      </c>
      <c r="BE195" s="115">
        <f>IF($U$195="základní",$N$195,0)</f>
        <v>0</v>
      </c>
      <c r="BF195" s="115">
        <f>IF($U$195="snížená",$N$195,0)</f>
        <v>0</v>
      </c>
      <c r="BG195" s="115">
        <f>IF($U$195="zákl. přenesená",$N$195,0)</f>
        <v>0</v>
      </c>
      <c r="BH195" s="115">
        <f>IF($U$195="sníž. přenesená",$N$195,0)</f>
        <v>0</v>
      </c>
      <c r="BI195" s="115">
        <f>IF($U$195="nulová",$N$195,0)</f>
        <v>0</v>
      </c>
      <c r="BJ195" s="6" t="s">
        <v>19</v>
      </c>
      <c r="BK195" s="115">
        <f>ROUND($L$195*$K$195,2)</f>
        <v>0</v>
      </c>
      <c r="BL195" s="6" t="s">
        <v>141</v>
      </c>
    </row>
    <row r="196" spans="2:63" s="98" customFormat="1" ht="30.75" customHeight="1">
      <c r="B196" s="99"/>
      <c r="D196" s="107" t="s">
        <v>116</v>
      </c>
      <c r="N196" s="298">
        <f>$BK$196</f>
        <v>0</v>
      </c>
      <c r="O196" s="299"/>
      <c r="P196" s="299"/>
      <c r="Q196" s="299"/>
      <c r="R196" s="102"/>
      <c r="T196" s="103"/>
      <c r="W196" s="104">
        <f>SUM($W$197:$W$200)</f>
        <v>10.786312</v>
      </c>
      <c r="Y196" s="104">
        <f>SUM($Y$197:$Y$200)</f>
        <v>0.056080000000000005</v>
      </c>
      <c r="AA196" s="104">
        <f>SUM($AA$197:$AA$200)</f>
        <v>0</v>
      </c>
      <c r="AB196" s="105"/>
      <c r="AR196" s="101" t="s">
        <v>98</v>
      </c>
      <c r="AT196" s="101" t="s">
        <v>78</v>
      </c>
      <c r="AU196" s="101" t="s">
        <v>19</v>
      </c>
      <c r="AY196" s="101" t="s">
        <v>135</v>
      </c>
      <c r="BK196" s="106">
        <f>SUM($BK$197:$BK$200)</f>
        <v>0</v>
      </c>
    </row>
    <row r="197" spans="2:64" s="6" customFormat="1" ht="27" customHeight="1">
      <c r="B197" s="19"/>
      <c r="C197" s="108" t="s">
        <v>348</v>
      </c>
      <c r="D197" s="108" t="s">
        <v>137</v>
      </c>
      <c r="E197" s="109" t="s">
        <v>349</v>
      </c>
      <c r="F197" s="291" t="s">
        <v>350</v>
      </c>
      <c r="G197" s="292"/>
      <c r="H197" s="292"/>
      <c r="I197" s="292"/>
      <c r="J197" s="110" t="s">
        <v>351</v>
      </c>
      <c r="K197" s="111">
        <v>53</v>
      </c>
      <c r="L197" s="293"/>
      <c r="M197" s="292"/>
      <c r="N197" s="293">
        <f>ROUND($L$197*$K$197,2)</f>
        <v>0</v>
      </c>
      <c r="O197" s="292"/>
      <c r="P197" s="292"/>
      <c r="Q197" s="292"/>
      <c r="R197" s="20"/>
      <c r="T197" s="112"/>
      <c r="U197" s="26" t="s">
        <v>44</v>
      </c>
      <c r="V197" s="113">
        <v>0.2</v>
      </c>
      <c r="W197" s="113">
        <f>$V$197*$K$197</f>
        <v>10.600000000000001</v>
      </c>
      <c r="X197" s="113">
        <v>6E-05</v>
      </c>
      <c r="Y197" s="113">
        <f>$X$197*$K$197</f>
        <v>0.00318</v>
      </c>
      <c r="Z197" s="113">
        <v>0</v>
      </c>
      <c r="AA197" s="113">
        <f>$Z$197*$K$197</f>
        <v>0</v>
      </c>
      <c r="AB197" s="114"/>
      <c r="AR197" s="6" t="s">
        <v>141</v>
      </c>
      <c r="AT197" s="6" t="s">
        <v>137</v>
      </c>
      <c r="AU197" s="6" t="s">
        <v>98</v>
      </c>
      <c r="AY197" s="6" t="s">
        <v>135</v>
      </c>
      <c r="BE197" s="115">
        <f>IF($U$197="základní",$N$197,0)</f>
        <v>0</v>
      </c>
      <c r="BF197" s="115">
        <f>IF($U$197="snížená",$N$197,0)</f>
        <v>0</v>
      </c>
      <c r="BG197" s="115">
        <f>IF($U$197="zákl. přenesená",$N$197,0)</f>
        <v>0</v>
      </c>
      <c r="BH197" s="115">
        <f>IF($U$197="sníž. přenesená",$N$197,0)</f>
        <v>0</v>
      </c>
      <c r="BI197" s="115">
        <f>IF($U$197="nulová",$N$197,0)</f>
        <v>0</v>
      </c>
      <c r="BJ197" s="6" t="s">
        <v>19</v>
      </c>
      <c r="BK197" s="115">
        <f>ROUND($L$197*$K$197,2)</f>
        <v>0</v>
      </c>
      <c r="BL197" s="6" t="s">
        <v>141</v>
      </c>
    </row>
    <row r="198" spans="2:64" s="6" customFormat="1" ht="27" customHeight="1">
      <c r="B198" s="19"/>
      <c r="C198" s="116" t="s">
        <v>352</v>
      </c>
      <c r="D198" s="116" t="s">
        <v>143</v>
      </c>
      <c r="E198" s="117" t="s">
        <v>353</v>
      </c>
      <c r="F198" s="294" t="s">
        <v>354</v>
      </c>
      <c r="G198" s="295"/>
      <c r="H198" s="295"/>
      <c r="I198" s="295"/>
      <c r="J198" s="118" t="s">
        <v>195</v>
      </c>
      <c r="K198" s="119">
        <v>0.05</v>
      </c>
      <c r="L198" s="296"/>
      <c r="M198" s="295"/>
      <c r="N198" s="296">
        <f>ROUND($L$198*$K$198,2)</f>
        <v>0</v>
      </c>
      <c r="O198" s="292"/>
      <c r="P198" s="292"/>
      <c r="Q198" s="292"/>
      <c r="R198" s="20"/>
      <c r="T198" s="112"/>
      <c r="U198" s="26" t="s">
        <v>44</v>
      </c>
      <c r="V198" s="113">
        <v>0</v>
      </c>
      <c r="W198" s="113">
        <f>$V$198*$K$198</f>
        <v>0</v>
      </c>
      <c r="X198" s="113">
        <v>1</v>
      </c>
      <c r="Y198" s="113">
        <f>$X$198*$K$198</f>
        <v>0.05</v>
      </c>
      <c r="Z198" s="113">
        <v>0</v>
      </c>
      <c r="AA198" s="113">
        <f>$Z$198*$K$198</f>
        <v>0</v>
      </c>
      <c r="AB198" s="114"/>
      <c r="AR198" s="6" t="s">
        <v>146</v>
      </c>
      <c r="AT198" s="6" t="s">
        <v>143</v>
      </c>
      <c r="AU198" s="6" t="s">
        <v>98</v>
      </c>
      <c r="AY198" s="6" t="s">
        <v>135</v>
      </c>
      <c r="BE198" s="115">
        <f>IF($U$198="základní",$N$198,0)</f>
        <v>0</v>
      </c>
      <c r="BF198" s="115">
        <f>IF($U$198="snížená",$N$198,0)</f>
        <v>0</v>
      </c>
      <c r="BG198" s="115">
        <f>IF($U$198="zákl. přenesená",$N$198,0)</f>
        <v>0</v>
      </c>
      <c r="BH198" s="115">
        <f>IF($U$198="sníž. přenesená",$N$198,0)</f>
        <v>0</v>
      </c>
      <c r="BI198" s="115">
        <f>IF($U$198="nulová",$N$198,0)</f>
        <v>0</v>
      </c>
      <c r="BJ198" s="6" t="s">
        <v>19</v>
      </c>
      <c r="BK198" s="115">
        <f>ROUND($L$198*$K$198,2)</f>
        <v>0</v>
      </c>
      <c r="BL198" s="6" t="s">
        <v>141</v>
      </c>
    </row>
    <row r="199" spans="2:64" s="6" customFormat="1" ht="15.75" customHeight="1">
      <c r="B199" s="19"/>
      <c r="C199" s="116" t="s">
        <v>355</v>
      </c>
      <c r="D199" s="116" t="s">
        <v>143</v>
      </c>
      <c r="E199" s="117" t="s">
        <v>356</v>
      </c>
      <c r="F199" s="294" t="s">
        <v>357</v>
      </c>
      <c r="G199" s="295"/>
      <c r="H199" s="295"/>
      <c r="I199" s="295"/>
      <c r="J199" s="118" t="s">
        <v>202</v>
      </c>
      <c r="K199" s="119">
        <v>10</v>
      </c>
      <c r="L199" s="296"/>
      <c r="M199" s="295"/>
      <c r="N199" s="296">
        <f>ROUND($L$199*$K$199,2)</f>
        <v>0</v>
      </c>
      <c r="O199" s="292"/>
      <c r="P199" s="292"/>
      <c r="Q199" s="292"/>
      <c r="R199" s="20"/>
      <c r="T199" s="112"/>
      <c r="U199" s="26" t="s">
        <v>44</v>
      </c>
      <c r="V199" s="113">
        <v>0</v>
      </c>
      <c r="W199" s="113">
        <f>$V$199*$K$199</f>
        <v>0</v>
      </c>
      <c r="X199" s="113">
        <v>0.00029</v>
      </c>
      <c r="Y199" s="113">
        <f>$X$199*$K$199</f>
        <v>0.0029</v>
      </c>
      <c r="Z199" s="113">
        <v>0</v>
      </c>
      <c r="AA199" s="113">
        <f>$Z$199*$K$199</f>
        <v>0</v>
      </c>
      <c r="AB199" s="114"/>
      <c r="AR199" s="6" t="s">
        <v>146</v>
      </c>
      <c r="AT199" s="6" t="s">
        <v>143</v>
      </c>
      <c r="AU199" s="6" t="s">
        <v>98</v>
      </c>
      <c r="AY199" s="6" t="s">
        <v>135</v>
      </c>
      <c r="BE199" s="115">
        <f>IF($U$199="základní",$N$199,0)</f>
        <v>0</v>
      </c>
      <c r="BF199" s="115">
        <f>IF($U$199="snížená",$N$199,0)</f>
        <v>0</v>
      </c>
      <c r="BG199" s="115">
        <f>IF($U$199="zákl. přenesená",$N$199,0)</f>
        <v>0</v>
      </c>
      <c r="BH199" s="115">
        <f>IF($U$199="sníž. přenesená",$N$199,0)</f>
        <v>0</v>
      </c>
      <c r="BI199" s="115">
        <f>IF($U$199="nulová",$N$199,0)</f>
        <v>0</v>
      </c>
      <c r="BJ199" s="6" t="s">
        <v>19</v>
      </c>
      <c r="BK199" s="115">
        <f>ROUND($L$199*$K$199,2)</f>
        <v>0</v>
      </c>
      <c r="BL199" s="6" t="s">
        <v>141</v>
      </c>
    </row>
    <row r="200" spans="2:64" s="6" customFormat="1" ht="27" customHeight="1">
      <c r="B200" s="19"/>
      <c r="C200" s="108" t="s">
        <v>358</v>
      </c>
      <c r="D200" s="108" t="s">
        <v>137</v>
      </c>
      <c r="E200" s="109" t="s">
        <v>359</v>
      </c>
      <c r="F200" s="291" t="s">
        <v>360</v>
      </c>
      <c r="G200" s="292"/>
      <c r="H200" s="292"/>
      <c r="I200" s="292"/>
      <c r="J200" s="110" t="s">
        <v>195</v>
      </c>
      <c r="K200" s="111">
        <v>0.056</v>
      </c>
      <c r="L200" s="293"/>
      <c r="M200" s="292"/>
      <c r="N200" s="293">
        <f>ROUND($L$200*$K$200,2)</f>
        <v>0</v>
      </c>
      <c r="O200" s="292"/>
      <c r="P200" s="292"/>
      <c r="Q200" s="292"/>
      <c r="R200" s="20"/>
      <c r="T200" s="112"/>
      <c r="U200" s="26" t="s">
        <v>44</v>
      </c>
      <c r="V200" s="113">
        <v>3.327</v>
      </c>
      <c r="W200" s="113">
        <f>$V$200*$K$200</f>
        <v>0.186312</v>
      </c>
      <c r="X200" s="113">
        <v>0</v>
      </c>
      <c r="Y200" s="113">
        <f>$X$200*$K$200</f>
        <v>0</v>
      </c>
      <c r="Z200" s="113">
        <v>0</v>
      </c>
      <c r="AA200" s="113">
        <f>$Z$200*$K$200</f>
        <v>0</v>
      </c>
      <c r="AB200" s="114"/>
      <c r="AR200" s="6" t="s">
        <v>141</v>
      </c>
      <c r="AT200" s="6" t="s">
        <v>137</v>
      </c>
      <c r="AU200" s="6" t="s">
        <v>98</v>
      </c>
      <c r="AY200" s="6" t="s">
        <v>135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19</v>
      </c>
      <c r="BK200" s="115">
        <f>ROUND($L$200*$K$200,2)</f>
        <v>0</v>
      </c>
      <c r="BL200" s="6" t="s">
        <v>141</v>
      </c>
    </row>
    <row r="201" spans="2:63" s="98" customFormat="1" ht="37.5" customHeight="1">
      <c r="B201" s="99"/>
      <c r="D201" s="100" t="s">
        <v>117</v>
      </c>
      <c r="N201" s="300">
        <f>$BK$201</f>
        <v>0</v>
      </c>
      <c r="O201" s="299"/>
      <c r="P201" s="299"/>
      <c r="Q201" s="299"/>
      <c r="R201" s="102"/>
      <c r="T201" s="103"/>
      <c r="W201" s="104">
        <f>SUM($W$202:$W$207)</f>
        <v>32</v>
      </c>
      <c r="Y201" s="104">
        <f>SUM($Y$202:$Y$207)</f>
        <v>0.01</v>
      </c>
      <c r="AA201" s="104">
        <f>SUM($AA$202:$AA$207)</f>
        <v>0</v>
      </c>
      <c r="AB201" s="105"/>
      <c r="AR201" s="101" t="s">
        <v>296</v>
      </c>
      <c r="AT201" s="101" t="s">
        <v>78</v>
      </c>
      <c r="AU201" s="101" t="s">
        <v>79</v>
      </c>
      <c r="AY201" s="101" t="s">
        <v>135</v>
      </c>
      <c r="BK201" s="106">
        <f>SUM($BK$202:$BK$207)</f>
        <v>0</v>
      </c>
    </row>
    <row r="202" spans="2:64" s="6" customFormat="1" ht="15.75" customHeight="1">
      <c r="B202" s="19"/>
      <c r="C202" s="108" t="s">
        <v>361</v>
      </c>
      <c r="D202" s="108" t="s">
        <v>137</v>
      </c>
      <c r="E202" s="109" t="s">
        <v>362</v>
      </c>
      <c r="F202" s="291" t="s">
        <v>363</v>
      </c>
      <c r="G202" s="292"/>
      <c r="H202" s="292"/>
      <c r="I202" s="292"/>
      <c r="J202" s="110" t="s">
        <v>364</v>
      </c>
      <c r="K202" s="111">
        <v>16</v>
      </c>
      <c r="L202" s="293"/>
      <c r="M202" s="292"/>
      <c r="N202" s="293">
        <f>ROUND($L$202*$K$202,2)</f>
        <v>0</v>
      </c>
      <c r="O202" s="292"/>
      <c r="P202" s="292"/>
      <c r="Q202" s="292"/>
      <c r="R202" s="20"/>
      <c r="T202" s="112"/>
      <c r="U202" s="26" t="s">
        <v>44</v>
      </c>
      <c r="V202" s="113">
        <v>1</v>
      </c>
      <c r="W202" s="113">
        <f>$V$202*$K$202</f>
        <v>16</v>
      </c>
      <c r="X202" s="113">
        <v>0</v>
      </c>
      <c r="Y202" s="113">
        <f>$X$202*$K$202</f>
        <v>0</v>
      </c>
      <c r="Z202" s="113">
        <v>0</v>
      </c>
      <c r="AA202" s="113">
        <f>$Z$202*$K$202</f>
        <v>0</v>
      </c>
      <c r="AB202" s="114"/>
      <c r="AR202" s="6" t="s">
        <v>365</v>
      </c>
      <c r="AT202" s="6" t="s">
        <v>137</v>
      </c>
      <c r="AU202" s="6" t="s">
        <v>19</v>
      </c>
      <c r="AY202" s="6" t="s">
        <v>135</v>
      </c>
      <c r="BE202" s="115">
        <f>IF($U$202="základní",$N$202,0)</f>
        <v>0</v>
      </c>
      <c r="BF202" s="115">
        <f>IF($U$202="snížená",$N$202,0)</f>
        <v>0</v>
      </c>
      <c r="BG202" s="115">
        <f>IF($U$202="zákl. přenesená",$N$202,0)</f>
        <v>0</v>
      </c>
      <c r="BH202" s="115">
        <f>IF($U$202="sníž. přenesená",$N$202,0)</f>
        <v>0</v>
      </c>
      <c r="BI202" s="115">
        <f>IF($U$202="nulová",$N$202,0)</f>
        <v>0</v>
      </c>
      <c r="BJ202" s="6" t="s">
        <v>19</v>
      </c>
      <c r="BK202" s="115">
        <f>ROUND($L$202*$K$202,2)</f>
        <v>0</v>
      </c>
      <c r="BL202" s="6" t="s">
        <v>365</v>
      </c>
    </row>
    <row r="203" spans="2:64" s="6" customFormat="1" ht="15.75" customHeight="1">
      <c r="B203" s="19"/>
      <c r="C203" s="108" t="s">
        <v>366</v>
      </c>
      <c r="D203" s="108" t="s">
        <v>137</v>
      </c>
      <c r="E203" s="109" t="s">
        <v>367</v>
      </c>
      <c r="F203" s="291" t="s">
        <v>368</v>
      </c>
      <c r="G203" s="292"/>
      <c r="H203" s="292"/>
      <c r="I203" s="292"/>
      <c r="J203" s="110" t="s">
        <v>364</v>
      </c>
      <c r="K203" s="111">
        <v>16</v>
      </c>
      <c r="L203" s="293"/>
      <c r="M203" s="292"/>
      <c r="N203" s="293">
        <f>ROUND($L$203*$K$203,2)</f>
        <v>0</v>
      </c>
      <c r="O203" s="292"/>
      <c r="P203" s="292"/>
      <c r="Q203" s="292"/>
      <c r="R203" s="20"/>
      <c r="T203" s="112"/>
      <c r="U203" s="26" t="s">
        <v>44</v>
      </c>
      <c r="V203" s="113">
        <v>1</v>
      </c>
      <c r="W203" s="113">
        <f>$V$203*$K$203</f>
        <v>16</v>
      </c>
      <c r="X203" s="113">
        <v>0</v>
      </c>
      <c r="Y203" s="113">
        <f>$X$203*$K$203</f>
        <v>0</v>
      </c>
      <c r="Z203" s="113">
        <v>0</v>
      </c>
      <c r="AA203" s="113">
        <f>$Z$203*$K$203</f>
        <v>0</v>
      </c>
      <c r="AB203" s="114"/>
      <c r="AR203" s="6" t="s">
        <v>365</v>
      </c>
      <c r="AT203" s="6" t="s">
        <v>137</v>
      </c>
      <c r="AU203" s="6" t="s">
        <v>19</v>
      </c>
      <c r="AY203" s="6" t="s">
        <v>135</v>
      </c>
      <c r="BE203" s="115">
        <f>IF($U$203="základní",$N$203,0)</f>
        <v>0</v>
      </c>
      <c r="BF203" s="115">
        <f>IF($U$203="snížená",$N$203,0)</f>
        <v>0</v>
      </c>
      <c r="BG203" s="115">
        <f>IF($U$203="zákl. přenesená",$N$203,0)</f>
        <v>0</v>
      </c>
      <c r="BH203" s="115">
        <f>IF($U$203="sníž. přenesená",$N$203,0)</f>
        <v>0</v>
      </c>
      <c r="BI203" s="115">
        <f>IF($U$203="nulová",$N$203,0)</f>
        <v>0</v>
      </c>
      <c r="BJ203" s="6" t="s">
        <v>19</v>
      </c>
      <c r="BK203" s="115">
        <f>ROUND($L$203*$K$203,2)</f>
        <v>0</v>
      </c>
      <c r="BL203" s="6" t="s">
        <v>365</v>
      </c>
    </row>
    <row r="204" spans="2:64" s="6" customFormat="1" ht="15.75" customHeight="1">
      <c r="B204" s="19"/>
      <c r="C204" s="108" t="s">
        <v>369</v>
      </c>
      <c r="D204" s="108" t="s">
        <v>137</v>
      </c>
      <c r="E204" s="109" t="s">
        <v>370</v>
      </c>
      <c r="F204" s="291" t="s">
        <v>371</v>
      </c>
      <c r="G204" s="292"/>
      <c r="H204" s="292"/>
      <c r="I204" s="292"/>
      <c r="J204" s="110" t="s">
        <v>372</v>
      </c>
      <c r="K204" s="111">
        <v>1</v>
      </c>
      <c r="L204" s="293"/>
      <c r="M204" s="292"/>
      <c r="N204" s="293">
        <f>ROUND($L$204*$K$204,2)</f>
        <v>0</v>
      </c>
      <c r="O204" s="292"/>
      <c r="P204" s="292"/>
      <c r="Q204" s="292"/>
      <c r="R204" s="20"/>
      <c r="T204" s="112"/>
      <c r="U204" s="26" t="s">
        <v>44</v>
      </c>
      <c r="V204" s="113">
        <v>0</v>
      </c>
      <c r="W204" s="113">
        <f>$V$204*$K$204</f>
        <v>0</v>
      </c>
      <c r="X204" s="113">
        <v>0</v>
      </c>
      <c r="Y204" s="113">
        <f>$X$204*$K$204</f>
        <v>0</v>
      </c>
      <c r="Z204" s="113">
        <v>0</v>
      </c>
      <c r="AA204" s="113">
        <f>$Z$204*$K$204</f>
        <v>0</v>
      </c>
      <c r="AB204" s="114"/>
      <c r="AR204" s="6" t="s">
        <v>373</v>
      </c>
      <c r="AT204" s="6" t="s">
        <v>137</v>
      </c>
      <c r="AU204" s="6" t="s">
        <v>19</v>
      </c>
      <c r="AY204" s="6" t="s">
        <v>135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6" t="s">
        <v>19</v>
      </c>
      <c r="BK204" s="115">
        <f>ROUND($L$204*$K$204,2)</f>
        <v>0</v>
      </c>
      <c r="BL204" s="6" t="s">
        <v>373</v>
      </c>
    </row>
    <row r="205" spans="2:64" s="6" customFormat="1" ht="15.75" customHeight="1">
      <c r="B205" s="19"/>
      <c r="C205" s="108" t="s">
        <v>374</v>
      </c>
      <c r="D205" s="108" t="s">
        <v>137</v>
      </c>
      <c r="E205" s="109" t="s">
        <v>375</v>
      </c>
      <c r="F205" s="291" t="s">
        <v>376</v>
      </c>
      <c r="G205" s="292"/>
      <c r="H205" s="292"/>
      <c r="I205" s="292"/>
      <c r="J205" s="110" t="s">
        <v>372</v>
      </c>
      <c r="K205" s="111">
        <v>1</v>
      </c>
      <c r="L205" s="293"/>
      <c r="M205" s="292"/>
      <c r="N205" s="293">
        <f>ROUND($L$205*$K$205,2)</f>
        <v>0</v>
      </c>
      <c r="O205" s="292"/>
      <c r="P205" s="292"/>
      <c r="Q205" s="292"/>
      <c r="R205" s="20"/>
      <c r="T205" s="112"/>
      <c r="U205" s="26" t="s">
        <v>44</v>
      </c>
      <c r="V205" s="113">
        <v>0</v>
      </c>
      <c r="W205" s="113">
        <f>$V$205*$K$205</f>
        <v>0</v>
      </c>
      <c r="X205" s="113">
        <v>0</v>
      </c>
      <c r="Y205" s="113">
        <f>$X$205*$K$205</f>
        <v>0</v>
      </c>
      <c r="Z205" s="113">
        <v>0</v>
      </c>
      <c r="AA205" s="113">
        <f>$Z$205*$K$205</f>
        <v>0</v>
      </c>
      <c r="AB205" s="114"/>
      <c r="AR205" s="6" t="s">
        <v>373</v>
      </c>
      <c r="AT205" s="6" t="s">
        <v>137</v>
      </c>
      <c r="AU205" s="6" t="s">
        <v>19</v>
      </c>
      <c r="AY205" s="6" t="s">
        <v>135</v>
      </c>
      <c r="BE205" s="115">
        <f>IF($U$205="základní",$N$205,0)</f>
        <v>0</v>
      </c>
      <c r="BF205" s="115">
        <f>IF($U$205="snížená",$N$205,0)</f>
        <v>0</v>
      </c>
      <c r="BG205" s="115">
        <f>IF($U$205="zákl. přenesená",$N$205,0)</f>
        <v>0</v>
      </c>
      <c r="BH205" s="115">
        <f>IF($U$205="sníž. přenesená",$N$205,0)</f>
        <v>0</v>
      </c>
      <c r="BI205" s="115">
        <f>IF($U$205="nulová",$N$205,0)</f>
        <v>0</v>
      </c>
      <c r="BJ205" s="6" t="s">
        <v>19</v>
      </c>
      <c r="BK205" s="115">
        <f>ROUND($L$205*$K$205,2)</f>
        <v>0</v>
      </c>
      <c r="BL205" s="6" t="s">
        <v>373</v>
      </c>
    </row>
    <row r="206" spans="2:64" s="6" customFormat="1" ht="15.75" customHeight="1">
      <c r="B206" s="19"/>
      <c r="C206" s="108" t="s">
        <v>377</v>
      </c>
      <c r="D206" s="108" t="s">
        <v>137</v>
      </c>
      <c r="E206" s="109" t="s">
        <v>378</v>
      </c>
      <c r="F206" s="291" t="s">
        <v>518</v>
      </c>
      <c r="G206" s="292"/>
      <c r="H206" s="292"/>
      <c r="I206" s="292"/>
      <c r="J206" s="110" t="s">
        <v>239</v>
      </c>
      <c r="K206" s="111">
        <v>1</v>
      </c>
      <c r="L206" s="293"/>
      <c r="M206" s="292"/>
      <c r="N206" s="293">
        <f>ROUND($L$206*$K$206,2)</f>
        <v>0</v>
      </c>
      <c r="O206" s="292"/>
      <c r="P206" s="292"/>
      <c r="Q206" s="292"/>
      <c r="R206" s="20"/>
      <c r="T206" s="112"/>
      <c r="U206" s="26" t="s">
        <v>44</v>
      </c>
      <c r="V206" s="113">
        <v>0</v>
      </c>
      <c r="W206" s="113">
        <f>$V$206*$K$206</f>
        <v>0</v>
      </c>
      <c r="X206" s="113">
        <v>0</v>
      </c>
      <c r="Y206" s="113">
        <f>$X$206*$K$206</f>
        <v>0</v>
      </c>
      <c r="Z206" s="113">
        <v>0</v>
      </c>
      <c r="AA206" s="113">
        <f>$Z$206*$K$206</f>
        <v>0</v>
      </c>
      <c r="AB206" s="114"/>
      <c r="AR206" s="6" t="s">
        <v>373</v>
      </c>
      <c r="AT206" s="6" t="s">
        <v>137</v>
      </c>
      <c r="AU206" s="6" t="s">
        <v>19</v>
      </c>
      <c r="AY206" s="6" t="s">
        <v>135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6" t="s">
        <v>19</v>
      </c>
      <c r="BK206" s="115">
        <f>ROUND($L$206*$K$206,2)</f>
        <v>0</v>
      </c>
      <c r="BL206" s="6" t="s">
        <v>373</v>
      </c>
    </row>
    <row r="207" spans="2:64" s="6" customFormat="1" ht="15.75" customHeight="1">
      <c r="B207" s="19"/>
      <c r="C207" s="116" t="s">
        <v>379</v>
      </c>
      <c r="D207" s="116" t="s">
        <v>143</v>
      </c>
      <c r="E207" s="117" t="s">
        <v>380</v>
      </c>
      <c r="F207" s="294" t="s">
        <v>381</v>
      </c>
      <c r="G207" s="295"/>
      <c r="H207" s="295"/>
      <c r="I207" s="295"/>
      <c r="J207" s="118" t="s">
        <v>202</v>
      </c>
      <c r="K207" s="119">
        <v>1</v>
      </c>
      <c r="L207" s="296"/>
      <c r="M207" s="295"/>
      <c r="N207" s="296">
        <f>ROUND($L$207*$K$207,2)</f>
        <v>0</v>
      </c>
      <c r="O207" s="292"/>
      <c r="P207" s="292"/>
      <c r="Q207" s="292"/>
      <c r="R207" s="20"/>
      <c r="T207" s="112"/>
      <c r="U207" s="120" t="s">
        <v>44</v>
      </c>
      <c r="V207" s="121">
        <v>0</v>
      </c>
      <c r="W207" s="121">
        <f>$V$207*$K$207</f>
        <v>0</v>
      </c>
      <c r="X207" s="121">
        <v>0.01</v>
      </c>
      <c r="Y207" s="121">
        <f>$X$207*$K$207</f>
        <v>0.01</v>
      </c>
      <c r="Z207" s="121">
        <v>0</v>
      </c>
      <c r="AA207" s="121">
        <f>$Z$207*$K$207</f>
        <v>0</v>
      </c>
      <c r="AB207" s="122"/>
      <c r="AR207" s="6" t="s">
        <v>365</v>
      </c>
      <c r="AT207" s="6" t="s">
        <v>143</v>
      </c>
      <c r="AU207" s="6" t="s">
        <v>19</v>
      </c>
      <c r="AY207" s="6" t="s">
        <v>135</v>
      </c>
      <c r="BE207" s="115">
        <f>IF($U$207="základní",$N$207,0)</f>
        <v>0</v>
      </c>
      <c r="BF207" s="115">
        <f>IF($U$207="snížená",$N$207,0)</f>
        <v>0</v>
      </c>
      <c r="BG207" s="115">
        <f>IF($U$207="zákl. přenesená",$N$207,0)</f>
        <v>0</v>
      </c>
      <c r="BH207" s="115">
        <f>IF($U$207="sníž. přenesená",$N$207,0)</f>
        <v>0</v>
      </c>
      <c r="BI207" s="115">
        <f>IF($U$207="nulová",$N$207,0)</f>
        <v>0</v>
      </c>
      <c r="BJ207" s="6" t="s">
        <v>19</v>
      </c>
      <c r="BK207" s="115">
        <f>ROUND($L$207*$K$207,2)</f>
        <v>0</v>
      </c>
      <c r="BL207" s="6" t="s">
        <v>365</v>
      </c>
    </row>
    <row r="208" spans="2:18" s="6" customFormat="1" ht="7.5" customHeight="1">
      <c r="B208" s="41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3"/>
    </row>
    <row r="209" s="2" customFormat="1" ht="14.25" customHeight="1"/>
  </sheetData>
  <sheetProtection/>
  <mergeCells count="312">
    <mergeCell ref="S2:AC2"/>
    <mergeCell ref="N117:Q117"/>
    <mergeCell ref="N118:Q118"/>
    <mergeCell ref="N119:Q119"/>
    <mergeCell ref="N125:Q125"/>
    <mergeCell ref="N142:Q142"/>
    <mergeCell ref="N139:Q139"/>
    <mergeCell ref="M113:Q113"/>
    <mergeCell ref="M114:Q114"/>
    <mergeCell ref="N98:Q98"/>
    <mergeCell ref="F207:I207"/>
    <mergeCell ref="L207:M207"/>
    <mergeCell ref="N207:Q207"/>
    <mergeCell ref="N196:Q196"/>
    <mergeCell ref="N201:Q201"/>
    <mergeCell ref="H1:K1"/>
    <mergeCell ref="N159:Q159"/>
    <mergeCell ref="F139:I139"/>
    <mergeCell ref="L139:M139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0:I200"/>
    <mergeCell ref="L200:M200"/>
    <mergeCell ref="N200:Q200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7:I197"/>
    <mergeCell ref="L197:M197"/>
    <mergeCell ref="N197:Q197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N168:Q168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8:I138"/>
    <mergeCell ref="L138:M138"/>
    <mergeCell ref="N138:Q138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L100:Q100"/>
    <mergeCell ref="C106:Q106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D8" sqref="AD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514</v>
      </c>
      <c r="G1" s="127"/>
      <c r="H1" s="301" t="s">
        <v>515</v>
      </c>
      <c r="I1" s="301"/>
      <c r="J1" s="301"/>
      <c r="K1" s="301"/>
      <c r="L1" s="127" t="s">
        <v>516</v>
      </c>
      <c r="M1" s="125"/>
      <c r="N1" s="125"/>
      <c r="O1" s="126" t="s">
        <v>97</v>
      </c>
      <c r="P1" s="125"/>
      <c r="Q1" s="125"/>
      <c r="R1" s="125"/>
      <c r="S1" s="127" t="s">
        <v>517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9" t="s">
        <v>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S2" s="276" t="s">
        <v>5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98</v>
      </c>
    </row>
    <row r="4" spans="2:46" s="2" customFormat="1" ht="37.5" customHeight="1">
      <c r="B4" s="10"/>
      <c r="C4" s="264" t="s">
        <v>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280" t="str">
        <f>'Rekapitulace stavby'!$K$6</f>
        <v>Změna zdroje tepla v objektu Ubytovny pro nemocnici v Turnově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R6" s="11"/>
    </row>
    <row r="7" spans="2:18" s="6" customFormat="1" ht="37.5" customHeight="1">
      <c r="B7" s="19"/>
      <c r="D7" s="15" t="s">
        <v>100</v>
      </c>
      <c r="F7" s="255" t="s">
        <v>382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102</v>
      </c>
      <c r="M9" s="16" t="s">
        <v>22</v>
      </c>
      <c r="O9" s="281" t="str">
        <f>'Rekapitulace stavby'!$AN$8</f>
        <v>19.07.2017</v>
      </c>
      <c r="P9" s="26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53"/>
      <c r="P11" s="265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53"/>
      <c r="P12" s="26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53"/>
      <c r="P14" s="265"/>
      <c r="R14" s="20"/>
    </row>
    <row r="15" spans="2:18" s="6" customFormat="1" ht="18.75" customHeight="1">
      <c r="B15" s="19"/>
      <c r="E15" s="14"/>
      <c r="M15" s="16" t="s">
        <v>30</v>
      </c>
      <c r="O15" s="253"/>
      <c r="P15" s="26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53" t="s">
        <v>33</v>
      </c>
      <c r="P17" s="265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53" t="s">
        <v>35</v>
      </c>
      <c r="P18" s="26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53"/>
      <c r="P20" s="265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53"/>
      <c r="P21" s="265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103</v>
      </c>
      <c r="M24" s="256">
        <f>$N$88</f>
        <v>0</v>
      </c>
      <c r="N24" s="265"/>
      <c r="O24" s="265"/>
      <c r="P24" s="265"/>
      <c r="R24" s="20"/>
    </row>
    <row r="25" spans="2:18" s="6" customFormat="1" ht="15" customHeight="1">
      <c r="B25" s="19"/>
      <c r="D25" s="18" t="s">
        <v>104</v>
      </c>
      <c r="M25" s="256">
        <f>$N$96</f>
        <v>0</v>
      </c>
      <c r="N25" s="265"/>
      <c r="O25" s="265"/>
      <c r="P25" s="265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282">
        <f>ROUND($M$24+$M$25,2)</f>
        <v>0</v>
      </c>
      <c r="N27" s="265"/>
      <c r="O27" s="265"/>
      <c r="P27" s="265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283">
        <f>ROUND((SUM($BE$96:$BE$97)+SUM($BE$115:$BE$151)),2)</f>
        <v>0</v>
      </c>
      <c r="I29" s="265"/>
      <c r="J29" s="265"/>
      <c r="M29" s="283">
        <f>ROUND((SUM($BE$96:$BE$97)+SUM($BE$115:$BE$151))*$F$29,2)</f>
        <v>0</v>
      </c>
      <c r="N29" s="265"/>
      <c r="O29" s="265"/>
      <c r="P29" s="265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283">
        <f>ROUND((SUM($BF$96:$BF$97)+SUM($BF$115:$BF$151)),2)</f>
        <v>0</v>
      </c>
      <c r="I30" s="265"/>
      <c r="J30" s="265"/>
      <c r="M30" s="283">
        <f>ROUND((SUM($BF$96:$BF$97)+SUM($BF$115:$BF$151))*$F$30,2)</f>
        <v>0</v>
      </c>
      <c r="N30" s="265"/>
      <c r="O30" s="265"/>
      <c r="P30" s="265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283">
        <f>ROUND((SUM($BG$96:$BG$97)+SUM($BG$115:$BG$151)),2)</f>
        <v>0</v>
      </c>
      <c r="I31" s="265"/>
      <c r="J31" s="265"/>
      <c r="M31" s="283">
        <v>0</v>
      </c>
      <c r="N31" s="265"/>
      <c r="O31" s="265"/>
      <c r="P31" s="265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283">
        <f>ROUND((SUM($BH$96:$BH$97)+SUM($BH$115:$BH$151)),2)</f>
        <v>0</v>
      </c>
      <c r="I32" s="265"/>
      <c r="J32" s="265"/>
      <c r="M32" s="283">
        <v>0</v>
      </c>
      <c r="N32" s="265"/>
      <c r="O32" s="265"/>
      <c r="P32" s="265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283">
        <f>ROUND((SUM($BI$96:$BI$97)+SUM($BI$115:$BI$151)),2)</f>
        <v>0</v>
      </c>
      <c r="I33" s="265"/>
      <c r="J33" s="265"/>
      <c r="M33" s="283">
        <v>0</v>
      </c>
      <c r="N33" s="265"/>
      <c r="O33" s="265"/>
      <c r="P33" s="265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62">
        <f>ROUND(SUM($M$27:$M$33),2)</f>
        <v>0</v>
      </c>
      <c r="M35" s="261"/>
      <c r="N35" s="261"/>
      <c r="O35" s="261"/>
      <c r="P35" s="2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64" t="s">
        <v>105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80" t="str">
        <f>$F$6</f>
        <v>Změna zdroje tepla v objektu Ubytovny pro nemocnici v Turnově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R78" s="20"/>
    </row>
    <row r="79" spans="2:18" s="6" customFormat="1" ht="37.5" customHeight="1">
      <c r="B79" s="19"/>
      <c r="C79" s="49" t="s">
        <v>100</v>
      </c>
      <c r="F79" s="266" t="str">
        <f>$F$7</f>
        <v>SO02 F.1.4.c) - Rozvod vnitřního plynu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281" t="str">
        <f>IF($O$9="","",$O$9)</f>
        <v>19.07.2017</v>
      </c>
      <c r="N81" s="265"/>
      <c r="O81" s="265"/>
      <c r="P81" s="26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53" t="str">
        <f>$E$18</f>
        <v>VK INVESTING s.r.o.</v>
      </c>
      <c r="N83" s="265"/>
      <c r="O83" s="265"/>
      <c r="P83" s="265"/>
      <c r="Q83" s="265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53" t="str">
        <f>$E$21</f>
        <v>Martin Šimeček</v>
      </c>
      <c r="N84" s="265"/>
      <c r="O84" s="265"/>
      <c r="P84" s="265"/>
      <c r="Q84" s="26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86" t="s">
        <v>106</v>
      </c>
      <c r="D86" s="275"/>
      <c r="E86" s="275"/>
      <c r="F86" s="275"/>
      <c r="G86" s="275"/>
      <c r="H86" s="28"/>
      <c r="I86" s="28"/>
      <c r="J86" s="28"/>
      <c r="K86" s="28"/>
      <c r="L86" s="28"/>
      <c r="M86" s="28"/>
      <c r="N86" s="286" t="s">
        <v>107</v>
      </c>
      <c r="O86" s="265"/>
      <c r="P86" s="265"/>
      <c r="Q86" s="26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108</v>
      </c>
      <c r="N88" s="272">
        <f>ROUND($N$115,2)+N143</f>
        <v>0</v>
      </c>
      <c r="O88" s="265"/>
      <c r="P88" s="265"/>
      <c r="Q88" s="265"/>
      <c r="R88" s="20"/>
      <c r="AU88" s="6" t="s">
        <v>109</v>
      </c>
    </row>
    <row r="89" spans="2:18" s="65" customFormat="1" ht="25.5" customHeight="1">
      <c r="B89" s="83"/>
      <c r="D89" s="84" t="s">
        <v>383</v>
      </c>
      <c r="N89" s="284">
        <f>ROUND($N$116,2)</f>
        <v>0</v>
      </c>
      <c r="O89" s="285"/>
      <c r="P89" s="285"/>
      <c r="Q89" s="285"/>
      <c r="R89" s="85"/>
    </row>
    <row r="90" spans="2:18" s="79" customFormat="1" ht="21" customHeight="1">
      <c r="B90" s="86"/>
      <c r="D90" s="87" t="s">
        <v>384</v>
      </c>
      <c r="N90" s="287">
        <f>ROUND($N$117,2)</f>
        <v>0</v>
      </c>
      <c r="O90" s="285"/>
      <c r="P90" s="285"/>
      <c r="Q90" s="285"/>
      <c r="R90" s="88"/>
    </row>
    <row r="91" spans="2:18" s="65" customFormat="1" ht="25.5" customHeight="1">
      <c r="B91" s="83"/>
      <c r="D91" s="84" t="s">
        <v>110</v>
      </c>
      <c r="N91" s="284">
        <f>ROUND($N$120,2)</f>
        <v>0</v>
      </c>
      <c r="O91" s="285"/>
      <c r="P91" s="285"/>
      <c r="Q91" s="285"/>
      <c r="R91" s="85"/>
    </row>
    <row r="92" spans="2:18" s="79" customFormat="1" ht="21" customHeight="1">
      <c r="B92" s="86"/>
      <c r="D92" s="87" t="s">
        <v>385</v>
      </c>
      <c r="N92" s="287">
        <f>ROUND($N$121,2)</f>
        <v>0</v>
      </c>
      <c r="O92" s="285"/>
      <c r="P92" s="285"/>
      <c r="Q92" s="285"/>
      <c r="R92" s="88"/>
    </row>
    <row r="93" spans="2:18" s="79" customFormat="1" ht="21" customHeight="1">
      <c r="B93" s="86"/>
      <c r="D93" s="87" t="s">
        <v>116</v>
      </c>
      <c r="N93" s="287">
        <f>ROUND($N$145,2)</f>
        <v>0</v>
      </c>
      <c r="O93" s="285"/>
      <c r="P93" s="285"/>
      <c r="Q93" s="285"/>
      <c r="R93" s="88"/>
    </row>
    <row r="94" spans="2:18" s="65" customFormat="1" ht="25.5" customHeight="1">
      <c r="B94" s="83"/>
      <c r="D94" s="84" t="s">
        <v>386</v>
      </c>
      <c r="N94" s="284">
        <f>ROUND($N$150,2)</f>
        <v>0</v>
      </c>
      <c r="O94" s="285"/>
      <c r="P94" s="285"/>
      <c r="Q94" s="285"/>
      <c r="R94" s="85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0" t="s">
        <v>118</v>
      </c>
      <c r="N96" s="272">
        <v>0</v>
      </c>
      <c r="O96" s="265"/>
      <c r="P96" s="265"/>
      <c r="Q96" s="265"/>
      <c r="R96" s="20"/>
      <c r="T96" s="89"/>
      <c r="U96" s="90" t="s">
        <v>43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8" t="s">
        <v>96</v>
      </c>
      <c r="D98" s="28"/>
      <c r="E98" s="28"/>
      <c r="F98" s="28"/>
      <c r="G98" s="28"/>
      <c r="H98" s="28"/>
      <c r="I98" s="28"/>
      <c r="J98" s="28"/>
      <c r="K98" s="28"/>
      <c r="L98" s="274">
        <f>ROUND(SUM($N$88+$N$96),2)</f>
        <v>0</v>
      </c>
      <c r="M98" s="275"/>
      <c r="N98" s="275"/>
      <c r="O98" s="275"/>
      <c r="P98" s="275"/>
      <c r="Q98" s="275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264" t="s">
        <v>119</v>
      </c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280" t="str">
        <f>$F$6</f>
        <v>Změna zdroje tepla v objektu Ubytovny pro nemocnici v Turnově</v>
      </c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R106" s="20"/>
    </row>
    <row r="107" spans="2:18" s="6" customFormat="1" ht="37.5" customHeight="1">
      <c r="B107" s="19"/>
      <c r="C107" s="49" t="s">
        <v>100</v>
      </c>
      <c r="F107" s="266" t="str">
        <f>$F$7</f>
        <v>SO02 F.1.4.c) - Rozvod vnitřního plynu</v>
      </c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20</v>
      </c>
      <c r="F109" s="14" t="str">
        <f>$F$9</f>
        <v>Turnov</v>
      </c>
      <c r="K109" s="16" t="s">
        <v>22</v>
      </c>
      <c r="M109" s="281" t="str">
        <f>IF($O$9="","",$O$9)</f>
        <v>19.07.2017</v>
      </c>
      <c r="N109" s="265"/>
      <c r="O109" s="265"/>
      <c r="P109" s="265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26</v>
      </c>
      <c r="F111" s="14" t="str">
        <f>$E$12</f>
        <v>Město Turnov</v>
      </c>
      <c r="K111" s="16" t="s">
        <v>36</v>
      </c>
      <c r="M111" s="253" t="str">
        <f>$E$18</f>
        <v>VK INVESTING s.r.o.</v>
      </c>
      <c r="N111" s="265"/>
      <c r="O111" s="265"/>
      <c r="P111" s="265"/>
      <c r="Q111" s="265"/>
      <c r="R111" s="20"/>
    </row>
    <row r="112" spans="2:18" s="6" customFormat="1" ht="15" customHeight="1">
      <c r="B112" s="19"/>
      <c r="C112" s="16" t="s">
        <v>32</v>
      </c>
      <c r="F112" s="14">
        <f>IF($E$15="","",$E$15)</f>
      </c>
      <c r="K112" s="16" t="s">
        <v>38</v>
      </c>
      <c r="M112" s="253" t="str">
        <f>$E$21</f>
        <v>Martin Šimeček</v>
      </c>
      <c r="N112" s="265"/>
      <c r="O112" s="265"/>
      <c r="P112" s="265"/>
      <c r="Q112" s="265"/>
      <c r="R112" s="20"/>
    </row>
    <row r="113" spans="2:18" s="6" customFormat="1" ht="11.25" customHeight="1">
      <c r="B113" s="19"/>
      <c r="R113" s="20"/>
    </row>
    <row r="114" spans="2:28" s="91" customFormat="1" ht="30" customHeight="1">
      <c r="B114" s="92"/>
      <c r="C114" s="93" t="s">
        <v>120</v>
      </c>
      <c r="D114" s="94" t="s">
        <v>121</v>
      </c>
      <c r="E114" s="94" t="s">
        <v>61</v>
      </c>
      <c r="F114" s="288" t="s">
        <v>122</v>
      </c>
      <c r="G114" s="289"/>
      <c r="H114" s="289"/>
      <c r="I114" s="289"/>
      <c r="J114" s="94" t="s">
        <v>123</v>
      </c>
      <c r="K114" s="94" t="s">
        <v>124</v>
      </c>
      <c r="L114" s="288" t="s">
        <v>125</v>
      </c>
      <c r="M114" s="289"/>
      <c r="N114" s="288" t="s">
        <v>126</v>
      </c>
      <c r="O114" s="289"/>
      <c r="P114" s="289"/>
      <c r="Q114" s="290"/>
      <c r="R114" s="95"/>
      <c r="T114" s="55" t="s">
        <v>127</v>
      </c>
      <c r="U114" s="56" t="s">
        <v>43</v>
      </c>
      <c r="V114" s="56" t="s">
        <v>128</v>
      </c>
      <c r="W114" s="56" t="s">
        <v>129</v>
      </c>
      <c r="X114" s="56" t="s">
        <v>130</v>
      </c>
      <c r="Y114" s="56" t="s">
        <v>131</v>
      </c>
      <c r="Z114" s="56" t="s">
        <v>132</v>
      </c>
      <c r="AA114" s="56" t="s">
        <v>133</v>
      </c>
      <c r="AB114" s="57" t="s">
        <v>134</v>
      </c>
    </row>
    <row r="115" spans="2:63" s="6" customFormat="1" ht="30" customHeight="1">
      <c r="B115" s="19"/>
      <c r="C115" s="60" t="s">
        <v>103</v>
      </c>
      <c r="N115" s="302">
        <f>$BK$115+N143</f>
        <v>0</v>
      </c>
      <c r="O115" s="265"/>
      <c r="P115" s="265"/>
      <c r="Q115" s="265"/>
      <c r="R115" s="20"/>
      <c r="T115" s="59"/>
      <c r="U115" s="33"/>
      <c r="V115" s="33"/>
      <c r="W115" s="96">
        <f>$W$116+$W$120+$W$150</f>
        <v>50.679295999999994</v>
      </c>
      <c r="X115" s="33"/>
      <c r="Y115" s="96">
        <f>$Y$116+$Y$120+$Y$150</f>
        <v>0.37656000000000006</v>
      </c>
      <c r="Z115" s="33"/>
      <c r="AA115" s="96">
        <f>$AA$116+$AA$120+$AA$150</f>
        <v>0.04075</v>
      </c>
      <c r="AB115" s="34"/>
      <c r="AT115" s="6" t="s">
        <v>78</v>
      </c>
      <c r="AU115" s="6" t="s">
        <v>109</v>
      </c>
      <c r="BK115" s="97">
        <f>$BK$116+$BK$120+$BK$150</f>
        <v>0</v>
      </c>
    </row>
    <row r="116" spans="2:63" s="98" customFormat="1" ht="37.5" customHeight="1">
      <c r="B116" s="99"/>
      <c r="D116" s="100" t="s">
        <v>383</v>
      </c>
      <c r="N116" s="300">
        <f>$BK$116</f>
        <v>0</v>
      </c>
      <c r="O116" s="299"/>
      <c r="P116" s="299"/>
      <c r="Q116" s="299"/>
      <c r="R116" s="102"/>
      <c r="T116" s="103"/>
      <c r="W116" s="104">
        <f>$W$117</f>
        <v>4.551</v>
      </c>
      <c r="Y116" s="104">
        <f>$Y$117</f>
        <v>0.00101</v>
      </c>
      <c r="AA116" s="104">
        <f>$AA$117</f>
        <v>0.04075</v>
      </c>
      <c r="AB116" s="105"/>
      <c r="AR116" s="101" t="s">
        <v>19</v>
      </c>
      <c r="AT116" s="101" t="s">
        <v>78</v>
      </c>
      <c r="AU116" s="101" t="s">
        <v>79</v>
      </c>
      <c r="AY116" s="101" t="s">
        <v>135</v>
      </c>
      <c r="BK116" s="106">
        <f>$BK$117</f>
        <v>0</v>
      </c>
    </row>
    <row r="117" spans="2:63" s="98" customFormat="1" ht="21" customHeight="1">
      <c r="B117" s="99"/>
      <c r="D117" s="107" t="s">
        <v>384</v>
      </c>
      <c r="N117" s="298">
        <f>$BK$117</f>
        <v>0</v>
      </c>
      <c r="O117" s="299"/>
      <c r="P117" s="299"/>
      <c r="Q117" s="299"/>
      <c r="R117" s="102"/>
      <c r="T117" s="103"/>
      <c r="W117" s="104">
        <f>SUM($W$118:$W$119)</f>
        <v>4.551</v>
      </c>
      <c r="Y117" s="104">
        <f>SUM($Y$118:$Y$119)</f>
        <v>0.00101</v>
      </c>
      <c r="AA117" s="104">
        <f>SUM($AA$118:$AA$119)</f>
        <v>0.04075</v>
      </c>
      <c r="AB117" s="105"/>
      <c r="AR117" s="101" t="s">
        <v>19</v>
      </c>
      <c r="AT117" s="101" t="s">
        <v>78</v>
      </c>
      <c r="AU117" s="101" t="s">
        <v>19</v>
      </c>
      <c r="AY117" s="101" t="s">
        <v>135</v>
      </c>
      <c r="BK117" s="106">
        <f>SUM($BK$118:$BK$119)</f>
        <v>0</v>
      </c>
    </row>
    <row r="118" spans="2:64" s="6" customFormat="1" ht="27" customHeight="1">
      <c r="B118" s="19"/>
      <c r="C118" s="108" t="s">
        <v>387</v>
      </c>
      <c r="D118" s="108" t="s">
        <v>137</v>
      </c>
      <c r="E118" s="109" t="s">
        <v>388</v>
      </c>
      <c r="F118" s="291" t="s">
        <v>389</v>
      </c>
      <c r="G118" s="292"/>
      <c r="H118" s="292"/>
      <c r="I118" s="292"/>
      <c r="J118" s="110" t="s">
        <v>140</v>
      </c>
      <c r="K118" s="111">
        <v>0.25</v>
      </c>
      <c r="L118" s="293"/>
      <c r="M118" s="292"/>
      <c r="N118" s="293">
        <f>ROUND($L$118*$K$118,2)</f>
        <v>0</v>
      </c>
      <c r="O118" s="292"/>
      <c r="P118" s="292"/>
      <c r="Q118" s="292"/>
      <c r="R118" s="20"/>
      <c r="T118" s="112"/>
      <c r="U118" s="26" t="s">
        <v>44</v>
      </c>
      <c r="V118" s="113">
        <v>2.644</v>
      </c>
      <c r="W118" s="113">
        <f>$V$118*$K$118</f>
        <v>0.661</v>
      </c>
      <c r="X118" s="113">
        <v>0.00041</v>
      </c>
      <c r="Y118" s="113">
        <f>$X$118*$K$118</f>
        <v>0.0001025</v>
      </c>
      <c r="Z118" s="113">
        <v>0.004</v>
      </c>
      <c r="AA118" s="113">
        <f>$Z$118*$K$118</f>
        <v>0.001</v>
      </c>
      <c r="AB118" s="114"/>
      <c r="AR118" s="6" t="s">
        <v>296</v>
      </c>
      <c r="AT118" s="6" t="s">
        <v>137</v>
      </c>
      <c r="AU118" s="6" t="s">
        <v>98</v>
      </c>
      <c r="AY118" s="6" t="s">
        <v>135</v>
      </c>
      <c r="BE118" s="115">
        <f>IF($U$118="základní",$N$118,0)</f>
        <v>0</v>
      </c>
      <c r="BF118" s="115">
        <f>IF($U$118="snížená",$N$118,0)</f>
        <v>0</v>
      </c>
      <c r="BG118" s="115">
        <f>IF($U$118="zákl. přenesená",$N$118,0)</f>
        <v>0</v>
      </c>
      <c r="BH118" s="115">
        <f>IF($U$118="sníž. přenesená",$N$118,0)</f>
        <v>0</v>
      </c>
      <c r="BI118" s="115">
        <f>IF($U$118="nulová",$N$118,0)</f>
        <v>0</v>
      </c>
      <c r="BJ118" s="6" t="s">
        <v>19</v>
      </c>
      <c r="BK118" s="115">
        <f>ROUND($L$118*$K$118,2)</f>
        <v>0</v>
      </c>
      <c r="BL118" s="6" t="s">
        <v>296</v>
      </c>
    </row>
    <row r="119" spans="2:64" s="6" customFormat="1" ht="27" customHeight="1">
      <c r="B119" s="19"/>
      <c r="C119" s="108" t="s">
        <v>390</v>
      </c>
      <c r="D119" s="108" t="s">
        <v>137</v>
      </c>
      <c r="E119" s="109" t="s">
        <v>391</v>
      </c>
      <c r="F119" s="291" t="s">
        <v>392</v>
      </c>
      <c r="G119" s="292"/>
      <c r="H119" s="292"/>
      <c r="I119" s="292"/>
      <c r="J119" s="110" t="s">
        <v>140</v>
      </c>
      <c r="K119" s="111">
        <v>0.25</v>
      </c>
      <c r="L119" s="293"/>
      <c r="M119" s="292"/>
      <c r="N119" s="293">
        <f>ROUND($L$119*$K$119,2)</f>
        <v>0</v>
      </c>
      <c r="O119" s="292"/>
      <c r="P119" s="292"/>
      <c r="Q119" s="292"/>
      <c r="R119" s="20"/>
      <c r="T119" s="112"/>
      <c r="U119" s="26" t="s">
        <v>44</v>
      </c>
      <c r="V119" s="113">
        <v>15.56</v>
      </c>
      <c r="W119" s="113">
        <f>$V$119*$K$119</f>
        <v>3.89</v>
      </c>
      <c r="X119" s="113">
        <v>0.00363</v>
      </c>
      <c r="Y119" s="113">
        <f>$X$119*$K$119</f>
        <v>0.0009075</v>
      </c>
      <c r="Z119" s="113">
        <v>0.159</v>
      </c>
      <c r="AA119" s="113">
        <f>$Z$119*$K$119</f>
        <v>0.03975</v>
      </c>
      <c r="AB119" s="114"/>
      <c r="AR119" s="6" t="s">
        <v>296</v>
      </c>
      <c r="AT119" s="6" t="s">
        <v>137</v>
      </c>
      <c r="AU119" s="6" t="s">
        <v>98</v>
      </c>
      <c r="AY119" s="6" t="s">
        <v>135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6" t="s">
        <v>19</v>
      </c>
      <c r="BK119" s="115">
        <f>ROUND($L$119*$K$119,2)</f>
        <v>0</v>
      </c>
      <c r="BL119" s="6" t="s">
        <v>296</v>
      </c>
    </row>
    <row r="120" spans="2:63" s="98" customFormat="1" ht="37.5" customHeight="1">
      <c r="B120" s="99"/>
      <c r="D120" s="100" t="s">
        <v>110</v>
      </c>
      <c r="N120" s="300">
        <f>$BK$120+N143</f>
        <v>0</v>
      </c>
      <c r="O120" s="299"/>
      <c r="P120" s="299"/>
      <c r="Q120" s="299"/>
      <c r="R120" s="102"/>
      <c r="T120" s="103"/>
      <c r="W120" s="104">
        <f>$W$121+$W$145</f>
        <v>45.12829599999999</v>
      </c>
      <c r="Y120" s="104">
        <f>$Y$121+$Y$145</f>
        <v>0.37555000000000005</v>
      </c>
      <c r="AA120" s="104">
        <f>$AA$121+$AA$145</f>
        <v>0</v>
      </c>
      <c r="AB120" s="105"/>
      <c r="AR120" s="101" t="s">
        <v>98</v>
      </c>
      <c r="AT120" s="101" t="s">
        <v>78</v>
      </c>
      <c r="AU120" s="101" t="s">
        <v>79</v>
      </c>
      <c r="AY120" s="101" t="s">
        <v>135</v>
      </c>
      <c r="BK120" s="106">
        <f>$BK$121+$BK$145</f>
        <v>0</v>
      </c>
    </row>
    <row r="121" spans="2:63" s="98" customFormat="1" ht="21" customHeight="1">
      <c r="B121" s="99"/>
      <c r="D121" s="107" t="s">
        <v>385</v>
      </c>
      <c r="N121" s="298">
        <f>$BK$121</f>
        <v>0</v>
      </c>
      <c r="O121" s="299"/>
      <c r="P121" s="299"/>
      <c r="Q121" s="299"/>
      <c r="R121" s="102"/>
      <c r="T121" s="103"/>
      <c r="W121" s="104">
        <f>SUM($W$122:$W$144)</f>
        <v>40.62259199999999</v>
      </c>
      <c r="Y121" s="104">
        <f>SUM($Y$122:$Y$144)</f>
        <v>0.22377000000000002</v>
      </c>
      <c r="AA121" s="104">
        <f>SUM($AA$122:$AA$144)</f>
        <v>0</v>
      </c>
      <c r="AB121" s="105"/>
      <c r="AR121" s="101" t="s">
        <v>98</v>
      </c>
      <c r="AT121" s="101" t="s">
        <v>78</v>
      </c>
      <c r="AU121" s="101" t="s">
        <v>19</v>
      </c>
      <c r="AY121" s="101" t="s">
        <v>135</v>
      </c>
      <c r="BK121" s="106">
        <f>SUM($BK$122:$BK$144)</f>
        <v>0</v>
      </c>
    </row>
    <row r="122" spans="2:64" s="6" customFormat="1" ht="27" customHeight="1">
      <c r="B122" s="19"/>
      <c r="C122" s="108" t="s">
        <v>309</v>
      </c>
      <c r="D122" s="108" t="s">
        <v>137</v>
      </c>
      <c r="E122" s="109" t="s">
        <v>393</v>
      </c>
      <c r="F122" s="297" t="s">
        <v>527</v>
      </c>
      <c r="G122" s="292"/>
      <c r="H122" s="292"/>
      <c r="I122" s="292"/>
      <c r="J122" s="110" t="s">
        <v>140</v>
      </c>
      <c r="K122" s="111">
        <v>5</v>
      </c>
      <c r="L122" s="293"/>
      <c r="M122" s="292"/>
      <c r="N122" s="293">
        <f>ROUND($L$122*$K$122,2)</f>
        <v>0</v>
      </c>
      <c r="O122" s="292"/>
      <c r="P122" s="292"/>
      <c r="Q122" s="292"/>
      <c r="R122" s="20"/>
      <c r="T122" s="112"/>
      <c r="U122" s="26" t="s">
        <v>44</v>
      </c>
      <c r="V122" s="113">
        <v>0.472</v>
      </c>
      <c r="W122" s="113">
        <f>$V$122*$K$122</f>
        <v>2.36</v>
      </c>
      <c r="X122" s="113">
        <v>0.00146</v>
      </c>
      <c r="Y122" s="113">
        <f>$X$122*$K$122</f>
        <v>0.007299999999999999</v>
      </c>
      <c r="Z122" s="113">
        <v>0</v>
      </c>
      <c r="AA122" s="113">
        <f>$Z$122*$K$122</f>
        <v>0</v>
      </c>
      <c r="AB122" s="114"/>
      <c r="AR122" s="6" t="s">
        <v>141</v>
      </c>
      <c r="AT122" s="6" t="s">
        <v>137</v>
      </c>
      <c r="AU122" s="6" t="s">
        <v>98</v>
      </c>
      <c r="AY122" s="6" t="s">
        <v>135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19</v>
      </c>
      <c r="BK122" s="115">
        <f>ROUND($L$122*$K$122,2)</f>
        <v>0</v>
      </c>
      <c r="BL122" s="6" t="s">
        <v>141</v>
      </c>
    </row>
    <row r="123" spans="2:64" s="6" customFormat="1" ht="27" customHeight="1">
      <c r="B123" s="19"/>
      <c r="C123" s="108" t="s">
        <v>394</v>
      </c>
      <c r="D123" s="108" t="s">
        <v>137</v>
      </c>
      <c r="E123" s="109" t="s">
        <v>395</v>
      </c>
      <c r="F123" s="297" t="s">
        <v>528</v>
      </c>
      <c r="G123" s="292"/>
      <c r="H123" s="292"/>
      <c r="I123" s="292"/>
      <c r="J123" s="110" t="s">
        <v>140</v>
      </c>
      <c r="K123" s="111">
        <v>10</v>
      </c>
      <c r="L123" s="293"/>
      <c r="M123" s="292"/>
      <c r="N123" s="293">
        <f>ROUND($L$123*$K$123,2)</f>
        <v>0</v>
      </c>
      <c r="O123" s="292"/>
      <c r="P123" s="292"/>
      <c r="Q123" s="292"/>
      <c r="R123" s="20"/>
      <c r="T123" s="112"/>
      <c r="U123" s="26" t="s">
        <v>44</v>
      </c>
      <c r="V123" s="113">
        <v>0.589</v>
      </c>
      <c r="W123" s="113">
        <f>$V$123*$K$123</f>
        <v>5.89</v>
      </c>
      <c r="X123" s="113">
        <v>0.00184</v>
      </c>
      <c r="Y123" s="113">
        <f>$X$123*$K$123</f>
        <v>0.0184</v>
      </c>
      <c r="Z123" s="113">
        <v>0</v>
      </c>
      <c r="AA123" s="113">
        <f>$Z$123*$K$123</f>
        <v>0</v>
      </c>
      <c r="AB123" s="114"/>
      <c r="AR123" s="6" t="s">
        <v>141</v>
      </c>
      <c r="AT123" s="6" t="s">
        <v>137</v>
      </c>
      <c r="AU123" s="6" t="s">
        <v>98</v>
      </c>
      <c r="AY123" s="6" t="s">
        <v>135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6" t="s">
        <v>19</v>
      </c>
      <c r="BK123" s="115">
        <f>ROUND($L$123*$K$123,2)</f>
        <v>0</v>
      </c>
      <c r="BL123" s="6" t="s">
        <v>141</v>
      </c>
    </row>
    <row r="124" spans="2:64" s="6" customFormat="1" ht="27" customHeight="1">
      <c r="B124" s="19"/>
      <c r="C124" s="108" t="s">
        <v>146</v>
      </c>
      <c r="D124" s="108" t="s">
        <v>137</v>
      </c>
      <c r="E124" s="109" t="s">
        <v>396</v>
      </c>
      <c r="F124" s="297" t="s">
        <v>529</v>
      </c>
      <c r="G124" s="292"/>
      <c r="H124" s="292"/>
      <c r="I124" s="292"/>
      <c r="J124" s="110" t="s">
        <v>140</v>
      </c>
      <c r="K124" s="111">
        <v>10</v>
      </c>
      <c r="L124" s="293"/>
      <c r="M124" s="292"/>
      <c r="N124" s="293">
        <f>ROUND($L$124*$K$124,2)</f>
        <v>0</v>
      </c>
      <c r="O124" s="292"/>
      <c r="P124" s="292"/>
      <c r="Q124" s="292"/>
      <c r="R124" s="20"/>
      <c r="T124" s="112"/>
      <c r="U124" s="26" t="s">
        <v>44</v>
      </c>
      <c r="V124" s="113">
        <v>0.69</v>
      </c>
      <c r="W124" s="113">
        <f>$V$124*$K$124</f>
        <v>6.8999999999999995</v>
      </c>
      <c r="X124" s="113">
        <v>0.00392</v>
      </c>
      <c r="Y124" s="113">
        <f>$X$124*$K$124</f>
        <v>0.0392</v>
      </c>
      <c r="Z124" s="113">
        <v>0</v>
      </c>
      <c r="AA124" s="113">
        <f>$Z$124*$K$124</f>
        <v>0</v>
      </c>
      <c r="AB124" s="114"/>
      <c r="AR124" s="6" t="s">
        <v>141</v>
      </c>
      <c r="AT124" s="6" t="s">
        <v>137</v>
      </c>
      <c r="AU124" s="6" t="s">
        <v>98</v>
      </c>
      <c r="AY124" s="6" t="s">
        <v>135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19</v>
      </c>
      <c r="BK124" s="115">
        <f>ROUND($L$124*$K$124,2)</f>
        <v>0</v>
      </c>
      <c r="BL124" s="6" t="s">
        <v>141</v>
      </c>
    </row>
    <row r="125" spans="2:64" s="6" customFormat="1" ht="39" customHeight="1">
      <c r="B125" s="19"/>
      <c r="C125" s="108" t="s">
        <v>397</v>
      </c>
      <c r="D125" s="108" t="s">
        <v>137</v>
      </c>
      <c r="E125" s="109" t="s">
        <v>398</v>
      </c>
      <c r="F125" s="297" t="s">
        <v>530</v>
      </c>
      <c r="G125" s="292"/>
      <c r="H125" s="292"/>
      <c r="I125" s="292"/>
      <c r="J125" s="110" t="s">
        <v>140</v>
      </c>
      <c r="K125" s="111">
        <v>5</v>
      </c>
      <c r="L125" s="293"/>
      <c r="M125" s="292"/>
      <c r="N125" s="293">
        <f>ROUND($L$125*$K$125,2)</f>
        <v>0</v>
      </c>
      <c r="O125" s="292"/>
      <c r="P125" s="292"/>
      <c r="Q125" s="292"/>
      <c r="R125" s="20"/>
      <c r="T125" s="112"/>
      <c r="U125" s="26" t="s">
        <v>44</v>
      </c>
      <c r="V125" s="113">
        <v>0.48</v>
      </c>
      <c r="W125" s="113">
        <f>$V$125*$K$125</f>
        <v>2.4</v>
      </c>
      <c r="X125" s="113">
        <v>0.0066</v>
      </c>
      <c r="Y125" s="113">
        <f>$X$125*$K$125</f>
        <v>0.033</v>
      </c>
      <c r="Z125" s="113">
        <v>0</v>
      </c>
      <c r="AA125" s="113">
        <f>$Z$125*$K$125</f>
        <v>0</v>
      </c>
      <c r="AB125" s="114"/>
      <c r="AR125" s="6" t="s">
        <v>141</v>
      </c>
      <c r="AT125" s="6" t="s">
        <v>137</v>
      </c>
      <c r="AU125" s="6" t="s">
        <v>98</v>
      </c>
      <c r="AY125" s="6" t="s">
        <v>135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19</v>
      </c>
      <c r="BK125" s="115">
        <f>ROUND($L$125*$K$125,2)</f>
        <v>0</v>
      </c>
      <c r="BL125" s="6" t="s">
        <v>141</v>
      </c>
    </row>
    <row r="126" spans="2:64" s="6" customFormat="1" ht="43.5" customHeight="1">
      <c r="B126" s="19"/>
      <c r="C126" s="108" t="s">
        <v>399</v>
      </c>
      <c r="D126" s="108" t="s">
        <v>137</v>
      </c>
      <c r="E126" s="109" t="s">
        <v>400</v>
      </c>
      <c r="F126" s="297" t="s">
        <v>531</v>
      </c>
      <c r="G126" s="292"/>
      <c r="H126" s="292"/>
      <c r="I126" s="292"/>
      <c r="J126" s="110" t="s">
        <v>140</v>
      </c>
      <c r="K126" s="111">
        <v>4</v>
      </c>
      <c r="L126" s="293"/>
      <c r="M126" s="292"/>
      <c r="N126" s="293">
        <f>ROUND($L$126*$K$126,2)</f>
        <v>0</v>
      </c>
      <c r="O126" s="292"/>
      <c r="P126" s="292"/>
      <c r="Q126" s="292"/>
      <c r="R126" s="20"/>
      <c r="T126" s="112"/>
      <c r="U126" s="26" t="s">
        <v>44</v>
      </c>
      <c r="V126" s="113">
        <v>0.608</v>
      </c>
      <c r="W126" s="113">
        <f>$V$126*$K$126</f>
        <v>2.432</v>
      </c>
      <c r="X126" s="113">
        <v>0.00856</v>
      </c>
      <c r="Y126" s="113">
        <f>$X$126*$K$126</f>
        <v>0.03424</v>
      </c>
      <c r="Z126" s="113">
        <v>0</v>
      </c>
      <c r="AA126" s="113">
        <f>$Z$126*$K$126</f>
        <v>0</v>
      </c>
      <c r="AB126" s="114"/>
      <c r="AR126" s="6" t="s">
        <v>141</v>
      </c>
      <c r="AT126" s="6" t="s">
        <v>137</v>
      </c>
      <c r="AU126" s="6" t="s">
        <v>98</v>
      </c>
      <c r="AY126" s="6" t="s">
        <v>135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141</v>
      </c>
    </row>
    <row r="127" spans="2:64" s="6" customFormat="1" ht="15.75" customHeight="1">
      <c r="B127" s="19"/>
      <c r="C127" s="108" t="s">
        <v>98</v>
      </c>
      <c r="D127" s="108" t="s">
        <v>137</v>
      </c>
      <c r="E127" s="109" t="s">
        <v>401</v>
      </c>
      <c r="F127" s="291" t="s">
        <v>402</v>
      </c>
      <c r="G127" s="292"/>
      <c r="H127" s="292"/>
      <c r="I127" s="292"/>
      <c r="J127" s="110" t="s">
        <v>202</v>
      </c>
      <c r="K127" s="111">
        <v>2</v>
      </c>
      <c r="L127" s="293"/>
      <c r="M127" s="292"/>
      <c r="N127" s="293">
        <f>ROUND($L$127*$K$127,2)</f>
        <v>0</v>
      </c>
      <c r="O127" s="292"/>
      <c r="P127" s="292"/>
      <c r="Q127" s="292"/>
      <c r="R127" s="20"/>
      <c r="T127" s="112"/>
      <c r="U127" s="26" t="s">
        <v>44</v>
      </c>
      <c r="V127" s="113">
        <v>2.544</v>
      </c>
      <c r="W127" s="113">
        <f>$V$127*$K$127</f>
        <v>5.088</v>
      </c>
      <c r="X127" s="113">
        <v>0.00446</v>
      </c>
      <c r="Y127" s="113">
        <f>$X$127*$K$127</f>
        <v>0.00892</v>
      </c>
      <c r="Z127" s="113">
        <v>0</v>
      </c>
      <c r="AA127" s="113">
        <f>$Z$127*$K$127</f>
        <v>0</v>
      </c>
      <c r="AB127" s="114"/>
      <c r="AR127" s="6" t="s">
        <v>141</v>
      </c>
      <c r="AT127" s="6" t="s">
        <v>137</v>
      </c>
      <c r="AU127" s="6" t="s">
        <v>98</v>
      </c>
      <c r="AY127" s="6" t="s">
        <v>135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19</v>
      </c>
      <c r="BK127" s="115">
        <f>ROUND($L$127*$K$127,2)</f>
        <v>0</v>
      </c>
      <c r="BL127" s="6" t="s">
        <v>141</v>
      </c>
    </row>
    <row r="128" spans="2:64" s="6" customFormat="1" ht="15.75" customHeight="1">
      <c r="B128" s="19"/>
      <c r="C128" s="116" t="s">
        <v>321</v>
      </c>
      <c r="D128" s="116" t="s">
        <v>143</v>
      </c>
      <c r="E128" s="117" t="s">
        <v>403</v>
      </c>
      <c r="F128" s="294" t="s">
        <v>404</v>
      </c>
      <c r="G128" s="295"/>
      <c r="H128" s="295"/>
      <c r="I128" s="295"/>
      <c r="J128" s="118" t="s">
        <v>202</v>
      </c>
      <c r="K128" s="119">
        <v>1</v>
      </c>
      <c r="L128" s="296"/>
      <c r="M128" s="295"/>
      <c r="N128" s="296">
        <f>ROUND($L$128*$K$128,2)</f>
        <v>0</v>
      </c>
      <c r="O128" s="292"/>
      <c r="P128" s="292"/>
      <c r="Q128" s="292"/>
      <c r="R128" s="20"/>
      <c r="T128" s="112"/>
      <c r="U128" s="26" t="s">
        <v>44</v>
      </c>
      <c r="V128" s="113">
        <v>0</v>
      </c>
      <c r="W128" s="113">
        <f>$V$128*$K$128</f>
        <v>0</v>
      </c>
      <c r="X128" s="113">
        <v>0.00017</v>
      </c>
      <c r="Y128" s="113">
        <f>$X$128*$K$128</f>
        <v>0.00017</v>
      </c>
      <c r="Z128" s="113">
        <v>0</v>
      </c>
      <c r="AA128" s="113">
        <f>$Z$128*$K$128</f>
        <v>0</v>
      </c>
      <c r="AB128" s="114"/>
      <c r="AR128" s="6" t="s">
        <v>146</v>
      </c>
      <c r="AT128" s="6" t="s">
        <v>143</v>
      </c>
      <c r="AU128" s="6" t="s">
        <v>98</v>
      </c>
      <c r="AY128" s="6" t="s">
        <v>135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19</v>
      </c>
      <c r="BK128" s="115">
        <f>ROUND($L$128*$K$128,2)</f>
        <v>0</v>
      </c>
      <c r="BL128" s="6" t="s">
        <v>141</v>
      </c>
    </row>
    <row r="129" spans="2:64" s="6" customFormat="1" ht="27" customHeight="1">
      <c r="B129" s="19"/>
      <c r="C129" s="108" t="s">
        <v>318</v>
      </c>
      <c r="D129" s="108" t="s">
        <v>137</v>
      </c>
      <c r="E129" s="109" t="s">
        <v>405</v>
      </c>
      <c r="F129" s="291" t="s">
        <v>406</v>
      </c>
      <c r="G129" s="292"/>
      <c r="H129" s="292"/>
      <c r="I129" s="292"/>
      <c r="J129" s="110" t="s">
        <v>140</v>
      </c>
      <c r="K129" s="111">
        <v>10</v>
      </c>
      <c r="L129" s="293"/>
      <c r="M129" s="292"/>
      <c r="N129" s="293">
        <f>ROUND($L$129*$K$129,2)</f>
        <v>0</v>
      </c>
      <c r="O129" s="292"/>
      <c r="P129" s="292"/>
      <c r="Q129" s="292"/>
      <c r="R129" s="20"/>
      <c r="T129" s="112"/>
      <c r="U129" s="26" t="s">
        <v>44</v>
      </c>
      <c r="V129" s="113">
        <v>0.424</v>
      </c>
      <c r="W129" s="113">
        <f>$V$129*$K$129</f>
        <v>4.24</v>
      </c>
      <c r="X129" s="113">
        <v>0.00058</v>
      </c>
      <c r="Y129" s="113">
        <f>$X$129*$K$129</f>
        <v>0.0058</v>
      </c>
      <c r="Z129" s="113">
        <v>0</v>
      </c>
      <c r="AA129" s="113">
        <f>$Z$129*$K$129</f>
        <v>0</v>
      </c>
      <c r="AB129" s="114"/>
      <c r="AR129" s="6" t="s">
        <v>141</v>
      </c>
      <c r="AT129" s="6" t="s">
        <v>137</v>
      </c>
      <c r="AU129" s="6" t="s">
        <v>98</v>
      </c>
      <c r="AY129" s="6" t="s">
        <v>135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141</v>
      </c>
    </row>
    <row r="130" spans="2:64" s="6" customFormat="1" ht="27" customHeight="1">
      <c r="B130" s="19"/>
      <c r="C130" s="116" t="s">
        <v>333</v>
      </c>
      <c r="D130" s="116" t="s">
        <v>143</v>
      </c>
      <c r="E130" s="117" t="s">
        <v>407</v>
      </c>
      <c r="F130" s="294" t="s">
        <v>408</v>
      </c>
      <c r="G130" s="295"/>
      <c r="H130" s="295"/>
      <c r="I130" s="295"/>
      <c r="J130" s="118" t="s">
        <v>158</v>
      </c>
      <c r="K130" s="119">
        <v>1</v>
      </c>
      <c r="L130" s="296"/>
      <c r="M130" s="295"/>
      <c r="N130" s="296">
        <f>ROUND($L$130*$K$130,2)</f>
        <v>0</v>
      </c>
      <c r="O130" s="292"/>
      <c r="P130" s="292"/>
      <c r="Q130" s="292"/>
      <c r="R130" s="20"/>
      <c r="T130" s="112"/>
      <c r="U130" s="26" t="s">
        <v>44</v>
      </c>
      <c r="V130" s="113">
        <v>0</v>
      </c>
      <c r="W130" s="113">
        <f>$V$130*$K$130</f>
        <v>0</v>
      </c>
      <c r="X130" s="113">
        <v>5E-05</v>
      </c>
      <c r="Y130" s="113">
        <f>$X$130*$K$130</f>
        <v>5E-05</v>
      </c>
      <c r="Z130" s="113">
        <v>0</v>
      </c>
      <c r="AA130" s="113">
        <f>$Z$130*$K$130</f>
        <v>0</v>
      </c>
      <c r="AB130" s="114"/>
      <c r="AR130" s="6" t="s">
        <v>146</v>
      </c>
      <c r="AT130" s="6" t="s">
        <v>143</v>
      </c>
      <c r="AU130" s="6" t="s">
        <v>98</v>
      </c>
      <c r="AY130" s="6" t="s">
        <v>135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19</v>
      </c>
      <c r="BK130" s="115">
        <f>ROUND($L$130*$K$130,2)</f>
        <v>0</v>
      </c>
      <c r="BL130" s="6" t="s">
        <v>141</v>
      </c>
    </row>
    <row r="131" spans="2:64" s="6" customFormat="1" ht="15.75" customHeight="1">
      <c r="B131" s="19"/>
      <c r="C131" s="116" t="s">
        <v>336</v>
      </c>
      <c r="D131" s="116" t="s">
        <v>143</v>
      </c>
      <c r="E131" s="117" t="s">
        <v>409</v>
      </c>
      <c r="F131" s="294" t="s">
        <v>410</v>
      </c>
      <c r="G131" s="295"/>
      <c r="H131" s="295"/>
      <c r="I131" s="295"/>
      <c r="J131" s="118" t="s">
        <v>158</v>
      </c>
      <c r="K131" s="119">
        <v>1</v>
      </c>
      <c r="L131" s="296"/>
      <c r="M131" s="295"/>
      <c r="N131" s="296">
        <f>ROUND($L$131*$K$131,2)</f>
        <v>0</v>
      </c>
      <c r="O131" s="292"/>
      <c r="P131" s="292"/>
      <c r="Q131" s="292"/>
      <c r="R131" s="20"/>
      <c r="T131" s="112"/>
      <c r="U131" s="26" t="s">
        <v>44</v>
      </c>
      <c r="V131" s="113">
        <v>0</v>
      </c>
      <c r="W131" s="113">
        <f>$V$131*$K$131</f>
        <v>0</v>
      </c>
      <c r="X131" s="113">
        <v>5E-05</v>
      </c>
      <c r="Y131" s="113">
        <f>$X$131*$K$131</f>
        <v>5E-05</v>
      </c>
      <c r="Z131" s="113">
        <v>0</v>
      </c>
      <c r="AA131" s="113">
        <f>$Z$131*$K$131</f>
        <v>0</v>
      </c>
      <c r="AB131" s="114"/>
      <c r="AR131" s="6" t="s">
        <v>146</v>
      </c>
      <c r="AT131" s="6" t="s">
        <v>143</v>
      </c>
      <c r="AU131" s="6" t="s">
        <v>98</v>
      </c>
      <c r="AY131" s="6" t="s">
        <v>135</v>
      </c>
      <c r="BE131" s="115">
        <f>IF($U$131="základní",$N$131,0)</f>
        <v>0</v>
      </c>
      <c r="BF131" s="115">
        <f>IF($U$131="snížená",$N$131,0)</f>
        <v>0</v>
      </c>
      <c r="BG131" s="115">
        <f>IF($U$131="zákl. přenesená",$N$131,0)</f>
        <v>0</v>
      </c>
      <c r="BH131" s="115">
        <f>IF($U$131="sníž. přenesená",$N$131,0)</f>
        <v>0</v>
      </c>
      <c r="BI131" s="115">
        <f>IF($U$131="nulová",$N$131,0)</f>
        <v>0</v>
      </c>
      <c r="BJ131" s="6" t="s">
        <v>19</v>
      </c>
      <c r="BK131" s="115">
        <f>ROUND($L$131*$K$131,2)</f>
        <v>0</v>
      </c>
      <c r="BL131" s="6" t="s">
        <v>141</v>
      </c>
    </row>
    <row r="132" spans="2:64" s="6" customFormat="1" ht="15.75" customHeight="1">
      <c r="B132" s="19"/>
      <c r="C132" s="116" t="s">
        <v>339</v>
      </c>
      <c r="D132" s="116" t="s">
        <v>143</v>
      </c>
      <c r="E132" s="117" t="s">
        <v>411</v>
      </c>
      <c r="F132" s="294" t="s">
        <v>412</v>
      </c>
      <c r="G132" s="295"/>
      <c r="H132" s="295"/>
      <c r="I132" s="295"/>
      <c r="J132" s="118" t="s">
        <v>158</v>
      </c>
      <c r="K132" s="119">
        <v>1</v>
      </c>
      <c r="L132" s="296"/>
      <c r="M132" s="295"/>
      <c r="N132" s="296">
        <f>ROUND($L$132*$K$132,2)</f>
        <v>0</v>
      </c>
      <c r="O132" s="292"/>
      <c r="P132" s="292"/>
      <c r="Q132" s="292"/>
      <c r="R132" s="20"/>
      <c r="T132" s="112"/>
      <c r="U132" s="26" t="s">
        <v>44</v>
      </c>
      <c r="V132" s="113">
        <v>0</v>
      </c>
      <c r="W132" s="113">
        <f>$V$132*$K$132</f>
        <v>0</v>
      </c>
      <c r="X132" s="113">
        <v>5E-05</v>
      </c>
      <c r="Y132" s="113">
        <f>$X$132*$K$132</f>
        <v>5E-05</v>
      </c>
      <c r="Z132" s="113">
        <v>0</v>
      </c>
      <c r="AA132" s="113">
        <f>$Z$132*$K$132</f>
        <v>0</v>
      </c>
      <c r="AB132" s="114"/>
      <c r="AR132" s="6" t="s">
        <v>146</v>
      </c>
      <c r="AT132" s="6" t="s">
        <v>143</v>
      </c>
      <c r="AU132" s="6" t="s">
        <v>98</v>
      </c>
      <c r="AY132" s="6" t="s">
        <v>135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19</v>
      </c>
      <c r="BK132" s="115">
        <f>ROUND($L$132*$K$132,2)</f>
        <v>0</v>
      </c>
      <c r="BL132" s="6" t="s">
        <v>141</v>
      </c>
    </row>
    <row r="133" spans="2:64" s="6" customFormat="1" ht="27" customHeight="1">
      <c r="B133" s="19"/>
      <c r="C133" s="108" t="s">
        <v>413</v>
      </c>
      <c r="D133" s="108" t="s">
        <v>137</v>
      </c>
      <c r="E133" s="109" t="s">
        <v>414</v>
      </c>
      <c r="F133" s="291" t="s">
        <v>415</v>
      </c>
      <c r="G133" s="292"/>
      <c r="H133" s="292"/>
      <c r="I133" s="292"/>
      <c r="J133" s="110" t="s">
        <v>140</v>
      </c>
      <c r="K133" s="111">
        <v>62</v>
      </c>
      <c r="L133" s="293"/>
      <c r="M133" s="292"/>
      <c r="N133" s="293">
        <f>ROUND($L$133*$K$133,2)</f>
        <v>0</v>
      </c>
      <c r="O133" s="292"/>
      <c r="P133" s="292"/>
      <c r="Q133" s="292"/>
      <c r="R133" s="20"/>
      <c r="T133" s="112"/>
      <c r="U133" s="26" t="s">
        <v>44</v>
      </c>
      <c r="V133" s="113">
        <v>0.062</v>
      </c>
      <c r="W133" s="113">
        <f>$V$133*$K$133</f>
        <v>3.844</v>
      </c>
      <c r="X133" s="113">
        <v>0</v>
      </c>
      <c r="Y133" s="113">
        <f>$X$133*$K$133</f>
        <v>0</v>
      </c>
      <c r="Z133" s="113">
        <v>0</v>
      </c>
      <c r="AA133" s="113">
        <f>$Z$133*$K$133</f>
        <v>0</v>
      </c>
      <c r="AB133" s="114"/>
      <c r="AR133" s="6" t="s">
        <v>141</v>
      </c>
      <c r="AT133" s="6" t="s">
        <v>137</v>
      </c>
      <c r="AU133" s="6" t="s">
        <v>98</v>
      </c>
      <c r="AY133" s="6" t="s">
        <v>135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19</v>
      </c>
      <c r="BK133" s="115">
        <f>ROUND($L$133*$K$133,2)</f>
        <v>0</v>
      </c>
      <c r="BL133" s="6" t="s">
        <v>141</v>
      </c>
    </row>
    <row r="134" spans="2:64" s="6" customFormat="1" ht="27" customHeight="1">
      <c r="B134" s="19"/>
      <c r="C134" s="108" t="s">
        <v>416</v>
      </c>
      <c r="D134" s="108" t="s">
        <v>137</v>
      </c>
      <c r="E134" s="109" t="s">
        <v>417</v>
      </c>
      <c r="F134" s="291" t="s">
        <v>418</v>
      </c>
      <c r="G134" s="292"/>
      <c r="H134" s="292"/>
      <c r="I134" s="292"/>
      <c r="J134" s="110" t="s">
        <v>158</v>
      </c>
      <c r="K134" s="111">
        <v>2</v>
      </c>
      <c r="L134" s="293"/>
      <c r="M134" s="292"/>
      <c r="N134" s="293">
        <f>ROUND($L$134*$K$134,2)</f>
        <v>0</v>
      </c>
      <c r="O134" s="292"/>
      <c r="P134" s="292"/>
      <c r="Q134" s="292"/>
      <c r="R134" s="20"/>
      <c r="T134" s="112"/>
      <c r="U134" s="26" t="s">
        <v>44</v>
      </c>
      <c r="V134" s="113">
        <v>1.096</v>
      </c>
      <c r="W134" s="113">
        <f>$V$134*$K$134</f>
        <v>2.192</v>
      </c>
      <c r="X134" s="113">
        <v>0.01639</v>
      </c>
      <c r="Y134" s="113">
        <f>$X$134*$K$134</f>
        <v>0.03278</v>
      </c>
      <c r="Z134" s="113">
        <v>0</v>
      </c>
      <c r="AA134" s="113">
        <f>$Z$134*$K$134</f>
        <v>0</v>
      </c>
      <c r="AB134" s="114"/>
      <c r="AR134" s="6" t="s">
        <v>141</v>
      </c>
      <c r="AT134" s="6" t="s">
        <v>137</v>
      </c>
      <c r="AU134" s="6" t="s">
        <v>98</v>
      </c>
      <c r="AY134" s="6" t="s">
        <v>135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141</v>
      </c>
    </row>
    <row r="135" spans="2:64" s="6" customFormat="1" ht="27" customHeight="1">
      <c r="B135" s="19"/>
      <c r="C135" s="108" t="s">
        <v>419</v>
      </c>
      <c r="D135" s="108" t="s">
        <v>137</v>
      </c>
      <c r="E135" s="109" t="s">
        <v>420</v>
      </c>
      <c r="F135" s="291" t="s">
        <v>421</v>
      </c>
      <c r="G135" s="292"/>
      <c r="H135" s="292"/>
      <c r="I135" s="292"/>
      <c r="J135" s="110" t="s">
        <v>158</v>
      </c>
      <c r="K135" s="111">
        <v>1</v>
      </c>
      <c r="L135" s="293"/>
      <c r="M135" s="292"/>
      <c r="N135" s="293">
        <f>ROUND($L$135*$K$135,2)</f>
        <v>0</v>
      </c>
      <c r="O135" s="292"/>
      <c r="P135" s="292"/>
      <c r="Q135" s="292"/>
      <c r="R135" s="20"/>
      <c r="T135" s="112"/>
      <c r="U135" s="26" t="s">
        <v>44</v>
      </c>
      <c r="V135" s="113">
        <v>1.539</v>
      </c>
      <c r="W135" s="113">
        <f>$V$135*$K$135</f>
        <v>1.539</v>
      </c>
      <c r="X135" s="113">
        <v>0.02974</v>
      </c>
      <c r="Y135" s="113">
        <f>$X$135*$K$135</f>
        <v>0.02974</v>
      </c>
      <c r="Z135" s="113">
        <v>0</v>
      </c>
      <c r="AA135" s="113">
        <f>$Z$135*$K$135</f>
        <v>0</v>
      </c>
      <c r="AB135" s="114"/>
      <c r="AR135" s="6" t="s">
        <v>141</v>
      </c>
      <c r="AT135" s="6" t="s">
        <v>137</v>
      </c>
      <c r="AU135" s="6" t="s">
        <v>98</v>
      </c>
      <c r="AY135" s="6" t="s">
        <v>135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19</v>
      </c>
      <c r="BK135" s="115">
        <f>ROUND($L$135*$K$135,2)</f>
        <v>0</v>
      </c>
      <c r="BL135" s="6" t="s">
        <v>141</v>
      </c>
    </row>
    <row r="136" spans="2:64" s="6" customFormat="1" ht="27" customHeight="1">
      <c r="B136" s="19"/>
      <c r="C136" s="108" t="s">
        <v>24</v>
      </c>
      <c r="D136" s="108" t="s">
        <v>137</v>
      </c>
      <c r="E136" s="109" t="s">
        <v>422</v>
      </c>
      <c r="F136" s="291" t="s">
        <v>423</v>
      </c>
      <c r="G136" s="292"/>
      <c r="H136" s="292"/>
      <c r="I136" s="292"/>
      <c r="J136" s="110" t="s">
        <v>202</v>
      </c>
      <c r="K136" s="111">
        <v>1</v>
      </c>
      <c r="L136" s="293"/>
      <c r="M136" s="292"/>
      <c r="N136" s="293">
        <f>ROUND($L$136*$K$136,2)</f>
        <v>0</v>
      </c>
      <c r="O136" s="292"/>
      <c r="P136" s="292"/>
      <c r="Q136" s="292"/>
      <c r="R136" s="20"/>
      <c r="T136" s="112"/>
      <c r="U136" s="26" t="s">
        <v>44</v>
      </c>
      <c r="V136" s="113">
        <v>1.488</v>
      </c>
      <c r="W136" s="113">
        <f>$V$136*$K$136</f>
        <v>1.488</v>
      </c>
      <c r="X136" s="113">
        <v>0.00803</v>
      </c>
      <c r="Y136" s="113">
        <f>$X$136*$K$136</f>
        <v>0.00803</v>
      </c>
      <c r="Z136" s="113">
        <v>0</v>
      </c>
      <c r="AA136" s="113">
        <f>$Z$136*$K$136</f>
        <v>0</v>
      </c>
      <c r="AB136" s="114"/>
      <c r="AR136" s="6" t="s">
        <v>141</v>
      </c>
      <c r="AT136" s="6" t="s">
        <v>137</v>
      </c>
      <c r="AU136" s="6" t="s">
        <v>98</v>
      </c>
      <c r="AY136" s="6" t="s">
        <v>135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141</v>
      </c>
    </row>
    <row r="137" spans="2:64" s="6" customFormat="1" ht="27" customHeight="1">
      <c r="B137" s="19"/>
      <c r="C137" s="108" t="s">
        <v>257</v>
      </c>
      <c r="D137" s="108" t="s">
        <v>137</v>
      </c>
      <c r="E137" s="109" t="s">
        <v>424</v>
      </c>
      <c r="F137" s="291" t="s">
        <v>425</v>
      </c>
      <c r="G137" s="292"/>
      <c r="H137" s="292"/>
      <c r="I137" s="292"/>
      <c r="J137" s="110" t="s">
        <v>202</v>
      </c>
      <c r="K137" s="111">
        <v>2</v>
      </c>
      <c r="L137" s="293"/>
      <c r="M137" s="292"/>
      <c r="N137" s="293">
        <f>ROUND($L$137*$K$137,2)</f>
        <v>0</v>
      </c>
      <c r="O137" s="292"/>
      <c r="P137" s="292"/>
      <c r="Q137" s="292"/>
      <c r="R137" s="20"/>
      <c r="T137" s="112"/>
      <c r="U137" s="26" t="s">
        <v>44</v>
      </c>
      <c r="V137" s="113">
        <v>0.2</v>
      </c>
      <c r="W137" s="113">
        <f>$V$137*$K$137</f>
        <v>0.4</v>
      </c>
      <c r="X137" s="113">
        <v>0.0002</v>
      </c>
      <c r="Y137" s="113">
        <f>$X$137*$K$137</f>
        <v>0.0004</v>
      </c>
      <c r="Z137" s="113">
        <v>0</v>
      </c>
      <c r="AA137" s="113">
        <f>$Z$137*$K$137</f>
        <v>0</v>
      </c>
      <c r="AB137" s="114"/>
      <c r="AR137" s="6" t="s">
        <v>141</v>
      </c>
      <c r="AT137" s="6" t="s">
        <v>137</v>
      </c>
      <c r="AU137" s="6" t="s">
        <v>98</v>
      </c>
      <c r="AY137" s="6" t="s">
        <v>135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19</v>
      </c>
      <c r="BK137" s="115">
        <f>ROUND($L$137*$K$137,2)</f>
        <v>0</v>
      </c>
      <c r="BL137" s="6" t="s">
        <v>141</v>
      </c>
    </row>
    <row r="138" spans="2:64" s="6" customFormat="1" ht="27" customHeight="1">
      <c r="B138" s="19"/>
      <c r="C138" s="108" t="s">
        <v>426</v>
      </c>
      <c r="D138" s="108" t="s">
        <v>137</v>
      </c>
      <c r="E138" s="109" t="s">
        <v>427</v>
      </c>
      <c r="F138" s="291" t="s">
        <v>428</v>
      </c>
      <c r="G138" s="292"/>
      <c r="H138" s="292"/>
      <c r="I138" s="292"/>
      <c r="J138" s="110" t="s">
        <v>202</v>
      </c>
      <c r="K138" s="111">
        <v>2</v>
      </c>
      <c r="L138" s="293"/>
      <c r="M138" s="292"/>
      <c r="N138" s="293">
        <f>ROUND($L$138*$K$138,2)</f>
        <v>0</v>
      </c>
      <c r="O138" s="292"/>
      <c r="P138" s="292"/>
      <c r="Q138" s="292"/>
      <c r="R138" s="20"/>
      <c r="T138" s="112"/>
      <c r="U138" s="26" t="s">
        <v>44</v>
      </c>
      <c r="V138" s="113">
        <v>0.166</v>
      </c>
      <c r="W138" s="113">
        <f>$V$138*$K$138</f>
        <v>0.332</v>
      </c>
      <c r="X138" s="113">
        <v>0.00039</v>
      </c>
      <c r="Y138" s="113">
        <f>$X$138*$K$138</f>
        <v>0.00078</v>
      </c>
      <c r="Z138" s="113">
        <v>0</v>
      </c>
      <c r="AA138" s="113">
        <f>$Z$138*$K$138</f>
        <v>0</v>
      </c>
      <c r="AB138" s="114"/>
      <c r="AR138" s="6" t="s">
        <v>141</v>
      </c>
      <c r="AT138" s="6" t="s">
        <v>137</v>
      </c>
      <c r="AU138" s="6" t="s">
        <v>98</v>
      </c>
      <c r="AY138" s="6" t="s">
        <v>135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19</v>
      </c>
      <c r="BK138" s="115">
        <f>ROUND($L$138*$K$138,2)</f>
        <v>0</v>
      </c>
      <c r="BL138" s="6" t="s">
        <v>141</v>
      </c>
    </row>
    <row r="139" spans="2:64" s="6" customFormat="1" ht="15.75" customHeight="1">
      <c r="B139" s="19"/>
      <c r="C139" s="116" t="s">
        <v>429</v>
      </c>
      <c r="D139" s="116" t="s">
        <v>143</v>
      </c>
      <c r="E139" s="117" t="s">
        <v>430</v>
      </c>
      <c r="F139" s="294" t="s">
        <v>431</v>
      </c>
      <c r="G139" s="295"/>
      <c r="H139" s="295"/>
      <c r="I139" s="295"/>
      <c r="J139" s="118" t="s">
        <v>202</v>
      </c>
      <c r="K139" s="119">
        <v>3</v>
      </c>
      <c r="L139" s="296"/>
      <c r="M139" s="295"/>
      <c r="N139" s="296">
        <f>ROUND($L$139*$K$139,2)</f>
        <v>0</v>
      </c>
      <c r="O139" s="292"/>
      <c r="P139" s="292"/>
      <c r="Q139" s="292"/>
      <c r="R139" s="20"/>
      <c r="T139" s="112"/>
      <c r="U139" s="26" t="s">
        <v>44</v>
      </c>
      <c r="V139" s="113">
        <v>0</v>
      </c>
      <c r="W139" s="113">
        <f>$V$139*$K$139</f>
        <v>0</v>
      </c>
      <c r="X139" s="113">
        <v>0.0001</v>
      </c>
      <c r="Y139" s="113">
        <f>$X$139*$K$139</f>
        <v>0.00030000000000000003</v>
      </c>
      <c r="Z139" s="113">
        <v>0</v>
      </c>
      <c r="AA139" s="113">
        <f>$Z$139*$K$139</f>
        <v>0</v>
      </c>
      <c r="AB139" s="114"/>
      <c r="AR139" s="6" t="s">
        <v>146</v>
      </c>
      <c r="AT139" s="6" t="s">
        <v>143</v>
      </c>
      <c r="AU139" s="6" t="s">
        <v>98</v>
      </c>
      <c r="AY139" s="6" t="s">
        <v>135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19</v>
      </c>
      <c r="BK139" s="115">
        <f>ROUND($L$139*$K$139,2)</f>
        <v>0</v>
      </c>
      <c r="BL139" s="6" t="s">
        <v>141</v>
      </c>
    </row>
    <row r="140" spans="2:64" s="6" customFormat="1" ht="27" customHeight="1">
      <c r="B140" s="19"/>
      <c r="C140" s="116" t="s">
        <v>432</v>
      </c>
      <c r="D140" s="116" t="s">
        <v>143</v>
      </c>
      <c r="E140" s="117" t="s">
        <v>433</v>
      </c>
      <c r="F140" s="294" t="s">
        <v>434</v>
      </c>
      <c r="G140" s="295"/>
      <c r="H140" s="295"/>
      <c r="I140" s="295"/>
      <c r="J140" s="118" t="s">
        <v>202</v>
      </c>
      <c r="K140" s="119">
        <v>1</v>
      </c>
      <c r="L140" s="296"/>
      <c r="M140" s="295"/>
      <c r="N140" s="296">
        <f>ROUND($L$140*$K$140,2)</f>
        <v>0</v>
      </c>
      <c r="O140" s="292"/>
      <c r="P140" s="292"/>
      <c r="Q140" s="292"/>
      <c r="R140" s="20"/>
      <c r="T140" s="112"/>
      <c r="U140" s="26" t="s">
        <v>44</v>
      </c>
      <c r="V140" s="113">
        <v>0</v>
      </c>
      <c r="W140" s="113">
        <f>$V$140*$K$140</f>
        <v>0</v>
      </c>
      <c r="X140" s="113">
        <v>0.0022</v>
      </c>
      <c r="Y140" s="113">
        <f>$X$140*$K$140</f>
        <v>0.0022</v>
      </c>
      <c r="Z140" s="113">
        <v>0</v>
      </c>
      <c r="AA140" s="113">
        <f>$Z$140*$K$140</f>
        <v>0</v>
      </c>
      <c r="AB140" s="114"/>
      <c r="AR140" s="6" t="s">
        <v>146</v>
      </c>
      <c r="AT140" s="6" t="s">
        <v>143</v>
      </c>
      <c r="AU140" s="6" t="s">
        <v>98</v>
      </c>
      <c r="AY140" s="6" t="s">
        <v>135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141</v>
      </c>
    </row>
    <row r="141" spans="2:64" s="6" customFormat="1" ht="27" customHeight="1">
      <c r="B141" s="19"/>
      <c r="C141" s="108" t="s">
        <v>435</v>
      </c>
      <c r="D141" s="108" t="s">
        <v>137</v>
      </c>
      <c r="E141" s="109" t="s">
        <v>436</v>
      </c>
      <c r="F141" s="291" t="s">
        <v>437</v>
      </c>
      <c r="G141" s="292"/>
      <c r="H141" s="292"/>
      <c r="I141" s="292"/>
      <c r="J141" s="110" t="s">
        <v>202</v>
      </c>
      <c r="K141" s="111">
        <v>3</v>
      </c>
      <c r="L141" s="293"/>
      <c r="M141" s="292"/>
      <c r="N141" s="293">
        <f>ROUND($L$141*$K$141,2)</f>
        <v>0</v>
      </c>
      <c r="O141" s="292"/>
      <c r="P141" s="292"/>
      <c r="Q141" s="292"/>
      <c r="R141" s="20"/>
      <c r="T141" s="112"/>
      <c r="U141" s="26" t="s">
        <v>44</v>
      </c>
      <c r="V141" s="113">
        <v>0.227</v>
      </c>
      <c r="W141" s="113">
        <f>$V$141*$K$141</f>
        <v>0.681</v>
      </c>
      <c r="X141" s="113">
        <v>0.00026</v>
      </c>
      <c r="Y141" s="113">
        <f>$X$141*$K$141</f>
        <v>0.0007799999999999999</v>
      </c>
      <c r="Z141" s="113">
        <v>0</v>
      </c>
      <c r="AA141" s="113">
        <f>$Z$141*$K$141</f>
        <v>0</v>
      </c>
      <c r="AB141" s="114"/>
      <c r="AR141" s="6" t="s">
        <v>141</v>
      </c>
      <c r="AT141" s="6" t="s">
        <v>137</v>
      </c>
      <c r="AU141" s="6" t="s">
        <v>98</v>
      </c>
      <c r="AY141" s="6" t="s">
        <v>135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19</v>
      </c>
      <c r="BK141" s="115">
        <f>ROUND($L$141*$K$141,2)</f>
        <v>0</v>
      </c>
      <c r="BL141" s="6" t="s">
        <v>141</v>
      </c>
    </row>
    <row r="142" spans="2:64" s="6" customFormat="1" ht="27" customHeight="1">
      <c r="B142" s="19"/>
      <c r="C142" s="108" t="s">
        <v>312</v>
      </c>
      <c r="D142" s="108" t="s">
        <v>137</v>
      </c>
      <c r="E142" s="109" t="s">
        <v>438</v>
      </c>
      <c r="F142" s="291" t="s">
        <v>439</v>
      </c>
      <c r="G142" s="292"/>
      <c r="H142" s="292"/>
      <c r="I142" s="292"/>
      <c r="J142" s="110" t="s">
        <v>202</v>
      </c>
      <c r="K142" s="111">
        <v>2</v>
      </c>
      <c r="L142" s="293"/>
      <c r="M142" s="292"/>
      <c r="N142" s="293">
        <f>ROUND($L$142*$K$142,2)</f>
        <v>0</v>
      </c>
      <c r="O142" s="292"/>
      <c r="P142" s="292"/>
      <c r="Q142" s="292"/>
      <c r="R142" s="20"/>
      <c r="T142" s="112"/>
      <c r="U142" s="26" t="s">
        <v>44</v>
      </c>
      <c r="V142" s="113">
        <v>0.269</v>
      </c>
      <c r="W142" s="113">
        <f>$V$142*$K$142</f>
        <v>0.538</v>
      </c>
      <c r="X142" s="113">
        <v>0.00079</v>
      </c>
      <c r="Y142" s="113">
        <f>$X$142*$K$142</f>
        <v>0.00158</v>
      </c>
      <c r="Z142" s="113">
        <v>0</v>
      </c>
      <c r="AA142" s="113">
        <f>$Z$142*$K$142</f>
        <v>0</v>
      </c>
      <c r="AB142" s="114"/>
      <c r="AR142" s="6" t="s">
        <v>141</v>
      </c>
      <c r="AT142" s="6" t="s">
        <v>137</v>
      </c>
      <c r="AU142" s="6" t="s">
        <v>98</v>
      </c>
      <c r="AY142" s="6" t="s">
        <v>135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19</v>
      </c>
      <c r="BK142" s="115">
        <f>ROUND($L$142*$K$142,2)</f>
        <v>0</v>
      </c>
      <c r="BL142" s="6" t="s">
        <v>141</v>
      </c>
    </row>
    <row r="143" spans="2:63" s="6" customFormat="1" ht="32.25" customHeight="1">
      <c r="B143" s="19"/>
      <c r="C143" s="108">
        <v>41</v>
      </c>
      <c r="D143" s="108" t="s">
        <v>137</v>
      </c>
      <c r="E143" s="109" t="s">
        <v>438</v>
      </c>
      <c r="F143" s="291" t="s">
        <v>520</v>
      </c>
      <c r="G143" s="292"/>
      <c r="H143" s="292"/>
      <c r="I143" s="292"/>
      <c r="J143" s="110" t="s">
        <v>158</v>
      </c>
      <c r="K143" s="111">
        <v>1</v>
      </c>
      <c r="L143" s="293"/>
      <c r="M143" s="292"/>
      <c r="N143" s="293">
        <f>ROUND($L$143*$K$143,2)</f>
        <v>0</v>
      </c>
      <c r="O143" s="292"/>
      <c r="P143" s="292"/>
      <c r="Q143" s="292"/>
      <c r="R143" s="20"/>
      <c r="T143" s="112"/>
      <c r="U143" s="26"/>
      <c r="V143" s="113"/>
      <c r="W143" s="113"/>
      <c r="X143" s="113"/>
      <c r="Y143" s="113"/>
      <c r="Z143" s="113"/>
      <c r="AA143" s="113"/>
      <c r="AB143" s="114"/>
      <c r="BE143" s="115"/>
      <c r="BF143" s="115"/>
      <c r="BG143" s="115"/>
      <c r="BH143" s="115"/>
      <c r="BI143" s="115"/>
      <c r="BK143" s="115"/>
    </row>
    <row r="144" spans="2:64" s="6" customFormat="1" ht="27" customHeight="1">
      <c r="B144" s="19"/>
      <c r="C144" s="108" t="s">
        <v>440</v>
      </c>
      <c r="D144" s="108" t="s">
        <v>137</v>
      </c>
      <c r="E144" s="109" t="s">
        <v>441</v>
      </c>
      <c r="F144" s="291" t="s">
        <v>442</v>
      </c>
      <c r="G144" s="292"/>
      <c r="H144" s="292"/>
      <c r="I144" s="292"/>
      <c r="J144" s="110" t="s">
        <v>195</v>
      </c>
      <c r="K144" s="111">
        <v>0.224</v>
      </c>
      <c r="L144" s="293"/>
      <c r="M144" s="292"/>
      <c r="N144" s="293">
        <f>ROUND($L$144*$K$144,2)</f>
        <v>0</v>
      </c>
      <c r="O144" s="292"/>
      <c r="P144" s="292"/>
      <c r="Q144" s="292"/>
      <c r="R144" s="20"/>
      <c r="T144" s="112"/>
      <c r="U144" s="26" t="s">
        <v>44</v>
      </c>
      <c r="V144" s="113">
        <v>1.333</v>
      </c>
      <c r="W144" s="113">
        <f>$V$144*$K$144</f>
        <v>0.298592</v>
      </c>
      <c r="X144" s="113">
        <v>0</v>
      </c>
      <c r="Y144" s="113">
        <f>$X$144*$K$144</f>
        <v>0</v>
      </c>
      <c r="Z144" s="113">
        <v>0</v>
      </c>
      <c r="AA144" s="113">
        <f>$Z$144*$K$144</f>
        <v>0</v>
      </c>
      <c r="AB144" s="114"/>
      <c r="AR144" s="6" t="s">
        <v>141</v>
      </c>
      <c r="AT144" s="6" t="s">
        <v>137</v>
      </c>
      <c r="AU144" s="6" t="s">
        <v>98</v>
      </c>
      <c r="AY144" s="6" t="s">
        <v>135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141</v>
      </c>
    </row>
    <row r="145" spans="2:63" s="98" customFormat="1" ht="30.75" customHeight="1">
      <c r="B145" s="99"/>
      <c r="D145" s="107" t="s">
        <v>116</v>
      </c>
      <c r="N145" s="298">
        <f>$BK$145</f>
        <v>0</v>
      </c>
      <c r="O145" s="299"/>
      <c r="P145" s="299"/>
      <c r="Q145" s="299"/>
      <c r="R145" s="102"/>
      <c r="T145" s="103"/>
      <c r="W145" s="104">
        <f>SUM($W$146:$W$149)</f>
        <v>4.505704</v>
      </c>
      <c r="Y145" s="104">
        <f>SUM($Y$146:$Y$149)</f>
        <v>0.15178</v>
      </c>
      <c r="AA145" s="104">
        <f>SUM($AA$146:$AA$149)</f>
        <v>0</v>
      </c>
      <c r="AB145" s="105"/>
      <c r="AR145" s="101" t="s">
        <v>98</v>
      </c>
      <c r="AT145" s="101" t="s">
        <v>78</v>
      </c>
      <c r="AU145" s="101" t="s">
        <v>19</v>
      </c>
      <c r="AY145" s="101" t="s">
        <v>135</v>
      </c>
      <c r="BK145" s="106">
        <f>SUM($BK$146:$BK$149)</f>
        <v>0</v>
      </c>
    </row>
    <row r="146" spans="2:64" s="6" customFormat="1" ht="27" customHeight="1">
      <c r="B146" s="19"/>
      <c r="C146" s="108" t="s">
        <v>330</v>
      </c>
      <c r="D146" s="108" t="s">
        <v>137</v>
      </c>
      <c r="E146" s="109" t="s">
        <v>349</v>
      </c>
      <c r="F146" s="291" t="s">
        <v>350</v>
      </c>
      <c r="G146" s="292"/>
      <c r="H146" s="292"/>
      <c r="I146" s="292"/>
      <c r="J146" s="110" t="s">
        <v>351</v>
      </c>
      <c r="K146" s="111">
        <v>20</v>
      </c>
      <c r="L146" s="293"/>
      <c r="M146" s="292"/>
      <c r="N146" s="293">
        <f>ROUND($L$146*$K$146,2)</f>
        <v>0</v>
      </c>
      <c r="O146" s="292"/>
      <c r="P146" s="292"/>
      <c r="Q146" s="292"/>
      <c r="R146" s="20"/>
      <c r="T146" s="112"/>
      <c r="U146" s="26" t="s">
        <v>44</v>
      </c>
      <c r="V146" s="113">
        <v>0.2</v>
      </c>
      <c r="W146" s="113">
        <f>$V$146*$K$146</f>
        <v>4</v>
      </c>
      <c r="X146" s="113">
        <v>6E-05</v>
      </c>
      <c r="Y146" s="113">
        <f>$X$146*$K$146</f>
        <v>0.0012000000000000001</v>
      </c>
      <c r="Z146" s="113">
        <v>0</v>
      </c>
      <c r="AA146" s="113">
        <f>$Z$146*$K$146</f>
        <v>0</v>
      </c>
      <c r="AB146" s="114"/>
      <c r="AR146" s="6" t="s">
        <v>141</v>
      </c>
      <c r="AT146" s="6" t="s">
        <v>137</v>
      </c>
      <c r="AU146" s="6" t="s">
        <v>98</v>
      </c>
      <c r="AY146" s="6" t="s">
        <v>135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19</v>
      </c>
      <c r="BK146" s="115">
        <f>ROUND($L$146*$K$146,2)</f>
        <v>0</v>
      </c>
      <c r="BL146" s="6" t="s">
        <v>141</v>
      </c>
    </row>
    <row r="147" spans="2:64" s="6" customFormat="1" ht="27" customHeight="1">
      <c r="B147" s="19"/>
      <c r="C147" s="116" t="s">
        <v>443</v>
      </c>
      <c r="D147" s="116" t="s">
        <v>143</v>
      </c>
      <c r="E147" s="117" t="s">
        <v>353</v>
      </c>
      <c r="F147" s="294" t="s">
        <v>354</v>
      </c>
      <c r="G147" s="295"/>
      <c r="H147" s="295"/>
      <c r="I147" s="295"/>
      <c r="J147" s="118" t="s">
        <v>195</v>
      </c>
      <c r="K147" s="119">
        <v>0.15</v>
      </c>
      <c r="L147" s="296"/>
      <c r="M147" s="295"/>
      <c r="N147" s="296">
        <f>ROUND($L$147*$K$147,2)</f>
        <v>0</v>
      </c>
      <c r="O147" s="292"/>
      <c r="P147" s="292"/>
      <c r="Q147" s="292"/>
      <c r="R147" s="20"/>
      <c r="T147" s="112"/>
      <c r="U147" s="26" t="s">
        <v>44</v>
      </c>
      <c r="V147" s="113">
        <v>0</v>
      </c>
      <c r="W147" s="113">
        <f>$V$147*$K$147</f>
        <v>0</v>
      </c>
      <c r="X147" s="113">
        <v>1</v>
      </c>
      <c r="Y147" s="113">
        <f>$X$147*$K$147</f>
        <v>0.15</v>
      </c>
      <c r="Z147" s="113">
        <v>0</v>
      </c>
      <c r="AA147" s="113">
        <f>$Z$147*$K$147</f>
        <v>0</v>
      </c>
      <c r="AB147" s="114"/>
      <c r="AR147" s="6" t="s">
        <v>146</v>
      </c>
      <c r="AT147" s="6" t="s">
        <v>143</v>
      </c>
      <c r="AU147" s="6" t="s">
        <v>98</v>
      </c>
      <c r="AY147" s="6" t="s">
        <v>135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19</v>
      </c>
      <c r="BK147" s="115">
        <f>ROUND($L$147*$K$147,2)</f>
        <v>0</v>
      </c>
      <c r="BL147" s="6" t="s">
        <v>141</v>
      </c>
    </row>
    <row r="148" spans="2:64" s="6" customFormat="1" ht="15.75" customHeight="1">
      <c r="B148" s="19"/>
      <c r="C148" s="116" t="s">
        <v>327</v>
      </c>
      <c r="D148" s="116" t="s">
        <v>143</v>
      </c>
      <c r="E148" s="117" t="s">
        <v>356</v>
      </c>
      <c r="F148" s="294" t="s">
        <v>357</v>
      </c>
      <c r="G148" s="295"/>
      <c r="H148" s="295"/>
      <c r="I148" s="295"/>
      <c r="J148" s="118" t="s">
        <v>202</v>
      </c>
      <c r="K148" s="119">
        <v>2</v>
      </c>
      <c r="L148" s="296"/>
      <c r="M148" s="295"/>
      <c r="N148" s="296">
        <f>ROUND($L$148*$K$148,2)</f>
        <v>0</v>
      </c>
      <c r="O148" s="292"/>
      <c r="P148" s="292"/>
      <c r="Q148" s="292"/>
      <c r="R148" s="20"/>
      <c r="T148" s="112"/>
      <c r="U148" s="26" t="s">
        <v>44</v>
      </c>
      <c r="V148" s="113">
        <v>0</v>
      </c>
      <c r="W148" s="113">
        <f>$V$148*$K$148</f>
        <v>0</v>
      </c>
      <c r="X148" s="113">
        <v>0.00029</v>
      </c>
      <c r="Y148" s="113">
        <f>$X$148*$K$148</f>
        <v>0.00058</v>
      </c>
      <c r="Z148" s="113">
        <v>0</v>
      </c>
      <c r="AA148" s="113">
        <f>$Z$148*$K$148</f>
        <v>0</v>
      </c>
      <c r="AB148" s="114"/>
      <c r="AR148" s="6" t="s">
        <v>146</v>
      </c>
      <c r="AT148" s="6" t="s">
        <v>143</v>
      </c>
      <c r="AU148" s="6" t="s">
        <v>98</v>
      </c>
      <c r="AY148" s="6" t="s">
        <v>135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19</v>
      </c>
      <c r="BK148" s="115">
        <f>ROUND($L$148*$K$148,2)</f>
        <v>0</v>
      </c>
      <c r="BL148" s="6" t="s">
        <v>141</v>
      </c>
    </row>
    <row r="149" spans="2:64" s="6" customFormat="1" ht="27" customHeight="1">
      <c r="B149" s="19"/>
      <c r="C149" s="108" t="s">
        <v>7</v>
      </c>
      <c r="D149" s="108" t="s">
        <v>137</v>
      </c>
      <c r="E149" s="109" t="s">
        <v>359</v>
      </c>
      <c r="F149" s="291" t="s">
        <v>360</v>
      </c>
      <c r="G149" s="292"/>
      <c r="H149" s="292"/>
      <c r="I149" s="292"/>
      <c r="J149" s="110" t="s">
        <v>195</v>
      </c>
      <c r="K149" s="111">
        <v>0.152</v>
      </c>
      <c r="L149" s="293"/>
      <c r="M149" s="292"/>
      <c r="N149" s="293">
        <f>ROUND($L$149*$K$149,2)</f>
        <v>0</v>
      </c>
      <c r="O149" s="292"/>
      <c r="P149" s="292"/>
      <c r="Q149" s="292"/>
      <c r="R149" s="20"/>
      <c r="T149" s="112"/>
      <c r="U149" s="26" t="s">
        <v>44</v>
      </c>
      <c r="V149" s="113">
        <v>3.327</v>
      </c>
      <c r="W149" s="113">
        <f>$V$149*$K$149</f>
        <v>0.5057039999999999</v>
      </c>
      <c r="X149" s="113">
        <v>0</v>
      </c>
      <c r="Y149" s="113">
        <f>$X$149*$K$149</f>
        <v>0</v>
      </c>
      <c r="Z149" s="113">
        <v>0</v>
      </c>
      <c r="AA149" s="113">
        <f>$Z$149*$K$149</f>
        <v>0</v>
      </c>
      <c r="AB149" s="114"/>
      <c r="AR149" s="6" t="s">
        <v>141</v>
      </c>
      <c r="AT149" s="6" t="s">
        <v>137</v>
      </c>
      <c r="AU149" s="6" t="s">
        <v>98</v>
      </c>
      <c r="AY149" s="6" t="s">
        <v>135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19</v>
      </c>
      <c r="BK149" s="115">
        <f>ROUND($L$149*$K$149,2)</f>
        <v>0</v>
      </c>
      <c r="BL149" s="6" t="s">
        <v>141</v>
      </c>
    </row>
    <row r="150" spans="2:63" s="98" customFormat="1" ht="37.5" customHeight="1">
      <c r="B150" s="99"/>
      <c r="D150" s="100" t="s">
        <v>386</v>
      </c>
      <c r="N150" s="300">
        <f>$BK$150</f>
        <v>0</v>
      </c>
      <c r="O150" s="299"/>
      <c r="P150" s="299"/>
      <c r="Q150" s="299"/>
      <c r="R150" s="102"/>
      <c r="T150" s="103"/>
      <c r="W150" s="104">
        <f>$W$151</f>
        <v>1</v>
      </c>
      <c r="Y150" s="104">
        <f>$Y$151</f>
        <v>0</v>
      </c>
      <c r="AA150" s="104">
        <f>$AA$151</f>
        <v>0</v>
      </c>
      <c r="AB150" s="105"/>
      <c r="AR150" s="101" t="s">
        <v>296</v>
      </c>
      <c r="AT150" s="101" t="s">
        <v>78</v>
      </c>
      <c r="AU150" s="101" t="s">
        <v>79</v>
      </c>
      <c r="AY150" s="101" t="s">
        <v>135</v>
      </c>
      <c r="BK150" s="106">
        <f>$BK$151</f>
        <v>0</v>
      </c>
    </row>
    <row r="151" spans="2:64" s="6" customFormat="1" ht="32.25" customHeight="1">
      <c r="B151" s="19"/>
      <c r="C151" s="108" t="s">
        <v>444</v>
      </c>
      <c r="D151" s="108" t="s">
        <v>137</v>
      </c>
      <c r="E151" s="109" t="s">
        <v>445</v>
      </c>
      <c r="F151" s="291" t="s">
        <v>533</v>
      </c>
      <c r="G151" s="292"/>
      <c r="H151" s="292"/>
      <c r="I151" s="292"/>
      <c r="J151" s="110" t="s">
        <v>532</v>
      </c>
      <c r="K151" s="111">
        <v>1</v>
      </c>
      <c r="L151" s="293"/>
      <c r="M151" s="292"/>
      <c r="N151" s="293">
        <f>ROUND($L$151*$K$151,2)</f>
        <v>0</v>
      </c>
      <c r="O151" s="292"/>
      <c r="P151" s="292"/>
      <c r="Q151" s="292"/>
      <c r="R151" s="20"/>
      <c r="T151" s="112"/>
      <c r="U151" s="120" t="s">
        <v>44</v>
      </c>
      <c r="V151" s="121">
        <v>1</v>
      </c>
      <c r="W151" s="121">
        <f>$V$151*$K$151</f>
        <v>1</v>
      </c>
      <c r="X151" s="121">
        <v>0</v>
      </c>
      <c r="Y151" s="121">
        <f>$X$151*$K$151</f>
        <v>0</v>
      </c>
      <c r="Z151" s="121">
        <v>0</v>
      </c>
      <c r="AA151" s="121">
        <f>$Z$151*$K$151</f>
        <v>0</v>
      </c>
      <c r="AB151" s="122"/>
      <c r="AR151" s="6" t="s">
        <v>365</v>
      </c>
      <c r="AT151" s="6" t="s">
        <v>137</v>
      </c>
      <c r="AU151" s="6" t="s">
        <v>19</v>
      </c>
      <c r="AY151" s="6" t="s">
        <v>135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365</v>
      </c>
    </row>
    <row r="152" spans="2:18" s="6" customFormat="1" ht="7.5" customHeight="1"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3"/>
    </row>
    <row r="208" s="2" customFormat="1" ht="14.25" customHeight="1"/>
  </sheetData>
  <sheetProtection/>
  <mergeCells count="152">
    <mergeCell ref="S2:AC2"/>
    <mergeCell ref="N117:Q117"/>
    <mergeCell ref="N120:Q120"/>
    <mergeCell ref="N121:Q121"/>
    <mergeCell ref="N145:Q145"/>
    <mergeCell ref="N150:Q150"/>
    <mergeCell ref="M111:Q111"/>
    <mergeCell ref="M112:Q112"/>
    <mergeCell ref="N96:Q96"/>
    <mergeCell ref="L98:Q98"/>
    <mergeCell ref="H1:K1"/>
    <mergeCell ref="F149:I149"/>
    <mergeCell ref="L149:M149"/>
    <mergeCell ref="N149:Q149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2:I122"/>
    <mergeCell ref="L122:M122"/>
    <mergeCell ref="N122:Q122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F107:P107"/>
    <mergeCell ref="M109:P109"/>
    <mergeCell ref="N89:Q89"/>
    <mergeCell ref="N90:Q90"/>
    <mergeCell ref="N91:Q91"/>
    <mergeCell ref="N92:Q92"/>
    <mergeCell ref="N93:Q93"/>
    <mergeCell ref="N94:Q94"/>
    <mergeCell ref="M84:Q84"/>
    <mergeCell ref="C86:G86"/>
    <mergeCell ref="N86:Q86"/>
    <mergeCell ref="N88:Q88"/>
    <mergeCell ref="C104:Q104"/>
    <mergeCell ref="F106:P106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F143:I143"/>
    <mergeCell ref="L143:M143"/>
    <mergeCell ref="N143:Q143"/>
    <mergeCell ref="C2:Q2"/>
    <mergeCell ref="C4:Q4"/>
    <mergeCell ref="F6:P6"/>
    <mergeCell ref="F7:P7"/>
    <mergeCell ref="O9:P9"/>
    <mergeCell ref="O11:P11"/>
    <mergeCell ref="O12:P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D6" sqref="AD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8"/>
      <c r="B1" s="125"/>
      <c r="C1" s="125"/>
      <c r="D1" s="126" t="s">
        <v>1</v>
      </c>
      <c r="E1" s="125"/>
      <c r="F1" s="127" t="s">
        <v>514</v>
      </c>
      <c r="G1" s="127"/>
      <c r="H1" s="301" t="s">
        <v>515</v>
      </c>
      <c r="I1" s="301"/>
      <c r="J1" s="301"/>
      <c r="K1" s="301"/>
      <c r="L1" s="127" t="s">
        <v>516</v>
      </c>
      <c r="M1" s="125"/>
      <c r="N1" s="125"/>
      <c r="O1" s="126" t="s">
        <v>97</v>
      </c>
      <c r="P1" s="125"/>
      <c r="Q1" s="125"/>
      <c r="R1" s="125"/>
      <c r="S1" s="127" t="s">
        <v>517</v>
      </c>
      <c r="T1" s="127"/>
      <c r="U1" s="128"/>
      <c r="V1" s="1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9" t="s">
        <v>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S2" s="276" t="s">
        <v>5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98</v>
      </c>
    </row>
    <row r="4" spans="2:46" s="2" customFormat="1" ht="37.5" customHeight="1">
      <c r="B4" s="10"/>
      <c r="C4" s="264" t="s">
        <v>99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280" t="str">
        <f>'Rekapitulace stavby'!$K$6</f>
        <v>Změna zdroje tepla v objektu Ubytovny pro nemocnici v Turnově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R6" s="11"/>
    </row>
    <row r="7" spans="2:18" s="6" customFormat="1" ht="37.5" customHeight="1">
      <c r="B7" s="19"/>
      <c r="D7" s="15" t="s">
        <v>100</v>
      </c>
      <c r="F7" s="255" t="s">
        <v>446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102</v>
      </c>
      <c r="M9" s="16" t="s">
        <v>22</v>
      </c>
      <c r="O9" s="281" t="str">
        <f>'Rekapitulace stavby'!$AN$8</f>
        <v>19.07.2017</v>
      </c>
      <c r="P9" s="26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253"/>
      <c r="P11" s="265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253"/>
      <c r="P12" s="26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253"/>
      <c r="P14" s="265"/>
      <c r="R14" s="20"/>
    </row>
    <row r="15" spans="2:18" s="6" customFormat="1" ht="18.75" customHeight="1">
      <c r="B15" s="19"/>
      <c r="E15" s="14"/>
      <c r="M15" s="16" t="s">
        <v>30</v>
      </c>
      <c r="O15" s="253"/>
      <c r="P15" s="26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36</v>
      </c>
      <c r="M17" s="16" t="s">
        <v>27</v>
      </c>
      <c r="O17" s="253" t="s">
        <v>33</v>
      </c>
      <c r="P17" s="265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253" t="s">
        <v>35</v>
      </c>
      <c r="P18" s="26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38</v>
      </c>
      <c r="M20" s="16" t="s">
        <v>27</v>
      </c>
      <c r="O20" s="253"/>
      <c r="P20" s="265"/>
      <c r="R20" s="20"/>
    </row>
    <row r="21" spans="2:18" s="6" customFormat="1" ht="18.75" customHeight="1">
      <c r="B21" s="19"/>
      <c r="E21" s="14" t="s">
        <v>39</v>
      </c>
      <c r="M21" s="16" t="s">
        <v>30</v>
      </c>
      <c r="O21" s="253"/>
      <c r="P21" s="265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103</v>
      </c>
      <c r="M24" s="256">
        <f>$N$88</f>
        <v>0</v>
      </c>
      <c r="N24" s="265"/>
      <c r="O24" s="265"/>
      <c r="P24" s="265"/>
      <c r="R24" s="20"/>
    </row>
    <row r="25" spans="2:18" s="6" customFormat="1" ht="15" customHeight="1">
      <c r="B25" s="19"/>
      <c r="D25" s="18" t="s">
        <v>104</v>
      </c>
      <c r="M25" s="256">
        <f>$N$98</f>
        <v>0</v>
      </c>
      <c r="N25" s="265"/>
      <c r="O25" s="265"/>
      <c r="P25" s="265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42</v>
      </c>
      <c r="M27" s="282">
        <f>ROUND($M$24+$M$25,2)</f>
        <v>0</v>
      </c>
      <c r="N27" s="265"/>
      <c r="O27" s="265"/>
      <c r="P27" s="265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43</v>
      </c>
      <c r="E29" s="24" t="s">
        <v>44</v>
      </c>
      <c r="F29" s="25">
        <v>0.21</v>
      </c>
      <c r="G29" s="81" t="s">
        <v>45</v>
      </c>
      <c r="H29" s="283">
        <f>ROUND((SUM($BE$98:$BE$99)+SUM($BE$117:$BE$153)),2)</f>
        <v>0</v>
      </c>
      <c r="I29" s="265"/>
      <c r="J29" s="265"/>
      <c r="M29" s="283">
        <f>ROUND((SUM($BE$98:$BE$99)+SUM($BE$117:$BE$153))*$F$29,2)</f>
        <v>0</v>
      </c>
      <c r="N29" s="265"/>
      <c r="O29" s="265"/>
      <c r="P29" s="265"/>
      <c r="R29" s="20"/>
    </row>
    <row r="30" spans="2:18" s="6" customFormat="1" ht="15" customHeight="1">
      <c r="B30" s="19"/>
      <c r="E30" s="24" t="s">
        <v>46</v>
      </c>
      <c r="F30" s="25">
        <v>0.15</v>
      </c>
      <c r="G30" s="81" t="s">
        <v>45</v>
      </c>
      <c r="H30" s="283">
        <f>ROUND((SUM($BF$98:$BF$99)+SUM($BF$117:$BF$153)),2)</f>
        <v>0</v>
      </c>
      <c r="I30" s="265"/>
      <c r="J30" s="265"/>
      <c r="M30" s="283">
        <f>ROUND((SUM($BF$98:$BF$99)+SUM($BF$117:$BF$153))*$F$30,2)</f>
        <v>0</v>
      </c>
      <c r="N30" s="265"/>
      <c r="O30" s="265"/>
      <c r="P30" s="265"/>
      <c r="R30" s="20"/>
    </row>
    <row r="31" spans="2:18" s="6" customFormat="1" ht="15" customHeight="1" hidden="1">
      <c r="B31" s="19"/>
      <c r="E31" s="24" t="s">
        <v>47</v>
      </c>
      <c r="F31" s="25">
        <v>0.21</v>
      </c>
      <c r="G31" s="81" t="s">
        <v>45</v>
      </c>
      <c r="H31" s="283">
        <f>ROUND((SUM($BG$98:$BG$99)+SUM($BG$117:$BG$153)),2)</f>
        <v>0</v>
      </c>
      <c r="I31" s="265"/>
      <c r="J31" s="265"/>
      <c r="M31" s="283">
        <v>0</v>
      </c>
      <c r="N31" s="265"/>
      <c r="O31" s="265"/>
      <c r="P31" s="265"/>
      <c r="R31" s="20"/>
    </row>
    <row r="32" spans="2:18" s="6" customFormat="1" ht="15" customHeight="1" hidden="1">
      <c r="B32" s="19"/>
      <c r="E32" s="24" t="s">
        <v>48</v>
      </c>
      <c r="F32" s="25">
        <v>0.15</v>
      </c>
      <c r="G32" s="81" t="s">
        <v>45</v>
      </c>
      <c r="H32" s="283">
        <f>ROUND((SUM($BH$98:$BH$99)+SUM($BH$117:$BH$153)),2)</f>
        <v>0</v>
      </c>
      <c r="I32" s="265"/>
      <c r="J32" s="265"/>
      <c r="M32" s="283">
        <v>0</v>
      </c>
      <c r="N32" s="265"/>
      <c r="O32" s="265"/>
      <c r="P32" s="265"/>
      <c r="R32" s="20"/>
    </row>
    <row r="33" spans="2:18" s="6" customFormat="1" ht="15" customHeight="1" hidden="1">
      <c r="B33" s="19"/>
      <c r="E33" s="24" t="s">
        <v>49</v>
      </c>
      <c r="F33" s="25">
        <v>0</v>
      </c>
      <c r="G33" s="81" t="s">
        <v>45</v>
      </c>
      <c r="H33" s="283">
        <f>ROUND((SUM($BI$98:$BI$99)+SUM($BI$117:$BI$153)),2)</f>
        <v>0</v>
      </c>
      <c r="I33" s="265"/>
      <c r="J33" s="265"/>
      <c r="M33" s="283">
        <v>0</v>
      </c>
      <c r="N33" s="265"/>
      <c r="O33" s="265"/>
      <c r="P33" s="265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50</v>
      </c>
      <c r="E35" s="30"/>
      <c r="F35" s="30"/>
      <c r="G35" s="82" t="s">
        <v>51</v>
      </c>
      <c r="H35" s="31" t="s">
        <v>52</v>
      </c>
      <c r="I35" s="30"/>
      <c r="J35" s="30"/>
      <c r="K35" s="30"/>
      <c r="L35" s="262">
        <f>ROUND(SUM($M$27:$M$33),2)</f>
        <v>0</v>
      </c>
      <c r="M35" s="261"/>
      <c r="N35" s="261"/>
      <c r="O35" s="261"/>
      <c r="P35" s="2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53</v>
      </c>
      <c r="E50" s="33"/>
      <c r="F50" s="33"/>
      <c r="G50" s="33"/>
      <c r="H50" s="34"/>
      <c r="J50" s="32" t="s">
        <v>54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55</v>
      </c>
      <c r="E59" s="38"/>
      <c r="F59" s="38"/>
      <c r="G59" s="39" t="s">
        <v>56</v>
      </c>
      <c r="H59" s="40"/>
      <c r="J59" s="37" t="s">
        <v>55</v>
      </c>
      <c r="K59" s="38"/>
      <c r="L59" s="38"/>
      <c r="M59" s="38"/>
      <c r="N59" s="39" t="s">
        <v>56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57</v>
      </c>
      <c r="E61" s="33"/>
      <c r="F61" s="33"/>
      <c r="G61" s="33"/>
      <c r="H61" s="34"/>
      <c r="J61" s="32" t="s">
        <v>58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55</v>
      </c>
      <c r="E70" s="38"/>
      <c r="F70" s="38"/>
      <c r="G70" s="39" t="s">
        <v>56</v>
      </c>
      <c r="H70" s="40"/>
      <c r="J70" s="37" t="s">
        <v>55</v>
      </c>
      <c r="K70" s="38"/>
      <c r="L70" s="38"/>
      <c r="M70" s="38"/>
      <c r="N70" s="39" t="s">
        <v>56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64" t="s">
        <v>105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80" t="str">
        <f>$F$6</f>
        <v>Změna zdroje tepla v objektu Ubytovny pro nemocnici v Turnově</v>
      </c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R78" s="20"/>
    </row>
    <row r="79" spans="2:18" s="6" customFormat="1" ht="37.5" customHeight="1">
      <c r="B79" s="19"/>
      <c r="C79" s="49" t="s">
        <v>100</v>
      </c>
      <c r="F79" s="266" t="str">
        <f>$F$7</f>
        <v>SO02 F.1.4.e) - Zdravotechnika</v>
      </c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Turnov</v>
      </c>
      <c r="K81" s="16" t="s">
        <v>22</v>
      </c>
      <c r="M81" s="281" t="str">
        <f>IF($O$9="","",$O$9)</f>
        <v>19.07.2017</v>
      </c>
      <c r="N81" s="265"/>
      <c r="O81" s="265"/>
      <c r="P81" s="26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Město Turnov</v>
      </c>
      <c r="K83" s="16" t="s">
        <v>36</v>
      </c>
      <c r="M83" s="253" t="str">
        <f>$E$18</f>
        <v>VK INVESTING s.r.o.</v>
      </c>
      <c r="N83" s="265"/>
      <c r="O83" s="265"/>
      <c r="P83" s="265"/>
      <c r="Q83" s="265"/>
      <c r="R83" s="20"/>
    </row>
    <row r="84" spans="2:18" s="6" customFormat="1" ht="15" customHeight="1">
      <c r="B84" s="19"/>
      <c r="C84" s="16" t="s">
        <v>32</v>
      </c>
      <c r="F84" s="14">
        <f>IF($E$15="","",$E$15)</f>
      </c>
      <c r="K84" s="16" t="s">
        <v>38</v>
      </c>
      <c r="M84" s="253" t="str">
        <f>$E$21</f>
        <v>Martin Šimeček</v>
      </c>
      <c r="N84" s="265"/>
      <c r="O84" s="265"/>
      <c r="P84" s="265"/>
      <c r="Q84" s="26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86" t="s">
        <v>106</v>
      </c>
      <c r="D86" s="275"/>
      <c r="E86" s="275"/>
      <c r="F86" s="275"/>
      <c r="G86" s="275"/>
      <c r="H86" s="28"/>
      <c r="I86" s="28"/>
      <c r="J86" s="28"/>
      <c r="K86" s="28"/>
      <c r="L86" s="28"/>
      <c r="M86" s="28"/>
      <c r="N86" s="286" t="s">
        <v>107</v>
      </c>
      <c r="O86" s="265"/>
      <c r="P86" s="265"/>
      <c r="Q86" s="26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108</v>
      </c>
      <c r="N88" s="272">
        <f>ROUND($N$117,2)</f>
        <v>0</v>
      </c>
      <c r="O88" s="265"/>
      <c r="P88" s="265"/>
      <c r="Q88" s="265"/>
      <c r="R88" s="20"/>
      <c r="AU88" s="6" t="s">
        <v>109</v>
      </c>
    </row>
    <row r="89" spans="2:18" s="65" customFormat="1" ht="25.5" customHeight="1">
      <c r="B89" s="83"/>
      <c r="D89" s="84" t="s">
        <v>110</v>
      </c>
      <c r="N89" s="284">
        <f>ROUND($N$118,2)</f>
        <v>0</v>
      </c>
      <c r="O89" s="285"/>
      <c r="P89" s="285"/>
      <c r="Q89" s="285"/>
      <c r="R89" s="85"/>
    </row>
    <row r="90" spans="2:18" s="79" customFormat="1" ht="21" customHeight="1">
      <c r="B90" s="86"/>
      <c r="D90" s="87" t="s">
        <v>111</v>
      </c>
      <c r="N90" s="287">
        <f>ROUND($N$119,2)</f>
        <v>0</v>
      </c>
      <c r="O90" s="285"/>
      <c r="P90" s="285"/>
      <c r="Q90" s="285"/>
      <c r="R90" s="88"/>
    </row>
    <row r="91" spans="2:18" s="79" customFormat="1" ht="21" customHeight="1">
      <c r="B91" s="86"/>
      <c r="D91" s="87" t="s">
        <v>447</v>
      </c>
      <c r="N91" s="287">
        <f>ROUND($N$123,2)</f>
        <v>0</v>
      </c>
      <c r="O91" s="285"/>
      <c r="P91" s="285"/>
      <c r="Q91" s="285"/>
      <c r="R91" s="88"/>
    </row>
    <row r="92" spans="2:18" s="79" customFormat="1" ht="21" customHeight="1">
      <c r="B92" s="86"/>
      <c r="D92" s="87" t="s">
        <v>448</v>
      </c>
      <c r="N92" s="287">
        <f>ROUND($N$128,2)</f>
        <v>0</v>
      </c>
      <c r="O92" s="285"/>
      <c r="P92" s="285"/>
      <c r="Q92" s="285"/>
      <c r="R92" s="88"/>
    </row>
    <row r="93" spans="2:18" s="79" customFormat="1" ht="21" customHeight="1">
      <c r="B93" s="86"/>
      <c r="D93" s="87" t="s">
        <v>449</v>
      </c>
      <c r="N93" s="287">
        <f>ROUND($N$138,2)</f>
        <v>0</v>
      </c>
      <c r="O93" s="285"/>
      <c r="P93" s="285"/>
      <c r="Q93" s="285"/>
      <c r="R93" s="88"/>
    </row>
    <row r="94" spans="2:18" s="79" customFormat="1" ht="21" customHeight="1">
      <c r="B94" s="86"/>
      <c r="D94" s="87" t="s">
        <v>450</v>
      </c>
      <c r="N94" s="287">
        <f>ROUND($N$143,2)</f>
        <v>0</v>
      </c>
      <c r="O94" s="285"/>
      <c r="P94" s="285"/>
      <c r="Q94" s="285"/>
      <c r="R94" s="88"/>
    </row>
    <row r="95" spans="2:18" s="79" customFormat="1" ht="21" customHeight="1">
      <c r="B95" s="86"/>
      <c r="D95" s="87" t="s">
        <v>113</v>
      </c>
      <c r="N95" s="287">
        <f>ROUND($N$146,2)</f>
        <v>0</v>
      </c>
      <c r="O95" s="285"/>
      <c r="P95" s="285"/>
      <c r="Q95" s="285"/>
      <c r="R95" s="88"/>
    </row>
    <row r="96" spans="2:18" s="79" customFormat="1" ht="21" customHeight="1">
      <c r="B96" s="86"/>
      <c r="D96" s="87" t="s">
        <v>115</v>
      </c>
      <c r="N96" s="287">
        <f>ROUND($N$152,2)</f>
        <v>0</v>
      </c>
      <c r="O96" s="285"/>
      <c r="P96" s="285"/>
      <c r="Q96" s="285"/>
      <c r="R96" s="88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118</v>
      </c>
      <c r="N98" s="272">
        <v>0</v>
      </c>
      <c r="O98" s="265"/>
      <c r="P98" s="265"/>
      <c r="Q98" s="265"/>
      <c r="R98" s="20"/>
      <c r="T98" s="89"/>
      <c r="U98" s="90" t="s">
        <v>43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96</v>
      </c>
      <c r="D100" s="28"/>
      <c r="E100" s="28"/>
      <c r="F100" s="28"/>
      <c r="G100" s="28"/>
      <c r="H100" s="28"/>
      <c r="I100" s="28"/>
      <c r="J100" s="28"/>
      <c r="K100" s="28"/>
      <c r="L100" s="274">
        <f>ROUND(SUM($N$88+$N$98),2)</f>
        <v>0</v>
      </c>
      <c r="M100" s="275"/>
      <c r="N100" s="275"/>
      <c r="O100" s="275"/>
      <c r="P100" s="275"/>
      <c r="Q100" s="275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264" t="s">
        <v>119</v>
      </c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280" t="str">
        <f>$F$6</f>
        <v>Změna zdroje tepla v objektu Ubytovny pro nemocnici v Turnově</v>
      </c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R108" s="20"/>
    </row>
    <row r="109" spans="2:18" s="6" customFormat="1" ht="37.5" customHeight="1">
      <c r="B109" s="19"/>
      <c r="C109" s="49" t="s">
        <v>100</v>
      </c>
      <c r="F109" s="266" t="str">
        <f>$F$7</f>
        <v>SO02 F.1.4.e) - Zdravotechnika</v>
      </c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Turnov</v>
      </c>
      <c r="K111" s="16" t="s">
        <v>22</v>
      </c>
      <c r="M111" s="281" t="str">
        <f>IF($O$9="","",$O$9)</f>
        <v>19.07.2017</v>
      </c>
      <c r="N111" s="265"/>
      <c r="O111" s="265"/>
      <c r="P111" s="265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26</v>
      </c>
      <c r="F113" s="14" t="str">
        <f>$E$12</f>
        <v>Město Turnov</v>
      </c>
      <c r="K113" s="16" t="s">
        <v>36</v>
      </c>
      <c r="M113" s="253" t="str">
        <f>$E$18</f>
        <v>VK INVESTING s.r.o.</v>
      </c>
      <c r="N113" s="265"/>
      <c r="O113" s="265"/>
      <c r="P113" s="265"/>
      <c r="Q113" s="265"/>
      <c r="R113" s="20"/>
    </row>
    <row r="114" spans="2:18" s="6" customFormat="1" ht="15" customHeight="1">
      <c r="B114" s="19"/>
      <c r="C114" s="16" t="s">
        <v>32</v>
      </c>
      <c r="F114" s="14">
        <f>IF($E$15="","",$E$15)</f>
      </c>
      <c r="K114" s="16" t="s">
        <v>38</v>
      </c>
      <c r="M114" s="253" t="str">
        <f>$E$21</f>
        <v>Martin Šimeček</v>
      </c>
      <c r="N114" s="265"/>
      <c r="O114" s="265"/>
      <c r="P114" s="265"/>
      <c r="Q114" s="265"/>
      <c r="R114" s="20"/>
    </row>
    <row r="115" spans="2:18" s="6" customFormat="1" ht="11.25" customHeight="1">
      <c r="B115" s="19"/>
      <c r="R115" s="20"/>
    </row>
    <row r="116" spans="2:28" s="91" customFormat="1" ht="30" customHeight="1">
      <c r="B116" s="92"/>
      <c r="C116" s="93" t="s">
        <v>120</v>
      </c>
      <c r="D116" s="94" t="s">
        <v>121</v>
      </c>
      <c r="E116" s="94" t="s">
        <v>61</v>
      </c>
      <c r="F116" s="288" t="s">
        <v>122</v>
      </c>
      <c r="G116" s="289"/>
      <c r="H116" s="289"/>
      <c r="I116" s="289"/>
      <c r="J116" s="94" t="s">
        <v>123</v>
      </c>
      <c r="K116" s="94" t="s">
        <v>124</v>
      </c>
      <c r="L116" s="288" t="s">
        <v>125</v>
      </c>
      <c r="M116" s="289"/>
      <c r="N116" s="288" t="s">
        <v>126</v>
      </c>
      <c r="O116" s="289"/>
      <c r="P116" s="289"/>
      <c r="Q116" s="290"/>
      <c r="R116" s="95"/>
      <c r="T116" s="55" t="s">
        <v>127</v>
      </c>
      <c r="U116" s="56" t="s">
        <v>43</v>
      </c>
      <c r="V116" s="56" t="s">
        <v>128</v>
      </c>
      <c r="W116" s="56" t="s">
        <v>129</v>
      </c>
      <c r="X116" s="56" t="s">
        <v>130</v>
      </c>
      <c r="Y116" s="56" t="s">
        <v>131</v>
      </c>
      <c r="Z116" s="56" t="s">
        <v>132</v>
      </c>
      <c r="AA116" s="56" t="s">
        <v>133</v>
      </c>
      <c r="AB116" s="57" t="s">
        <v>134</v>
      </c>
    </row>
    <row r="117" spans="2:63" s="6" customFormat="1" ht="30" customHeight="1">
      <c r="B117" s="19"/>
      <c r="C117" s="60" t="s">
        <v>103</v>
      </c>
      <c r="N117" s="302">
        <f>$BK$117</f>
        <v>0</v>
      </c>
      <c r="O117" s="265"/>
      <c r="P117" s="265"/>
      <c r="Q117" s="265"/>
      <c r="R117" s="20"/>
      <c r="T117" s="59"/>
      <c r="U117" s="33"/>
      <c r="V117" s="33"/>
      <c r="W117" s="96">
        <f>$W$118</f>
        <v>63.05479100000001</v>
      </c>
      <c r="X117" s="33"/>
      <c r="Y117" s="96">
        <f>$Y$118</f>
        <v>2.1666100000000004</v>
      </c>
      <c r="Z117" s="33"/>
      <c r="AA117" s="96">
        <f>$AA$118</f>
        <v>0</v>
      </c>
      <c r="AB117" s="34"/>
      <c r="AT117" s="6" t="s">
        <v>78</v>
      </c>
      <c r="AU117" s="6" t="s">
        <v>109</v>
      </c>
      <c r="BK117" s="97">
        <f>$BK$118</f>
        <v>0</v>
      </c>
    </row>
    <row r="118" spans="2:63" s="98" customFormat="1" ht="37.5" customHeight="1">
      <c r="B118" s="99"/>
      <c r="D118" s="100" t="s">
        <v>110</v>
      </c>
      <c r="N118" s="300">
        <f>$BK$118</f>
        <v>0</v>
      </c>
      <c r="O118" s="299"/>
      <c r="P118" s="299"/>
      <c r="Q118" s="299"/>
      <c r="R118" s="102"/>
      <c r="T118" s="103"/>
      <c r="W118" s="104">
        <f>$W$119+$W$123+$W$128+$W$138+$W$143+$W$146+$W$152</f>
        <v>63.05479100000001</v>
      </c>
      <c r="Y118" s="104">
        <f>$Y$119+$Y$123+$Y$128+$Y$138+$Y$143+$Y$146+$Y$152</f>
        <v>2.1666100000000004</v>
      </c>
      <c r="AA118" s="104">
        <f>$AA$119+$AA$123+$AA$128+$AA$138+$AA$143+$AA$146+$AA$152</f>
        <v>0</v>
      </c>
      <c r="AB118" s="105"/>
      <c r="AR118" s="101" t="s">
        <v>98</v>
      </c>
      <c r="AT118" s="101" t="s">
        <v>78</v>
      </c>
      <c r="AU118" s="101" t="s">
        <v>79</v>
      </c>
      <c r="AY118" s="101" t="s">
        <v>135</v>
      </c>
      <c r="BK118" s="106">
        <f>$BK$119+$BK$123+$BK$128+$BK$138+$BK$143+$BK$146+$BK$152</f>
        <v>0</v>
      </c>
    </row>
    <row r="119" spans="2:63" s="98" customFormat="1" ht="21" customHeight="1">
      <c r="B119" s="99"/>
      <c r="D119" s="107" t="s">
        <v>111</v>
      </c>
      <c r="N119" s="298">
        <f>$BK$119</f>
        <v>0</v>
      </c>
      <c r="O119" s="299"/>
      <c r="P119" s="299"/>
      <c r="Q119" s="299"/>
      <c r="R119" s="102"/>
      <c r="T119" s="103"/>
      <c r="W119" s="104">
        <f>SUM($W$120:$W$122)</f>
        <v>7.566</v>
      </c>
      <c r="Y119" s="104">
        <f>SUM($Y$120:$Y$122)</f>
        <v>0.0191</v>
      </c>
      <c r="AA119" s="104">
        <f>SUM($AA$120:$AA$122)</f>
        <v>0</v>
      </c>
      <c r="AB119" s="105"/>
      <c r="AR119" s="101" t="s">
        <v>98</v>
      </c>
      <c r="AT119" s="101" t="s">
        <v>78</v>
      </c>
      <c r="AU119" s="101" t="s">
        <v>19</v>
      </c>
      <c r="AY119" s="101" t="s">
        <v>135</v>
      </c>
      <c r="BK119" s="106">
        <f>SUM($BK$120:$BK$122)</f>
        <v>0</v>
      </c>
    </row>
    <row r="120" spans="2:64" s="6" customFormat="1" ht="27" customHeight="1">
      <c r="B120" s="19"/>
      <c r="C120" s="108" t="s">
        <v>333</v>
      </c>
      <c r="D120" s="108" t="s">
        <v>137</v>
      </c>
      <c r="E120" s="109" t="s">
        <v>138</v>
      </c>
      <c r="F120" s="291" t="s">
        <v>139</v>
      </c>
      <c r="G120" s="292"/>
      <c r="H120" s="292"/>
      <c r="I120" s="292"/>
      <c r="J120" s="110" t="s">
        <v>140</v>
      </c>
      <c r="K120" s="111">
        <v>26</v>
      </c>
      <c r="L120" s="293"/>
      <c r="M120" s="292"/>
      <c r="N120" s="293">
        <f>ROUND($L$120*$K$120,2)</f>
        <v>0</v>
      </c>
      <c r="O120" s="292"/>
      <c r="P120" s="292"/>
      <c r="Q120" s="292"/>
      <c r="R120" s="20"/>
      <c r="T120" s="112"/>
      <c r="U120" s="26" t="s">
        <v>44</v>
      </c>
      <c r="V120" s="113">
        <v>0.291</v>
      </c>
      <c r="W120" s="113">
        <f>$V$120*$K$120</f>
        <v>7.566</v>
      </c>
      <c r="X120" s="113">
        <v>0.00038</v>
      </c>
      <c r="Y120" s="113">
        <f>$X$120*$K$120</f>
        <v>0.00988</v>
      </c>
      <c r="Z120" s="113">
        <v>0</v>
      </c>
      <c r="AA120" s="113">
        <f>$Z$120*$K$120</f>
        <v>0</v>
      </c>
      <c r="AB120" s="114"/>
      <c r="AR120" s="6" t="s">
        <v>141</v>
      </c>
      <c r="AT120" s="6" t="s">
        <v>137</v>
      </c>
      <c r="AU120" s="6" t="s">
        <v>98</v>
      </c>
      <c r="AY120" s="6" t="s">
        <v>135</v>
      </c>
      <c r="BE120" s="115">
        <f>IF($U$120="základní",$N$120,0)</f>
        <v>0</v>
      </c>
      <c r="BF120" s="115">
        <f>IF($U$120="snížená",$N$120,0)</f>
        <v>0</v>
      </c>
      <c r="BG120" s="115">
        <f>IF($U$120="zákl. přenesená",$N$120,0)</f>
        <v>0</v>
      </c>
      <c r="BH120" s="115">
        <f>IF($U$120="sníž. přenesená",$N$120,0)</f>
        <v>0</v>
      </c>
      <c r="BI120" s="115">
        <f>IF($U$120="nulová",$N$120,0)</f>
        <v>0</v>
      </c>
      <c r="BJ120" s="6" t="s">
        <v>19</v>
      </c>
      <c r="BK120" s="115">
        <f>ROUND($L$120*$K$120,2)</f>
        <v>0</v>
      </c>
      <c r="BL120" s="6" t="s">
        <v>141</v>
      </c>
    </row>
    <row r="121" spans="2:64" s="6" customFormat="1" ht="27" customHeight="1">
      <c r="B121" s="19"/>
      <c r="C121" s="116" t="s">
        <v>339</v>
      </c>
      <c r="D121" s="116" t="s">
        <v>143</v>
      </c>
      <c r="E121" s="117" t="s">
        <v>451</v>
      </c>
      <c r="F121" s="294" t="s">
        <v>452</v>
      </c>
      <c r="G121" s="295"/>
      <c r="H121" s="295"/>
      <c r="I121" s="295"/>
      <c r="J121" s="118" t="s">
        <v>140</v>
      </c>
      <c r="K121" s="119">
        <v>18</v>
      </c>
      <c r="L121" s="296"/>
      <c r="M121" s="295"/>
      <c r="N121" s="296">
        <f>ROUND($L$121*$K$121,2)</f>
        <v>0</v>
      </c>
      <c r="O121" s="292"/>
      <c r="P121" s="292"/>
      <c r="Q121" s="292"/>
      <c r="R121" s="20"/>
      <c r="T121" s="112"/>
      <c r="U121" s="26" t="s">
        <v>44</v>
      </c>
      <c r="V121" s="113">
        <v>0</v>
      </c>
      <c r="W121" s="113">
        <f>$V$121*$K$121</f>
        <v>0</v>
      </c>
      <c r="X121" s="113">
        <v>0.00037</v>
      </c>
      <c r="Y121" s="113">
        <f>$X$121*$K$121</f>
        <v>0.00666</v>
      </c>
      <c r="Z121" s="113">
        <v>0</v>
      </c>
      <c r="AA121" s="113">
        <f>$Z$121*$K$121</f>
        <v>0</v>
      </c>
      <c r="AB121" s="114"/>
      <c r="AR121" s="6" t="s">
        <v>146</v>
      </c>
      <c r="AT121" s="6" t="s">
        <v>143</v>
      </c>
      <c r="AU121" s="6" t="s">
        <v>98</v>
      </c>
      <c r="AY121" s="6" t="s">
        <v>135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6" t="s">
        <v>19</v>
      </c>
      <c r="BK121" s="115">
        <f>ROUND($L$121*$K$121,2)</f>
        <v>0</v>
      </c>
      <c r="BL121" s="6" t="s">
        <v>141</v>
      </c>
    </row>
    <row r="122" spans="2:64" s="6" customFormat="1" ht="27" customHeight="1">
      <c r="B122" s="19"/>
      <c r="C122" s="116" t="s">
        <v>453</v>
      </c>
      <c r="D122" s="116" t="s">
        <v>143</v>
      </c>
      <c r="E122" s="117" t="s">
        <v>454</v>
      </c>
      <c r="F122" s="294" t="s">
        <v>455</v>
      </c>
      <c r="G122" s="295"/>
      <c r="H122" s="295"/>
      <c r="I122" s="295"/>
      <c r="J122" s="118" t="s">
        <v>140</v>
      </c>
      <c r="K122" s="119">
        <v>8</v>
      </c>
      <c r="L122" s="296"/>
      <c r="M122" s="295"/>
      <c r="N122" s="296">
        <f>ROUND($L$122*$K$122,2)</f>
        <v>0</v>
      </c>
      <c r="O122" s="292"/>
      <c r="P122" s="292"/>
      <c r="Q122" s="292"/>
      <c r="R122" s="20"/>
      <c r="T122" s="112"/>
      <c r="U122" s="26" t="s">
        <v>44</v>
      </c>
      <c r="V122" s="113">
        <v>0</v>
      </c>
      <c r="W122" s="113">
        <f>$V$122*$K$122</f>
        <v>0</v>
      </c>
      <c r="X122" s="113">
        <v>0.00032</v>
      </c>
      <c r="Y122" s="113">
        <f>$X$122*$K$122</f>
        <v>0.00256</v>
      </c>
      <c r="Z122" s="113">
        <v>0</v>
      </c>
      <c r="AA122" s="113">
        <f>$Z$122*$K$122</f>
        <v>0</v>
      </c>
      <c r="AB122" s="114"/>
      <c r="AR122" s="6" t="s">
        <v>146</v>
      </c>
      <c r="AT122" s="6" t="s">
        <v>143</v>
      </c>
      <c r="AU122" s="6" t="s">
        <v>98</v>
      </c>
      <c r="AY122" s="6" t="s">
        <v>135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19</v>
      </c>
      <c r="BK122" s="115">
        <f>ROUND($L$122*$K$122,2)</f>
        <v>0</v>
      </c>
      <c r="BL122" s="6" t="s">
        <v>141</v>
      </c>
    </row>
    <row r="123" spans="2:63" s="98" customFormat="1" ht="30.75" customHeight="1">
      <c r="B123" s="99"/>
      <c r="D123" s="107" t="s">
        <v>447</v>
      </c>
      <c r="N123" s="298">
        <f>$BK$123</f>
        <v>0</v>
      </c>
      <c r="O123" s="299"/>
      <c r="P123" s="299"/>
      <c r="Q123" s="299"/>
      <c r="R123" s="102"/>
      <c r="T123" s="103"/>
      <c r="W123" s="104">
        <f>SUM($W$124:$W$127)</f>
        <v>3.73435</v>
      </c>
      <c r="Y123" s="104">
        <f>SUM($Y$124:$Y$127)</f>
        <v>0.00486</v>
      </c>
      <c r="AA123" s="104">
        <f>SUM($AA$124:$AA$127)</f>
        <v>0</v>
      </c>
      <c r="AB123" s="105"/>
      <c r="AR123" s="101" t="s">
        <v>98</v>
      </c>
      <c r="AT123" s="101" t="s">
        <v>78</v>
      </c>
      <c r="AU123" s="101" t="s">
        <v>19</v>
      </c>
      <c r="AY123" s="101" t="s">
        <v>135</v>
      </c>
      <c r="BK123" s="106">
        <f>SUM($BK$124:$BK$127)</f>
        <v>0</v>
      </c>
    </row>
    <row r="124" spans="2:64" s="6" customFormat="1" ht="15.75" customHeight="1">
      <c r="B124" s="19"/>
      <c r="C124" s="108" t="s">
        <v>394</v>
      </c>
      <c r="D124" s="108" t="s">
        <v>137</v>
      </c>
      <c r="E124" s="109" t="s">
        <v>456</v>
      </c>
      <c r="F124" s="291" t="s">
        <v>457</v>
      </c>
      <c r="G124" s="292"/>
      <c r="H124" s="292"/>
      <c r="I124" s="292"/>
      <c r="J124" s="110" t="s">
        <v>140</v>
      </c>
      <c r="K124" s="111">
        <v>8</v>
      </c>
      <c r="L124" s="293"/>
      <c r="M124" s="292"/>
      <c r="N124" s="293">
        <f>ROUND($L$124*$K$124,2)</f>
        <v>0</v>
      </c>
      <c r="O124" s="292"/>
      <c r="P124" s="292"/>
      <c r="Q124" s="292"/>
      <c r="R124" s="20"/>
      <c r="T124" s="112"/>
      <c r="U124" s="26" t="s">
        <v>44</v>
      </c>
      <c r="V124" s="113">
        <v>0.356</v>
      </c>
      <c r="W124" s="113">
        <f>$V$124*$K$124</f>
        <v>2.848</v>
      </c>
      <c r="X124" s="113">
        <v>0.00053</v>
      </c>
      <c r="Y124" s="113">
        <f>$X$124*$K$124</f>
        <v>0.00424</v>
      </c>
      <c r="Z124" s="113">
        <v>0</v>
      </c>
      <c r="AA124" s="113">
        <f>$Z$124*$K$124</f>
        <v>0</v>
      </c>
      <c r="AB124" s="114"/>
      <c r="AR124" s="6" t="s">
        <v>141</v>
      </c>
      <c r="AT124" s="6" t="s">
        <v>137</v>
      </c>
      <c r="AU124" s="6" t="s">
        <v>98</v>
      </c>
      <c r="AY124" s="6" t="s">
        <v>135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19</v>
      </c>
      <c r="BK124" s="115">
        <f>ROUND($L$124*$K$124,2)</f>
        <v>0</v>
      </c>
      <c r="BL124" s="6" t="s">
        <v>141</v>
      </c>
    </row>
    <row r="125" spans="2:64" s="6" customFormat="1" ht="27" customHeight="1">
      <c r="B125" s="19"/>
      <c r="C125" s="108" t="s">
        <v>296</v>
      </c>
      <c r="D125" s="108" t="s">
        <v>137</v>
      </c>
      <c r="E125" s="109" t="s">
        <v>458</v>
      </c>
      <c r="F125" s="291" t="s">
        <v>459</v>
      </c>
      <c r="G125" s="292"/>
      <c r="H125" s="292"/>
      <c r="I125" s="292"/>
      <c r="J125" s="110" t="s">
        <v>202</v>
      </c>
      <c r="K125" s="111">
        <v>1</v>
      </c>
      <c r="L125" s="293"/>
      <c r="M125" s="292"/>
      <c r="N125" s="293">
        <f>ROUND($L$125*$K$125,2)</f>
        <v>0</v>
      </c>
      <c r="O125" s="292"/>
      <c r="P125" s="292"/>
      <c r="Q125" s="292"/>
      <c r="R125" s="20"/>
      <c r="T125" s="112"/>
      <c r="U125" s="26" t="s">
        <v>44</v>
      </c>
      <c r="V125" s="113">
        <v>0.879</v>
      </c>
      <c r="W125" s="113">
        <f>$V$125*$K$125</f>
        <v>0.879</v>
      </c>
      <c r="X125" s="113">
        <v>0</v>
      </c>
      <c r="Y125" s="113">
        <f>$X$125*$K$125</f>
        <v>0</v>
      </c>
      <c r="Z125" s="113">
        <v>0</v>
      </c>
      <c r="AA125" s="113">
        <f>$Z$125*$K$125</f>
        <v>0</v>
      </c>
      <c r="AB125" s="114"/>
      <c r="AR125" s="6" t="s">
        <v>141</v>
      </c>
      <c r="AT125" s="6" t="s">
        <v>137</v>
      </c>
      <c r="AU125" s="6" t="s">
        <v>98</v>
      </c>
      <c r="AY125" s="6" t="s">
        <v>135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19</v>
      </c>
      <c r="BK125" s="115">
        <f>ROUND($L$125*$K$125,2)</f>
        <v>0</v>
      </c>
      <c r="BL125" s="6" t="s">
        <v>141</v>
      </c>
    </row>
    <row r="126" spans="2:64" s="6" customFormat="1" ht="15.75" customHeight="1">
      <c r="B126" s="19"/>
      <c r="C126" s="116" t="s">
        <v>399</v>
      </c>
      <c r="D126" s="116" t="s">
        <v>143</v>
      </c>
      <c r="E126" s="117" t="s">
        <v>460</v>
      </c>
      <c r="F126" s="294" t="s">
        <v>461</v>
      </c>
      <c r="G126" s="295"/>
      <c r="H126" s="295"/>
      <c r="I126" s="295"/>
      <c r="J126" s="118" t="s">
        <v>202</v>
      </c>
      <c r="K126" s="119">
        <v>1</v>
      </c>
      <c r="L126" s="296"/>
      <c r="M126" s="295"/>
      <c r="N126" s="296">
        <f>ROUND($L$126*$K$126,2)</f>
        <v>0</v>
      </c>
      <c r="O126" s="292"/>
      <c r="P126" s="292"/>
      <c r="Q126" s="292"/>
      <c r="R126" s="20"/>
      <c r="T126" s="112"/>
      <c r="U126" s="26" t="s">
        <v>44</v>
      </c>
      <c r="V126" s="113">
        <v>0</v>
      </c>
      <c r="W126" s="113">
        <f>$V$126*$K$126</f>
        <v>0</v>
      </c>
      <c r="X126" s="113">
        <v>0.00062</v>
      </c>
      <c r="Y126" s="113">
        <f>$X$126*$K$126</f>
        <v>0.00062</v>
      </c>
      <c r="Z126" s="113">
        <v>0</v>
      </c>
      <c r="AA126" s="113">
        <f>$Z$126*$K$126</f>
        <v>0</v>
      </c>
      <c r="AB126" s="114"/>
      <c r="AR126" s="6" t="s">
        <v>146</v>
      </c>
      <c r="AT126" s="6" t="s">
        <v>143</v>
      </c>
      <c r="AU126" s="6" t="s">
        <v>98</v>
      </c>
      <c r="AY126" s="6" t="s">
        <v>135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19</v>
      </c>
      <c r="BK126" s="115">
        <f>ROUND($L$126*$K$126,2)</f>
        <v>0</v>
      </c>
      <c r="BL126" s="6" t="s">
        <v>141</v>
      </c>
    </row>
    <row r="127" spans="2:64" s="6" customFormat="1" ht="27" customHeight="1">
      <c r="B127" s="19"/>
      <c r="C127" s="108" t="s">
        <v>24</v>
      </c>
      <c r="D127" s="108" t="s">
        <v>137</v>
      </c>
      <c r="E127" s="109" t="s">
        <v>462</v>
      </c>
      <c r="F127" s="291" t="s">
        <v>463</v>
      </c>
      <c r="G127" s="292"/>
      <c r="H127" s="292"/>
      <c r="I127" s="292"/>
      <c r="J127" s="110" t="s">
        <v>195</v>
      </c>
      <c r="K127" s="111">
        <v>0.005</v>
      </c>
      <c r="L127" s="293"/>
      <c r="M127" s="292"/>
      <c r="N127" s="293">
        <f>ROUND($L$127*$K$127,2)</f>
        <v>0</v>
      </c>
      <c r="O127" s="292"/>
      <c r="P127" s="292"/>
      <c r="Q127" s="292"/>
      <c r="R127" s="20"/>
      <c r="T127" s="112"/>
      <c r="U127" s="26" t="s">
        <v>44</v>
      </c>
      <c r="V127" s="113">
        <v>1.47</v>
      </c>
      <c r="W127" s="113">
        <f>$V$127*$K$127</f>
        <v>0.00735</v>
      </c>
      <c r="X127" s="113">
        <v>0</v>
      </c>
      <c r="Y127" s="113">
        <f>$X$127*$K$127</f>
        <v>0</v>
      </c>
      <c r="Z127" s="113">
        <v>0</v>
      </c>
      <c r="AA127" s="113">
        <f>$Z$127*$K$127</f>
        <v>0</v>
      </c>
      <c r="AB127" s="114"/>
      <c r="AR127" s="6" t="s">
        <v>141</v>
      </c>
      <c r="AT127" s="6" t="s">
        <v>137</v>
      </c>
      <c r="AU127" s="6" t="s">
        <v>98</v>
      </c>
      <c r="AY127" s="6" t="s">
        <v>135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19</v>
      </c>
      <c r="BK127" s="115">
        <f>ROUND($L$127*$K$127,2)</f>
        <v>0</v>
      </c>
      <c r="BL127" s="6" t="s">
        <v>141</v>
      </c>
    </row>
    <row r="128" spans="2:63" s="98" customFormat="1" ht="30.75" customHeight="1">
      <c r="B128" s="99"/>
      <c r="D128" s="107" t="s">
        <v>448</v>
      </c>
      <c r="N128" s="298">
        <f>$BK$128</f>
        <v>0</v>
      </c>
      <c r="O128" s="299"/>
      <c r="P128" s="299"/>
      <c r="Q128" s="299"/>
      <c r="R128" s="102"/>
      <c r="T128" s="103"/>
      <c r="W128" s="104">
        <f>SUM($W$129:$W$137)</f>
        <v>21.016601</v>
      </c>
      <c r="Y128" s="104">
        <f>SUM($Y$129:$Y$137)</f>
        <v>0.06267</v>
      </c>
      <c r="AA128" s="104">
        <f>SUM($AA$129:$AA$137)</f>
        <v>0</v>
      </c>
      <c r="AB128" s="105"/>
      <c r="AR128" s="101" t="s">
        <v>98</v>
      </c>
      <c r="AT128" s="101" t="s">
        <v>78</v>
      </c>
      <c r="AU128" s="101" t="s">
        <v>19</v>
      </c>
      <c r="AY128" s="101" t="s">
        <v>135</v>
      </c>
      <c r="BK128" s="106">
        <f>SUM($BK$129:$BK$137)</f>
        <v>0</v>
      </c>
    </row>
    <row r="129" spans="2:64" s="6" customFormat="1" ht="27" customHeight="1">
      <c r="B129" s="19"/>
      <c r="C129" s="108" t="s">
        <v>146</v>
      </c>
      <c r="D129" s="108" t="s">
        <v>137</v>
      </c>
      <c r="E129" s="109" t="s">
        <v>464</v>
      </c>
      <c r="F129" s="291" t="s">
        <v>465</v>
      </c>
      <c r="G129" s="292"/>
      <c r="H129" s="292"/>
      <c r="I129" s="292"/>
      <c r="J129" s="110" t="s">
        <v>140</v>
      </c>
      <c r="K129" s="111">
        <v>8</v>
      </c>
      <c r="L129" s="293"/>
      <c r="M129" s="292"/>
      <c r="N129" s="293">
        <f>ROUND($L$129*$K$129,2)</f>
        <v>0</v>
      </c>
      <c r="O129" s="292"/>
      <c r="P129" s="292"/>
      <c r="Q129" s="292"/>
      <c r="R129" s="20"/>
      <c r="T129" s="112"/>
      <c r="U129" s="26" t="s">
        <v>44</v>
      </c>
      <c r="V129" s="113">
        <v>0.696</v>
      </c>
      <c r="W129" s="113">
        <f>$V$129*$K$129</f>
        <v>5.568</v>
      </c>
      <c r="X129" s="113">
        <v>0.00125</v>
      </c>
      <c r="Y129" s="113">
        <f>$X$129*$K$129</f>
        <v>0.01</v>
      </c>
      <c r="Z129" s="113">
        <v>0</v>
      </c>
      <c r="AA129" s="113">
        <f>$Z$129*$K$129</f>
        <v>0</v>
      </c>
      <c r="AB129" s="114"/>
      <c r="AR129" s="6" t="s">
        <v>141</v>
      </c>
      <c r="AT129" s="6" t="s">
        <v>137</v>
      </c>
      <c r="AU129" s="6" t="s">
        <v>98</v>
      </c>
      <c r="AY129" s="6" t="s">
        <v>135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19</v>
      </c>
      <c r="BK129" s="115">
        <f>ROUND($L$129*$K$129,2)</f>
        <v>0</v>
      </c>
      <c r="BL129" s="6" t="s">
        <v>141</v>
      </c>
    </row>
    <row r="130" spans="2:64" s="6" customFormat="1" ht="27" customHeight="1">
      <c r="B130" s="19"/>
      <c r="C130" s="108" t="s">
        <v>318</v>
      </c>
      <c r="D130" s="108" t="s">
        <v>137</v>
      </c>
      <c r="E130" s="109" t="s">
        <v>466</v>
      </c>
      <c r="F130" s="291" t="s">
        <v>467</v>
      </c>
      <c r="G130" s="292"/>
      <c r="H130" s="292"/>
      <c r="I130" s="292"/>
      <c r="J130" s="110" t="s">
        <v>140</v>
      </c>
      <c r="K130" s="111">
        <v>18</v>
      </c>
      <c r="L130" s="293"/>
      <c r="M130" s="292"/>
      <c r="N130" s="293">
        <f>ROUND($L$130*$K$130,2)</f>
        <v>0</v>
      </c>
      <c r="O130" s="292"/>
      <c r="P130" s="292"/>
      <c r="Q130" s="292"/>
      <c r="R130" s="20"/>
      <c r="T130" s="112"/>
      <c r="U130" s="26" t="s">
        <v>44</v>
      </c>
      <c r="V130" s="113">
        <v>0.743</v>
      </c>
      <c r="W130" s="113">
        <f>$V$130*$K$130</f>
        <v>13.374</v>
      </c>
      <c r="X130" s="113">
        <v>0.00256</v>
      </c>
      <c r="Y130" s="113">
        <f>$X$130*$K$130</f>
        <v>0.04608</v>
      </c>
      <c r="Z130" s="113">
        <v>0</v>
      </c>
      <c r="AA130" s="113">
        <f>$Z$130*$K$130</f>
        <v>0</v>
      </c>
      <c r="AB130" s="114"/>
      <c r="AR130" s="6" t="s">
        <v>141</v>
      </c>
      <c r="AT130" s="6" t="s">
        <v>137</v>
      </c>
      <c r="AU130" s="6" t="s">
        <v>98</v>
      </c>
      <c r="AY130" s="6" t="s">
        <v>135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19</v>
      </c>
      <c r="BK130" s="115">
        <f>ROUND($L$130*$K$130,2)</f>
        <v>0</v>
      </c>
      <c r="BL130" s="6" t="s">
        <v>141</v>
      </c>
    </row>
    <row r="131" spans="2:64" s="6" customFormat="1" ht="15.75" customHeight="1">
      <c r="B131" s="19"/>
      <c r="C131" s="108" t="s">
        <v>330</v>
      </c>
      <c r="D131" s="108" t="s">
        <v>137</v>
      </c>
      <c r="E131" s="109" t="s">
        <v>468</v>
      </c>
      <c r="F131" s="291" t="s">
        <v>469</v>
      </c>
      <c r="G131" s="292"/>
      <c r="H131" s="292"/>
      <c r="I131" s="292"/>
      <c r="J131" s="110" t="s">
        <v>202</v>
      </c>
      <c r="K131" s="111">
        <v>1</v>
      </c>
      <c r="L131" s="293"/>
      <c r="M131" s="292"/>
      <c r="N131" s="293">
        <f>ROUND($L$131*$K$131,2)</f>
        <v>0</v>
      </c>
      <c r="O131" s="292"/>
      <c r="P131" s="292"/>
      <c r="Q131" s="292"/>
      <c r="R131" s="20"/>
      <c r="T131" s="112"/>
      <c r="U131" s="26" t="s">
        <v>44</v>
      </c>
      <c r="V131" s="113">
        <v>0.227</v>
      </c>
      <c r="W131" s="113">
        <f>$V$131*$K$131</f>
        <v>0.227</v>
      </c>
      <c r="X131" s="113">
        <v>0.00072</v>
      </c>
      <c r="Y131" s="113">
        <f>$X$131*$K$131</f>
        <v>0.00072</v>
      </c>
      <c r="Z131" s="113">
        <v>0</v>
      </c>
      <c r="AA131" s="113">
        <f>$Z$131*$K$131</f>
        <v>0</v>
      </c>
      <c r="AB131" s="114"/>
      <c r="AR131" s="6" t="s">
        <v>141</v>
      </c>
      <c r="AT131" s="6" t="s">
        <v>137</v>
      </c>
      <c r="AU131" s="6" t="s">
        <v>98</v>
      </c>
      <c r="AY131" s="6" t="s">
        <v>135</v>
      </c>
      <c r="BE131" s="115">
        <f>IF($U$131="základní",$N$131,0)</f>
        <v>0</v>
      </c>
      <c r="BF131" s="115">
        <f>IF($U$131="snížená",$N$131,0)</f>
        <v>0</v>
      </c>
      <c r="BG131" s="115">
        <f>IF($U$131="zákl. přenesená",$N$131,0)</f>
        <v>0</v>
      </c>
      <c r="BH131" s="115">
        <f>IF($U$131="sníž. přenesená",$N$131,0)</f>
        <v>0</v>
      </c>
      <c r="BI131" s="115">
        <f>IF($U$131="nulová",$N$131,0)</f>
        <v>0</v>
      </c>
      <c r="BJ131" s="6" t="s">
        <v>19</v>
      </c>
      <c r="BK131" s="115">
        <f>ROUND($L$131*$K$131,2)</f>
        <v>0</v>
      </c>
      <c r="BL131" s="6" t="s">
        <v>141</v>
      </c>
    </row>
    <row r="132" spans="2:64" s="6" customFormat="1" ht="27" customHeight="1">
      <c r="B132" s="19"/>
      <c r="C132" s="108" t="s">
        <v>470</v>
      </c>
      <c r="D132" s="108" t="s">
        <v>137</v>
      </c>
      <c r="E132" s="109" t="s">
        <v>471</v>
      </c>
      <c r="F132" s="291" t="s">
        <v>472</v>
      </c>
      <c r="G132" s="292"/>
      <c r="H132" s="292"/>
      <c r="I132" s="292"/>
      <c r="J132" s="110" t="s">
        <v>202</v>
      </c>
      <c r="K132" s="111">
        <v>1</v>
      </c>
      <c r="L132" s="293"/>
      <c r="M132" s="292"/>
      <c r="N132" s="293">
        <f>ROUND($L$132*$K$132,2)</f>
        <v>0</v>
      </c>
      <c r="O132" s="292"/>
      <c r="P132" s="292"/>
      <c r="Q132" s="292"/>
      <c r="R132" s="20"/>
      <c r="T132" s="112"/>
      <c r="U132" s="26" t="s">
        <v>44</v>
      </c>
      <c r="V132" s="113">
        <v>0.207</v>
      </c>
      <c r="W132" s="113">
        <f>$V$132*$K$132</f>
        <v>0.207</v>
      </c>
      <c r="X132" s="113">
        <v>0.00017</v>
      </c>
      <c r="Y132" s="113">
        <f>$X$132*$K$132</f>
        <v>0.00017</v>
      </c>
      <c r="Z132" s="113">
        <v>0</v>
      </c>
      <c r="AA132" s="113">
        <f>$Z$132*$K$132</f>
        <v>0</v>
      </c>
      <c r="AB132" s="114"/>
      <c r="AR132" s="6" t="s">
        <v>141</v>
      </c>
      <c r="AT132" s="6" t="s">
        <v>137</v>
      </c>
      <c r="AU132" s="6" t="s">
        <v>98</v>
      </c>
      <c r="AY132" s="6" t="s">
        <v>135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19</v>
      </c>
      <c r="BK132" s="115">
        <f>ROUND($L$132*$K$132,2)</f>
        <v>0</v>
      </c>
      <c r="BL132" s="6" t="s">
        <v>141</v>
      </c>
    </row>
    <row r="133" spans="2:64" s="6" customFormat="1" ht="27" customHeight="1">
      <c r="B133" s="19"/>
      <c r="C133" s="108" t="s">
        <v>473</v>
      </c>
      <c r="D133" s="108" t="s">
        <v>137</v>
      </c>
      <c r="E133" s="109" t="s">
        <v>474</v>
      </c>
      <c r="F133" s="291" t="s">
        <v>475</v>
      </c>
      <c r="G133" s="292"/>
      <c r="H133" s="292"/>
      <c r="I133" s="292"/>
      <c r="J133" s="110" t="s">
        <v>202</v>
      </c>
      <c r="K133" s="111">
        <v>1</v>
      </c>
      <c r="L133" s="293"/>
      <c r="M133" s="292"/>
      <c r="N133" s="293">
        <f>ROUND($L$133*$K$133,2)</f>
        <v>0</v>
      </c>
      <c r="O133" s="292"/>
      <c r="P133" s="292"/>
      <c r="Q133" s="292"/>
      <c r="R133" s="20"/>
      <c r="T133" s="112"/>
      <c r="U133" s="26" t="s">
        <v>44</v>
      </c>
      <c r="V133" s="113">
        <v>0.269</v>
      </c>
      <c r="W133" s="113">
        <f>$V$133*$K$133</f>
        <v>0.269</v>
      </c>
      <c r="X133" s="113">
        <v>0.00036</v>
      </c>
      <c r="Y133" s="113">
        <f>$X$133*$K$133</f>
        <v>0.00036</v>
      </c>
      <c r="Z133" s="113">
        <v>0</v>
      </c>
      <c r="AA133" s="113">
        <f>$Z$133*$K$133</f>
        <v>0</v>
      </c>
      <c r="AB133" s="114"/>
      <c r="AR133" s="6" t="s">
        <v>141</v>
      </c>
      <c r="AT133" s="6" t="s">
        <v>137</v>
      </c>
      <c r="AU133" s="6" t="s">
        <v>98</v>
      </c>
      <c r="AY133" s="6" t="s">
        <v>135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19</v>
      </c>
      <c r="BK133" s="115">
        <f>ROUND($L$133*$K$133,2)</f>
        <v>0</v>
      </c>
      <c r="BL133" s="6" t="s">
        <v>141</v>
      </c>
    </row>
    <row r="134" spans="2:64" s="6" customFormat="1" ht="27" customHeight="1">
      <c r="B134" s="19"/>
      <c r="C134" s="108" t="s">
        <v>476</v>
      </c>
      <c r="D134" s="108" t="s">
        <v>137</v>
      </c>
      <c r="E134" s="109" t="s">
        <v>477</v>
      </c>
      <c r="F134" s="291" t="s">
        <v>478</v>
      </c>
      <c r="G134" s="292"/>
      <c r="H134" s="292"/>
      <c r="I134" s="292"/>
      <c r="J134" s="110" t="s">
        <v>202</v>
      </c>
      <c r="K134" s="111">
        <v>3</v>
      </c>
      <c r="L134" s="293"/>
      <c r="M134" s="292"/>
      <c r="N134" s="293">
        <f>ROUND($L$134*$K$134,2)</f>
        <v>0</v>
      </c>
      <c r="O134" s="292"/>
      <c r="P134" s="292"/>
      <c r="Q134" s="292"/>
      <c r="R134" s="20"/>
      <c r="T134" s="112"/>
      <c r="U134" s="26" t="s">
        <v>44</v>
      </c>
      <c r="V134" s="113">
        <v>0.2</v>
      </c>
      <c r="W134" s="113">
        <f>$V$134*$K$134</f>
        <v>0.6000000000000001</v>
      </c>
      <c r="X134" s="113">
        <v>0.00034</v>
      </c>
      <c r="Y134" s="113">
        <f>$X$134*$K$134</f>
        <v>0.00102</v>
      </c>
      <c r="Z134" s="113">
        <v>0</v>
      </c>
      <c r="AA134" s="113">
        <f>$Z$134*$K$134</f>
        <v>0</v>
      </c>
      <c r="AB134" s="114"/>
      <c r="AR134" s="6" t="s">
        <v>141</v>
      </c>
      <c r="AT134" s="6" t="s">
        <v>137</v>
      </c>
      <c r="AU134" s="6" t="s">
        <v>98</v>
      </c>
      <c r="AY134" s="6" t="s">
        <v>135</v>
      </c>
      <c r="BE134" s="115">
        <f>IF($U$134="základní",$N$134,0)</f>
        <v>0</v>
      </c>
      <c r="BF134" s="115">
        <f>IF($U$134="snížená",$N$134,0)</f>
        <v>0</v>
      </c>
      <c r="BG134" s="115">
        <f>IF($U$134="zákl. přenesená",$N$134,0)</f>
        <v>0</v>
      </c>
      <c r="BH134" s="115">
        <f>IF($U$134="sníž. přenesená",$N$134,0)</f>
        <v>0</v>
      </c>
      <c r="BI134" s="115">
        <f>IF($U$134="nulová",$N$134,0)</f>
        <v>0</v>
      </c>
      <c r="BJ134" s="6" t="s">
        <v>19</v>
      </c>
      <c r="BK134" s="115">
        <f>ROUND($L$134*$K$134,2)</f>
        <v>0</v>
      </c>
      <c r="BL134" s="6" t="s">
        <v>141</v>
      </c>
    </row>
    <row r="135" spans="2:64" s="6" customFormat="1" ht="27" customHeight="1">
      <c r="B135" s="19"/>
      <c r="C135" s="108" t="s">
        <v>136</v>
      </c>
      <c r="D135" s="108" t="s">
        <v>137</v>
      </c>
      <c r="E135" s="109" t="s">
        <v>479</v>
      </c>
      <c r="F135" s="291" t="s">
        <v>329</v>
      </c>
      <c r="G135" s="292"/>
      <c r="H135" s="292"/>
      <c r="I135" s="292"/>
      <c r="J135" s="110" t="s">
        <v>202</v>
      </c>
      <c r="K135" s="111">
        <v>2</v>
      </c>
      <c r="L135" s="293"/>
      <c r="M135" s="292"/>
      <c r="N135" s="293">
        <f>ROUND($L$135*$K$135,2)</f>
        <v>0</v>
      </c>
      <c r="O135" s="292"/>
      <c r="P135" s="292"/>
      <c r="Q135" s="292"/>
      <c r="R135" s="20"/>
      <c r="T135" s="112"/>
      <c r="U135" s="26" t="s">
        <v>44</v>
      </c>
      <c r="V135" s="113">
        <v>0.26</v>
      </c>
      <c r="W135" s="113">
        <f>$V$135*$K$135</f>
        <v>0.52</v>
      </c>
      <c r="X135" s="113">
        <v>0.0007</v>
      </c>
      <c r="Y135" s="113">
        <f>$X$135*$K$135</f>
        <v>0.0014</v>
      </c>
      <c r="Z135" s="113">
        <v>0</v>
      </c>
      <c r="AA135" s="113">
        <f>$Z$135*$K$135</f>
        <v>0</v>
      </c>
      <c r="AB135" s="114"/>
      <c r="AR135" s="6" t="s">
        <v>141</v>
      </c>
      <c r="AT135" s="6" t="s">
        <v>137</v>
      </c>
      <c r="AU135" s="6" t="s">
        <v>98</v>
      </c>
      <c r="AY135" s="6" t="s">
        <v>135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19</v>
      </c>
      <c r="BK135" s="115">
        <f>ROUND($L$135*$K$135,2)</f>
        <v>0</v>
      </c>
      <c r="BL135" s="6" t="s">
        <v>141</v>
      </c>
    </row>
    <row r="136" spans="2:64" s="6" customFormat="1" ht="15.75" customHeight="1">
      <c r="B136" s="19"/>
      <c r="C136" s="108" t="s">
        <v>426</v>
      </c>
      <c r="D136" s="108" t="s">
        <v>137</v>
      </c>
      <c r="E136" s="109" t="s">
        <v>480</v>
      </c>
      <c r="F136" s="291" t="s">
        <v>481</v>
      </c>
      <c r="G136" s="292"/>
      <c r="H136" s="292"/>
      <c r="I136" s="292"/>
      <c r="J136" s="110" t="s">
        <v>140</v>
      </c>
      <c r="K136" s="111">
        <v>4</v>
      </c>
      <c r="L136" s="293"/>
      <c r="M136" s="292"/>
      <c r="N136" s="293">
        <f>ROUND($L$136*$K$136,2)</f>
        <v>0</v>
      </c>
      <c r="O136" s="292"/>
      <c r="P136" s="292"/>
      <c r="Q136" s="292"/>
      <c r="R136" s="20"/>
      <c r="T136" s="112"/>
      <c r="U136" s="26" t="s">
        <v>44</v>
      </c>
      <c r="V136" s="113">
        <v>0.042</v>
      </c>
      <c r="W136" s="113">
        <f>$V$136*$K$136</f>
        <v>0.168</v>
      </c>
      <c r="X136" s="113">
        <v>0.00073</v>
      </c>
      <c r="Y136" s="113">
        <f>$X$136*$K$136</f>
        <v>0.00292</v>
      </c>
      <c r="Z136" s="113">
        <v>0</v>
      </c>
      <c r="AA136" s="113">
        <f>$Z$136*$K$136</f>
        <v>0</v>
      </c>
      <c r="AB136" s="114"/>
      <c r="AR136" s="6" t="s">
        <v>141</v>
      </c>
      <c r="AT136" s="6" t="s">
        <v>137</v>
      </c>
      <c r="AU136" s="6" t="s">
        <v>98</v>
      </c>
      <c r="AY136" s="6" t="s">
        <v>135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19</v>
      </c>
      <c r="BK136" s="115">
        <f>ROUND($L$136*$K$136,2)</f>
        <v>0</v>
      </c>
      <c r="BL136" s="6" t="s">
        <v>141</v>
      </c>
    </row>
    <row r="137" spans="2:64" s="6" customFormat="1" ht="27" customHeight="1">
      <c r="B137" s="19"/>
      <c r="C137" s="108" t="s">
        <v>7</v>
      </c>
      <c r="D137" s="108" t="s">
        <v>137</v>
      </c>
      <c r="E137" s="109" t="s">
        <v>482</v>
      </c>
      <c r="F137" s="291" t="s">
        <v>483</v>
      </c>
      <c r="G137" s="292"/>
      <c r="H137" s="292"/>
      <c r="I137" s="292"/>
      <c r="J137" s="110" t="s">
        <v>195</v>
      </c>
      <c r="K137" s="111">
        <v>0.063</v>
      </c>
      <c r="L137" s="293"/>
      <c r="M137" s="292"/>
      <c r="N137" s="293">
        <f>ROUND($L$137*$K$137,2)</f>
        <v>0</v>
      </c>
      <c r="O137" s="292"/>
      <c r="P137" s="292"/>
      <c r="Q137" s="292"/>
      <c r="R137" s="20"/>
      <c r="T137" s="112"/>
      <c r="U137" s="26" t="s">
        <v>44</v>
      </c>
      <c r="V137" s="113">
        <v>1.327</v>
      </c>
      <c r="W137" s="113">
        <f>$V$137*$K$137</f>
        <v>0.083601</v>
      </c>
      <c r="X137" s="113">
        <v>0</v>
      </c>
      <c r="Y137" s="113">
        <f>$X$137*$K$137</f>
        <v>0</v>
      </c>
      <c r="Z137" s="113">
        <v>0</v>
      </c>
      <c r="AA137" s="113">
        <f>$Z$137*$K$137</f>
        <v>0</v>
      </c>
      <c r="AB137" s="114"/>
      <c r="AR137" s="6" t="s">
        <v>141</v>
      </c>
      <c r="AT137" s="6" t="s">
        <v>137</v>
      </c>
      <c r="AU137" s="6" t="s">
        <v>98</v>
      </c>
      <c r="AY137" s="6" t="s">
        <v>135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19</v>
      </c>
      <c r="BK137" s="115">
        <f>ROUND($L$137*$K$137,2)</f>
        <v>0</v>
      </c>
      <c r="BL137" s="6" t="s">
        <v>141</v>
      </c>
    </row>
    <row r="138" spans="2:63" s="98" customFormat="1" ht="30.75" customHeight="1">
      <c r="B138" s="99"/>
      <c r="D138" s="107" t="s">
        <v>449</v>
      </c>
      <c r="N138" s="298">
        <f>$BK$138</f>
        <v>0</v>
      </c>
      <c r="O138" s="299"/>
      <c r="P138" s="299"/>
      <c r="Q138" s="299"/>
      <c r="R138" s="102"/>
      <c r="T138" s="103"/>
      <c r="W138" s="104">
        <f>SUM($W$139:$W$142)</f>
        <v>8.37984</v>
      </c>
      <c r="Y138" s="104">
        <f>SUM($Y$139:$Y$142)</f>
        <v>0.060259999999999994</v>
      </c>
      <c r="AA138" s="104">
        <f>SUM($AA$139:$AA$142)</f>
        <v>0</v>
      </c>
      <c r="AB138" s="105"/>
      <c r="AR138" s="101" t="s">
        <v>98</v>
      </c>
      <c r="AT138" s="101" t="s">
        <v>78</v>
      </c>
      <c r="AU138" s="101" t="s">
        <v>19</v>
      </c>
      <c r="AY138" s="101" t="s">
        <v>135</v>
      </c>
      <c r="BK138" s="106">
        <f>SUM($BK$139:$BK$142)</f>
        <v>0</v>
      </c>
    </row>
    <row r="139" spans="2:64" s="6" customFormat="1" ht="27" customHeight="1">
      <c r="B139" s="19"/>
      <c r="C139" s="108" t="s">
        <v>293</v>
      </c>
      <c r="D139" s="108" t="s">
        <v>137</v>
      </c>
      <c r="E139" s="109" t="s">
        <v>484</v>
      </c>
      <c r="F139" s="291" t="s">
        <v>485</v>
      </c>
      <c r="G139" s="292"/>
      <c r="H139" s="292"/>
      <c r="I139" s="292"/>
      <c r="J139" s="110" t="s">
        <v>158</v>
      </c>
      <c r="K139" s="111">
        <v>1</v>
      </c>
      <c r="L139" s="293"/>
      <c r="M139" s="292"/>
      <c r="N139" s="293">
        <f>ROUND($L$139*$K$139,2)</f>
        <v>0</v>
      </c>
      <c r="O139" s="292"/>
      <c r="P139" s="292"/>
      <c r="Q139" s="292"/>
      <c r="R139" s="20"/>
      <c r="T139" s="112"/>
      <c r="U139" s="26" t="s">
        <v>44</v>
      </c>
      <c r="V139" s="113">
        <v>3.524</v>
      </c>
      <c r="W139" s="113">
        <f>$V$139*$K$139</f>
        <v>3.524</v>
      </c>
      <c r="X139" s="113">
        <v>0.0562</v>
      </c>
      <c r="Y139" s="113">
        <f>$X$139*$K$139</f>
        <v>0.0562</v>
      </c>
      <c r="Z139" s="113">
        <v>0</v>
      </c>
      <c r="AA139" s="113">
        <f>$Z$139*$K$139</f>
        <v>0</v>
      </c>
      <c r="AB139" s="114"/>
      <c r="AR139" s="6" t="s">
        <v>141</v>
      </c>
      <c r="AT139" s="6" t="s">
        <v>137</v>
      </c>
      <c r="AU139" s="6" t="s">
        <v>98</v>
      </c>
      <c r="AY139" s="6" t="s">
        <v>135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19</v>
      </c>
      <c r="BK139" s="115">
        <f>ROUND($L$139*$K$139,2)</f>
        <v>0</v>
      </c>
      <c r="BL139" s="6" t="s">
        <v>141</v>
      </c>
    </row>
    <row r="140" spans="2:64" s="6" customFormat="1" ht="15.75" customHeight="1">
      <c r="B140" s="19"/>
      <c r="C140" s="108" t="s">
        <v>142</v>
      </c>
      <c r="D140" s="108" t="s">
        <v>137</v>
      </c>
      <c r="E140" s="109" t="s">
        <v>486</v>
      </c>
      <c r="F140" s="291" t="s">
        <v>487</v>
      </c>
      <c r="G140" s="292"/>
      <c r="H140" s="292"/>
      <c r="I140" s="292"/>
      <c r="J140" s="110" t="s">
        <v>158</v>
      </c>
      <c r="K140" s="111">
        <v>1</v>
      </c>
      <c r="L140" s="293"/>
      <c r="M140" s="292"/>
      <c r="N140" s="293">
        <f>ROUND($L$140*$K$140,2)</f>
        <v>0</v>
      </c>
      <c r="O140" s="292"/>
      <c r="P140" s="292"/>
      <c r="Q140" s="292"/>
      <c r="R140" s="20"/>
      <c r="T140" s="112"/>
      <c r="U140" s="26" t="s">
        <v>44</v>
      </c>
      <c r="V140" s="113">
        <v>2.357</v>
      </c>
      <c r="W140" s="113">
        <f>$V$140*$K$140</f>
        <v>2.357</v>
      </c>
      <c r="X140" s="113">
        <v>0.00203</v>
      </c>
      <c r="Y140" s="113">
        <f>$X$140*$K$140</f>
        <v>0.00203</v>
      </c>
      <c r="Z140" s="113">
        <v>0</v>
      </c>
      <c r="AA140" s="113">
        <f>$Z$140*$K$140</f>
        <v>0</v>
      </c>
      <c r="AB140" s="114"/>
      <c r="AR140" s="6" t="s">
        <v>141</v>
      </c>
      <c r="AT140" s="6" t="s">
        <v>137</v>
      </c>
      <c r="AU140" s="6" t="s">
        <v>98</v>
      </c>
      <c r="AY140" s="6" t="s">
        <v>135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6" t="s">
        <v>19</v>
      </c>
      <c r="BK140" s="115">
        <f>ROUND($L$140*$K$140,2)</f>
        <v>0</v>
      </c>
      <c r="BL140" s="6" t="s">
        <v>141</v>
      </c>
    </row>
    <row r="141" spans="2:64" s="6" customFormat="1" ht="27" customHeight="1">
      <c r="B141" s="19"/>
      <c r="C141" s="108" t="s">
        <v>147</v>
      </c>
      <c r="D141" s="108" t="s">
        <v>137</v>
      </c>
      <c r="E141" s="109" t="s">
        <v>488</v>
      </c>
      <c r="F141" s="291" t="s">
        <v>489</v>
      </c>
      <c r="G141" s="292"/>
      <c r="H141" s="292"/>
      <c r="I141" s="292"/>
      <c r="J141" s="110" t="s">
        <v>158</v>
      </c>
      <c r="K141" s="111">
        <v>1</v>
      </c>
      <c r="L141" s="293"/>
      <c r="M141" s="292"/>
      <c r="N141" s="293">
        <f>ROUND($L$141*$K$141,2)</f>
        <v>0</v>
      </c>
      <c r="O141" s="292"/>
      <c r="P141" s="292"/>
      <c r="Q141" s="292"/>
      <c r="R141" s="20"/>
      <c r="T141" s="112"/>
      <c r="U141" s="26" t="s">
        <v>44</v>
      </c>
      <c r="V141" s="113">
        <v>2.357</v>
      </c>
      <c r="W141" s="113">
        <f>$V$141*$K$141</f>
        <v>2.357</v>
      </c>
      <c r="X141" s="113">
        <v>0.00203</v>
      </c>
      <c r="Y141" s="113">
        <f>$X$141*$K$141</f>
        <v>0.00203</v>
      </c>
      <c r="Z141" s="113">
        <v>0</v>
      </c>
      <c r="AA141" s="113">
        <f>$Z$141*$K$141</f>
        <v>0</v>
      </c>
      <c r="AB141" s="114"/>
      <c r="AR141" s="6" t="s">
        <v>141</v>
      </c>
      <c r="AT141" s="6" t="s">
        <v>137</v>
      </c>
      <c r="AU141" s="6" t="s">
        <v>98</v>
      </c>
      <c r="AY141" s="6" t="s">
        <v>135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19</v>
      </c>
      <c r="BK141" s="115">
        <f>ROUND($L$141*$K$141,2)</f>
        <v>0</v>
      </c>
      <c r="BL141" s="6" t="s">
        <v>141</v>
      </c>
    </row>
    <row r="142" spans="2:64" s="6" customFormat="1" ht="27" customHeight="1">
      <c r="B142" s="19"/>
      <c r="C142" s="108" t="s">
        <v>327</v>
      </c>
      <c r="D142" s="108" t="s">
        <v>137</v>
      </c>
      <c r="E142" s="109" t="s">
        <v>490</v>
      </c>
      <c r="F142" s="291" t="s">
        <v>491</v>
      </c>
      <c r="G142" s="292"/>
      <c r="H142" s="292"/>
      <c r="I142" s="292"/>
      <c r="J142" s="110" t="s">
        <v>195</v>
      </c>
      <c r="K142" s="111">
        <v>0.06</v>
      </c>
      <c r="L142" s="293"/>
      <c r="M142" s="292"/>
      <c r="N142" s="293">
        <f>ROUND($L$142*$K$142,2)</f>
        <v>0</v>
      </c>
      <c r="O142" s="292"/>
      <c r="P142" s="292"/>
      <c r="Q142" s="292"/>
      <c r="R142" s="20"/>
      <c r="T142" s="112"/>
      <c r="U142" s="26" t="s">
        <v>44</v>
      </c>
      <c r="V142" s="113">
        <v>2.364</v>
      </c>
      <c r="W142" s="113">
        <f>$V$142*$K$142</f>
        <v>0.14184</v>
      </c>
      <c r="X142" s="113">
        <v>0</v>
      </c>
      <c r="Y142" s="113">
        <f>$X$142*$K$142</f>
        <v>0</v>
      </c>
      <c r="Z142" s="113">
        <v>0</v>
      </c>
      <c r="AA142" s="113">
        <f>$Z$142*$K$142</f>
        <v>0</v>
      </c>
      <c r="AB142" s="114"/>
      <c r="AR142" s="6" t="s">
        <v>141</v>
      </c>
      <c r="AT142" s="6" t="s">
        <v>137</v>
      </c>
      <c r="AU142" s="6" t="s">
        <v>98</v>
      </c>
      <c r="AY142" s="6" t="s">
        <v>135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19</v>
      </c>
      <c r="BK142" s="115">
        <f>ROUND($L$142*$K$142,2)</f>
        <v>0</v>
      </c>
      <c r="BL142" s="6" t="s">
        <v>141</v>
      </c>
    </row>
    <row r="143" spans="2:63" s="98" customFormat="1" ht="30.75" customHeight="1">
      <c r="B143" s="99"/>
      <c r="D143" s="107" t="s">
        <v>450</v>
      </c>
      <c r="N143" s="298">
        <f>$BK$143</f>
        <v>0</v>
      </c>
      <c r="O143" s="299"/>
      <c r="P143" s="299"/>
      <c r="Q143" s="299"/>
      <c r="R143" s="102"/>
      <c r="T143" s="103"/>
      <c r="W143" s="104">
        <f>SUM($W$144:$W$145)</f>
        <v>0.5650000000000001</v>
      </c>
      <c r="Y143" s="104">
        <f>SUM($Y$144:$Y$145)</f>
        <v>0.0026</v>
      </c>
      <c r="AA143" s="104">
        <f>SUM($AA$144:$AA$145)</f>
        <v>0</v>
      </c>
      <c r="AB143" s="105"/>
      <c r="AR143" s="101" t="s">
        <v>98</v>
      </c>
      <c r="AT143" s="101" t="s">
        <v>78</v>
      </c>
      <c r="AU143" s="101" t="s">
        <v>19</v>
      </c>
      <c r="AY143" s="101" t="s">
        <v>135</v>
      </c>
      <c r="BK143" s="106">
        <f>SUM($BK$144:$BK$145)</f>
        <v>0</v>
      </c>
    </row>
    <row r="144" spans="2:64" s="6" customFormat="1" ht="27" customHeight="1">
      <c r="B144" s="19"/>
      <c r="C144" s="108" t="s">
        <v>492</v>
      </c>
      <c r="D144" s="108" t="s">
        <v>137</v>
      </c>
      <c r="E144" s="109" t="s">
        <v>493</v>
      </c>
      <c r="F144" s="291" t="s">
        <v>494</v>
      </c>
      <c r="G144" s="292"/>
      <c r="H144" s="292"/>
      <c r="I144" s="292"/>
      <c r="J144" s="110" t="s">
        <v>202</v>
      </c>
      <c r="K144" s="111">
        <v>2</v>
      </c>
      <c r="L144" s="293"/>
      <c r="M144" s="292"/>
      <c r="N144" s="293">
        <f>ROUND($L$144*$K$144,2)</f>
        <v>0</v>
      </c>
      <c r="O144" s="292"/>
      <c r="P144" s="292"/>
      <c r="Q144" s="292"/>
      <c r="R144" s="20"/>
      <c r="T144" s="112"/>
      <c r="U144" s="26" t="s">
        <v>44</v>
      </c>
      <c r="V144" s="113">
        <v>0.113</v>
      </c>
      <c r="W144" s="113">
        <f>$V$144*$K$144</f>
        <v>0.226</v>
      </c>
      <c r="X144" s="113">
        <v>0.00066</v>
      </c>
      <c r="Y144" s="113">
        <f>$X$144*$K$144</f>
        <v>0.00132</v>
      </c>
      <c r="Z144" s="113">
        <v>0</v>
      </c>
      <c r="AA144" s="113">
        <f>$Z$144*$K$144</f>
        <v>0</v>
      </c>
      <c r="AB144" s="114"/>
      <c r="AR144" s="6" t="s">
        <v>141</v>
      </c>
      <c r="AT144" s="6" t="s">
        <v>137</v>
      </c>
      <c r="AU144" s="6" t="s">
        <v>98</v>
      </c>
      <c r="AY144" s="6" t="s">
        <v>135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19</v>
      </c>
      <c r="BK144" s="115">
        <f>ROUND($L$144*$K$144,2)</f>
        <v>0</v>
      </c>
      <c r="BL144" s="6" t="s">
        <v>141</v>
      </c>
    </row>
    <row r="145" spans="2:64" s="6" customFormat="1" ht="27" customHeight="1">
      <c r="B145" s="19"/>
      <c r="C145" s="108" t="s">
        <v>432</v>
      </c>
      <c r="D145" s="108" t="s">
        <v>137</v>
      </c>
      <c r="E145" s="109" t="s">
        <v>495</v>
      </c>
      <c r="F145" s="291" t="s">
        <v>496</v>
      </c>
      <c r="G145" s="292"/>
      <c r="H145" s="292"/>
      <c r="I145" s="292"/>
      <c r="J145" s="110" t="s">
        <v>202</v>
      </c>
      <c r="K145" s="111">
        <v>1</v>
      </c>
      <c r="L145" s="293"/>
      <c r="M145" s="292"/>
      <c r="N145" s="293">
        <f>ROUND($L$145*$K$145,2)</f>
        <v>0</v>
      </c>
      <c r="O145" s="292"/>
      <c r="P145" s="292"/>
      <c r="Q145" s="292"/>
      <c r="R145" s="20"/>
      <c r="T145" s="112"/>
      <c r="U145" s="26" t="s">
        <v>44</v>
      </c>
      <c r="V145" s="113">
        <v>0.339</v>
      </c>
      <c r="W145" s="113">
        <f>$V$145*$K$145</f>
        <v>0.339</v>
      </c>
      <c r="X145" s="113">
        <v>0.00128</v>
      </c>
      <c r="Y145" s="113">
        <f>$X$145*$K$145</f>
        <v>0.00128</v>
      </c>
      <c r="Z145" s="113">
        <v>0</v>
      </c>
      <c r="AA145" s="113">
        <f>$Z$145*$K$145</f>
        <v>0</v>
      </c>
      <c r="AB145" s="114"/>
      <c r="AR145" s="6" t="s">
        <v>141</v>
      </c>
      <c r="AT145" s="6" t="s">
        <v>137</v>
      </c>
      <c r="AU145" s="6" t="s">
        <v>98</v>
      </c>
      <c r="AY145" s="6" t="s">
        <v>135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19</v>
      </c>
      <c r="BK145" s="115">
        <f>ROUND($L$145*$K$145,2)</f>
        <v>0</v>
      </c>
      <c r="BL145" s="6" t="s">
        <v>141</v>
      </c>
    </row>
    <row r="146" spans="2:63" s="98" customFormat="1" ht="30.75" customHeight="1">
      <c r="B146" s="99"/>
      <c r="D146" s="107" t="s">
        <v>113</v>
      </c>
      <c r="N146" s="298">
        <f>$BK$146</f>
        <v>0</v>
      </c>
      <c r="O146" s="299"/>
      <c r="P146" s="299"/>
      <c r="Q146" s="299"/>
      <c r="R146" s="102"/>
      <c r="T146" s="103"/>
      <c r="W146" s="104">
        <f>SUM($W$147:$W$151)</f>
        <v>21.525000000000002</v>
      </c>
      <c r="Y146" s="104">
        <f>SUM($Y$147:$Y$151)</f>
        <v>2.01588</v>
      </c>
      <c r="AA146" s="104">
        <f>SUM($AA$147:$AA$151)</f>
        <v>0</v>
      </c>
      <c r="AB146" s="105"/>
      <c r="AR146" s="101" t="s">
        <v>98</v>
      </c>
      <c r="AT146" s="101" t="s">
        <v>78</v>
      </c>
      <c r="AU146" s="101" t="s">
        <v>19</v>
      </c>
      <c r="AY146" s="101" t="s">
        <v>135</v>
      </c>
      <c r="BK146" s="106">
        <f>SUM($BK$147:$BK$151)</f>
        <v>0</v>
      </c>
    </row>
    <row r="147" spans="2:64" s="6" customFormat="1" ht="27" customHeight="1">
      <c r="B147" s="19"/>
      <c r="C147" s="108" t="s">
        <v>497</v>
      </c>
      <c r="D147" s="108" t="s">
        <v>137</v>
      </c>
      <c r="E147" s="109" t="s">
        <v>498</v>
      </c>
      <c r="F147" s="291" t="s">
        <v>499</v>
      </c>
      <c r="G147" s="292"/>
      <c r="H147" s="292"/>
      <c r="I147" s="292"/>
      <c r="J147" s="110" t="s">
        <v>158</v>
      </c>
      <c r="K147" s="111">
        <v>1</v>
      </c>
      <c r="L147" s="293"/>
      <c r="M147" s="292"/>
      <c r="N147" s="293">
        <f>ROUND($L$147*$K$147,2)</f>
        <v>0</v>
      </c>
      <c r="O147" s="292"/>
      <c r="P147" s="292"/>
      <c r="Q147" s="292"/>
      <c r="R147" s="20"/>
      <c r="T147" s="112"/>
      <c r="U147" s="26" t="s">
        <v>44</v>
      </c>
      <c r="V147" s="113">
        <v>7.691</v>
      </c>
      <c r="W147" s="113">
        <f>$V$147*$K$147</f>
        <v>7.691</v>
      </c>
      <c r="X147" s="113">
        <v>0.15838</v>
      </c>
      <c r="Y147" s="113">
        <f>$X$147*$K$147</f>
        <v>0.15838</v>
      </c>
      <c r="Z147" s="113">
        <v>0</v>
      </c>
      <c r="AA147" s="113">
        <f>$Z$147*$K$147</f>
        <v>0</v>
      </c>
      <c r="AB147" s="114"/>
      <c r="AR147" s="6" t="s">
        <v>141</v>
      </c>
      <c r="AT147" s="6" t="s">
        <v>137</v>
      </c>
      <c r="AU147" s="6" t="s">
        <v>98</v>
      </c>
      <c r="AY147" s="6" t="s">
        <v>135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19</v>
      </c>
      <c r="BK147" s="115">
        <f>ROUND($L$147*$K$147,2)</f>
        <v>0</v>
      </c>
      <c r="BL147" s="6" t="s">
        <v>141</v>
      </c>
    </row>
    <row r="148" spans="2:64" s="6" customFormat="1" ht="27" customHeight="1">
      <c r="B148" s="19"/>
      <c r="C148" s="108" t="s">
        <v>397</v>
      </c>
      <c r="D148" s="108" t="s">
        <v>137</v>
      </c>
      <c r="E148" s="109" t="s">
        <v>500</v>
      </c>
      <c r="F148" s="291" t="s">
        <v>501</v>
      </c>
      <c r="G148" s="292"/>
      <c r="H148" s="292"/>
      <c r="I148" s="292"/>
      <c r="J148" s="110" t="s">
        <v>158</v>
      </c>
      <c r="K148" s="111">
        <v>2</v>
      </c>
      <c r="L148" s="293"/>
      <c r="M148" s="292"/>
      <c r="N148" s="293">
        <f>ROUND($L$148*$K$148,2)</f>
        <v>0</v>
      </c>
      <c r="O148" s="292"/>
      <c r="P148" s="292"/>
      <c r="Q148" s="292"/>
      <c r="R148" s="20"/>
      <c r="T148" s="112"/>
      <c r="U148" s="26" t="s">
        <v>44</v>
      </c>
      <c r="V148" s="113">
        <v>6.284</v>
      </c>
      <c r="W148" s="113">
        <f>$V$148*$K$148</f>
        <v>12.568</v>
      </c>
      <c r="X148" s="113">
        <v>0.92</v>
      </c>
      <c r="Y148" s="113">
        <f>$X$148*$K$148</f>
        <v>1.84</v>
      </c>
      <c r="Z148" s="113">
        <v>0</v>
      </c>
      <c r="AA148" s="113">
        <f>$Z$148*$K$148</f>
        <v>0</v>
      </c>
      <c r="AB148" s="114"/>
      <c r="AR148" s="6" t="s">
        <v>141</v>
      </c>
      <c r="AT148" s="6" t="s">
        <v>137</v>
      </c>
      <c r="AU148" s="6" t="s">
        <v>98</v>
      </c>
      <c r="AY148" s="6" t="s">
        <v>135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19</v>
      </c>
      <c r="BK148" s="115">
        <f>ROUND($L$148*$K$148,2)</f>
        <v>0</v>
      </c>
      <c r="BL148" s="6" t="s">
        <v>141</v>
      </c>
    </row>
    <row r="149" spans="2:64" s="6" customFormat="1" ht="27" customHeight="1">
      <c r="B149" s="19"/>
      <c r="C149" s="116" t="s">
        <v>342</v>
      </c>
      <c r="D149" s="116" t="s">
        <v>143</v>
      </c>
      <c r="E149" s="117" t="s">
        <v>502</v>
      </c>
      <c r="F149" s="294" t="s">
        <v>503</v>
      </c>
      <c r="G149" s="295"/>
      <c r="H149" s="295"/>
      <c r="I149" s="295"/>
      <c r="J149" s="118" t="s">
        <v>202</v>
      </c>
      <c r="K149" s="119">
        <v>1</v>
      </c>
      <c r="L149" s="296"/>
      <c r="M149" s="295"/>
      <c r="N149" s="296">
        <f>ROUND($L$149*$K$149,2)</f>
        <v>0</v>
      </c>
      <c r="O149" s="292"/>
      <c r="P149" s="292"/>
      <c r="Q149" s="292"/>
      <c r="R149" s="20"/>
      <c r="T149" s="112"/>
      <c r="U149" s="26" t="s">
        <v>44</v>
      </c>
      <c r="V149" s="113">
        <v>0</v>
      </c>
      <c r="W149" s="113">
        <f>$V$149*$K$149</f>
        <v>0</v>
      </c>
      <c r="X149" s="113">
        <v>0.00715</v>
      </c>
      <c r="Y149" s="113">
        <f>$X$149*$K$149</f>
        <v>0.00715</v>
      </c>
      <c r="Z149" s="113">
        <v>0</v>
      </c>
      <c r="AA149" s="113">
        <f>$Z$149*$K$149</f>
        <v>0</v>
      </c>
      <c r="AB149" s="114"/>
      <c r="AR149" s="6" t="s">
        <v>146</v>
      </c>
      <c r="AT149" s="6" t="s">
        <v>143</v>
      </c>
      <c r="AU149" s="6" t="s">
        <v>98</v>
      </c>
      <c r="AY149" s="6" t="s">
        <v>135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19</v>
      </c>
      <c r="BK149" s="115">
        <f>ROUND($L$149*$K$149,2)</f>
        <v>0</v>
      </c>
      <c r="BL149" s="6" t="s">
        <v>141</v>
      </c>
    </row>
    <row r="150" spans="2:64" s="6" customFormat="1" ht="39" customHeight="1">
      <c r="B150" s="19"/>
      <c r="C150" s="108" t="s">
        <v>435</v>
      </c>
      <c r="D150" s="108" t="s">
        <v>137</v>
      </c>
      <c r="E150" s="109" t="s">
        <v>504</v>
      </c>
      <c r="F150" s="291" t="s">
        <v>505</v>
      </c>
      <c r="G150" s="292"/>
      <c r="H150" s="292"/>
      <c r="I150" s="292"/>
      <c r="J150" s="110" t="s">
        <v>202</v>
      </c>
      <c r="K150" s="111">
        <v>1</v>
      </c>
      <c r="L150" s="293"/>
      <c r="M150" s="292"/>
      <c r="N150" s="293">
        <f>ROUND($L$150*$K$150,2)</f>
        <v>0</v>
      </c>
      <c r="O150" s="292"/>
      <c r="P150" s="292"/>
      <c r="Q150" s="292"/>
      <c r="R150" s="20"/>
      <c r="T150" s="112"/>
      <c r="U150" s="26" t="s">
        <v>44</v>
      </c>
      <c r="V150" s="113">
        <v>0.288</v>
      </c>
      <c r="W150" s="113">
        <f>$V$150*$K$150</f>
        <v>0.288</v>
      </c>
      <c r="X150" s="113">
        <v>0.00106</v>
      </c>
      <c r="Y150" s="113">
        <f>$X$150*$K$150</f>
        <v>0.00106</v>
      </c>
      <c r="Z150" s="113">
        <v>0</v>
      </c>
      <c r="AA150" s="113">
        <f>$Z$150*$K$150</f>
        <v>0</v>
      </c>
      <c r="AB150" s="114"/>
      <c r="AR150" s="6" t="s">
        <v>141</v>
      </c>
      <c r="AT150" s="6" t="s">
        <v>137</v>
      </c>
      <c r="AU150" s="6" t="s">
        <v>98</v>
      </c>
      <c r="AY150" s="6" t="s">
        <v>135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19</v>
      </c>
      <c r="BK150" s="115">
        <f>ROUND($L$150*$K$150,2)</f>
        <v>0</v>
      </c>
      <c r="BL150" s="6" t="s">
        <v>141</v>
      </c>
    </row>
    <row r="151" spans="2:64" s="6" customFormat="1" ht="27" customHeight="1">
      <c r="B151" s="19"/>
      <c r="C151" s="108" t="s">
        <v>309</v>
      </c>
      <c r="D151" s="108" t="s">
        <v>137</v>
      </c>
      <c r="E151" s="109" t="s">
        <v>506</v>
      </c>
      <c r="F151" s="291" t="s">
        <v>507</v>
      </c>
      <c r="G151" s="292"/>
      <c r="H151" s="292"/>
      <c r="I151" s="292"/>
      <c r="J151" s="110" t="s">
        <v>158</v>
      </c>
      <c r="K151" s="111">
        <v>1</v>
      </c>
      <c r="L151" s="293"/>
      <c r="M151" s="292"/>
      <c r="N151" s="293">
        <f>ROUND($L$151*$K$151,2)</f>
        <v>0</v>
      </c>
      <c r="O151" s="292"/>
      <c r="P151" s="292"/>
      <c r="Q151" s="292"/>
      <c r="R151" s="20"/>
      <c r="T151" s="112"/>
      <c r="U151" s="26" t="s">
        <v>44</v>
      </c>
      <c r="V151" s="113">
        <v>0.978</v>
      </c>
      <c r="W151" s="113">
        <f>$V$151*$K$151</f>
        <v>0.978</v>
      </c>
      <c r="X151" s="113">
        <v>0.00929</v>
      </c>
      <c r="Y151" s="113">
        <f>$X$151*$K$151</f>
        <v>0.00929</v>
      </c>
      <c r="Z151" s="113">
        <v>0</v>
      </c>
      <c r="AA151" s="113">
        <f>$Z$151*$K$151</f>
        <v>0</v>
      </c>
      <c r="AB151" s="114"/>
      <c r="AR151" s="6" t="s">
        <v>141</v>
      </c>
      <c r="AT151" s="6" t="s">
        <v>137</v>
      </c>
      <c r="AU151" s="6" t="s">
        <v>98</v>
      </c>
      <c r="AY151" s="6" t="s">
        <v>135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19</v>
      </c>
      <c r="BK151" s="115">
        <f>ROUND($L$151*$K$151,2)</f>
        <v>0</v>
      </c>
      <c r="BL151" s="6" t="s">
        <v>141</v>
      </c>
    </row>
    <row r="152" spans="2:63" s="98" customFormat="1" ht="30.75" customHeight="1">
      <c r="B152" s="99"/>
      <c r="D152" s="107" t="s">
        <v>115</v>
      </c>
      <c r="N152" s="298">
        <f>$BK$152</f>
        <v>0</v>
      </c>
      <c r="O152" s="299"/>
      <c r="P152" s="299"/>
      <c r="Q152" s="299"/>
      <c r="R152" s="102"/>
      <c r="T152" s="103"/>
      <c r="W152" s="104">
        <f>$W$153</f>
        <v>0.268</v>
      </c>
      <c r="Y152" s="104">
        <f>$Y$153</f>
        <v>0.00124</v>
      </c>
      <c r="AA152" s="104">
        <f>$AA$153</f>
        <v>0</v>
      </c>
      <c r="AB152" s="105"/>
      <c r="AR152" s="101" t="s">
        <v>98</v>
      </c>
      <c r="AT152" s="101" t="s">
        <v>78</v>
      </c>
      <c r="AU152" s="101" t="s">
        <v>19</v>
      </c>
      <c r="AY152" s="101" t="s">
        <v>135</v>
      </c>
      <c r="BK152" s="106">
        <f>$BK$153</f>
        <v>0</v>
      </c>
    </row>
    <row r="153" spans="2:64" s="6" customFormat="1" ht="27" customHeight="1">
      <c r="B153" s="19"/>
      <c r="C153" s="108" t="s">
        <v>508</v>
      </c>
      <c r="D153" s="108" t="s">
        <v>137</v>
      </c>
      <c r="E153" s="109" t="s">
        <v>509</v>
      </c>
      <c r="F153" s="291" t="s">
        <v>510</v>
      </c>
      <c r="G153" s="292"/>
      <c r="H153" s="292"/>
      <c r="I153" s="292"/>
      <c r="J153" s="110" t="s">
        <v>202</v>
      </c>
      <c r="K153" s="111">
        <v>1</v>
      </c>
      <c r="L153" s="293"/>
      <c r="M153" s="292"/>
      <c r="N153" s="293">
        <f>ROUND($L$153*$K$153,2)</f>
        <v>0</v>
      </c>
      <c r="O153" s="292"/>
      <c r="P153" s="292"/>
      <c r="Q153" s="292"/>
      <c r="R153" s="20"/>
      <c r="T153" s="112"/>
      <c r="U153" s="120" t="s">
        <v>44</v>
      </c>
      <c r="V153" s="121">
        <v>0.268</v>
      </c>
      <c r="W153" s="121">
        <f>$V$153*$K$153</f>
        <v>0.268</v>
      </c>
      <c r="X153" s="121">
        <v>0.00124</v>
      </c>
      <c r="Y153" s="121">
        <f>$X$153*$K$153</f>
        <v>0.00124</v>
      </c>
      <c r="Z153" s="121">
        <v>0</v>
      </c>
      <c r="AA153" s="121">
        <f>$Z$153*$K$153</f>
        <v>0</v>
      </c>
      <c r="AB153" s="122"/>
      <c r="AR153" s="6" t="s">
        <v>141</v>
      </c>
      <c r="AT153" s="6" t="s">
        <v>137</v>
      </c>
      <c r="AU153" s="6" t="s">
        <v>98</v>
      </c>
      <c r="AY153" s="6" t="s">
        <v>135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19</v>
      </c>
      <c r="BK153" s="115">
        <f>ROUND($L$153*$K$153,2)</f>
        <v>0</v>
      </c>
      <c r="BL153" s="6" t="s">
        <v>141</v>
      </c>
    </row>
    <row r="154" spans="2:18" s="6" customFormat="1" ht="7.5" customHeight="1"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3"/>
    </row>
    <row r="207" s="2" customFormat="1" ht="14.25" customHeight="1"/>
  </sheetData>
  <sheetProtection/>
  <mergeCells count="150">
    <mergeCell ref="N143:Q143"/>
    <mergeCell ref="N146:Q146"/>
    <mergeCell ref="N152:Q152"/>
    <mergeCell ref="H1:K1"/>
    <mergeCell ref="S2:AC2"/>
    <mergeCell ref="N117:Q117"/>
    <mergeCell ref="N118:Q118"/>
    <mergeCell ref="N119:Q119"/>
    <mergeCell ref="N123:Q123"/>
    <mergeCell ref="N128:Q128"/>
    <mergeCell ref="N138:Q138"/>
    <mergeCell ref="F151:I151"/>
    <mergeCell ref="L151:M151"/>
    <mergeCell ref="N151:Q151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9:I129"/>
    <mergeCell ref="L129:M129"/>
    <mergeCell ref="N129:Q129"/>
    <mergeCell ref="F125:I125"/>
    <mergeCell ref="L125:M125"/>
    <mergeCell ref="N125:Q125"/>
    <mergeCell ref="F126:I126"/>
    <mergeCell ref="L126:M126"/>
    <mergeCell ref="N126:Q126"/>
    <mergeCell ref="F122:I122"/>
    <mergeCell ref="L122:M122"/>
    <mergeCell ref="N122:Q122"/>
    <mergeCell ref="F124:I124"/>
    <mergeCell ref="L124:M124"/>
    <mergeCell ref="N124:Q124"/>
    <mergeCell ref="F120:I120"/>
    <mergeCell ref="L120:M120"/>
    <mergeCell ref="N120:Q120"/>
    <mergeCell ref="F121:I121"/>
    <mergeCell ref="L121:M121"/>
    <mergeCell ref="N121:Q121"/>
    <mergeCell ref="F109:P109"/>
    <mergeCell ref="M111:P111"/>
    <mergeCell ref="M113:Q113"/>
    <mergeCell ref="M114:Q114"/>
    <mergeCell ref="F116:I116"/>
    <mergeCell ref="L116:M116"/>
    <mergeCell ref="N116:Q116"/>
    <mergeCell ref="N95:Q95"/>
    <mergeCell ref="N96:Q96"/>
    <mergeCell ref="N98:Q98"/>
    <mergeCell ref="L100:Q100"/>
    <mergeCell ref="C106:Q106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V110" sqref="V110"/>
    </sheetView>
  </sheetViews>
  <sheetFormatPr defaultColWidth="9.33203125" defaultRowHeight="13.5"/>
  <cols>
    <col min="1" max="1" width="8.33203125" style="129" customWidth="1"/>
    <col min="2" max="2" width="1.66796875" style="129" customWidth="1"/>
    <col min="3" max="3" width="4.16015625" style="129" customWidth="1"/>
    <col min="4" max="4" width="4.33203125" style="129" customWidth="1"/>
    <col min="5" max="5" width="17.16015625" style="129" customWidth="1"/>
    <col min="6" max="6" width="75" style="129" customWidth="1"/>
    <col min="7" max="7" width="8.66015625" style="129" customWidth="1"/>
    <col min="8" max="8" width="11.16015625" style="129" customWidth="1"/>
    <col min="9" max="9" width="12.66015625" style="129" customWidth="1"/>
    <col min="10" max="10" width="23.5" style="129" customWidth="1"/>
    <col min="11" max="11" width="15.5" style="129" customWidth="1"/>
    <col min="12" max="12" width="9.33203125" style="129" customWidth="1"/>
    <col min="13" max="18" width="9.33203125" style="129" hidden="1" customWidth="1"/>
    <col min="19" max="19" width="8.16015625" style="129" hidden="1" customWidth="1"/>
    <col min="20" max="20" width="29.66015625" style="129" hidden="1" customWidth="1"/>
    <col min="21" max="21" width="16.33203125" style="129" hidden="1" customWidth="1"/>
    <col min="22" max="22" width="12.33203125" style="129" customWidth="1"/>
    <col min="23" max="23" width="16.33203125" style="129" customWidth="1"/>
    <col min="24" max="24" width="12.33203125" style="129" customWidth="1"/>
    <col min="25" max="25" width="15" style="129" customWidth="1"/>
    <col min="26" max="26" width="11" style="129" customWidth="1"/>
    <col min="27" max="27" width="15" style="129" customWidth="1"/>
    <col min="28" max="28" width="16.33203125" style="129" customWidth="1"/>
    <col min="29" max="29" width="11" style="129" customWidth="1"/>
    <col min="30" max="30" width="15" style="129" customWidth="1"/>
    <col min="31" max="31" width="16.33203125" style="129" customWidth="1"/>
    <col min="32" max="43" width="9.33203125" style="129" customWidth="1"/>
    <col min="44" max="65" width="9.33203125" style="129" hidden="1" customWidth="1"/>
    <col min="66" max="16384" width="9.33203125" style="129" customWidth="1"/>
  </cols>
  <sheetData>
    <row r="1" spans="1:70" ht="21.75" customHeight="1">
      <c r="A1" s="248"/>
      <c r="B1" s="247"/>
      <c r="C1" s="247"/>
      <c r="D1" s="246" t="s">
        <v>1</v>
      </c>
      <c r="E1" s="247"/>
      <c r="F1" s="245" t="s">
        <v>604</v>
      </c>
      <c r="G1" s="306" t="s">
        <v>603</v>
      </c>
      <c r="H1" s="306"/>
      <c r="I1" s="247"/>
      <c r="J1" s="245" t="s">
        <v>602</v>
      </c>
      <c r="K1" s="246" t="s">
        <v>97</v>
      </c>
      <c r="L1" s="245" t="s">
        <v>517</v>
      </c>
      <c r="M1" s="245"/>
      <c r="N1" s="245"/>
      <c r="O1" s="245"/>
      <c r="P1" s="245"/>
      <c r="Q1" s="245"/>
      <c r="R1" s="245"/>
      <c r="S1" s="245"/>
      <c r="T1" s="245"/>
      <c r="U1" s="244"/>
      <c r="V1" s="244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</row>
    <row r="2" spans="3:46" ht="36.75" customHeight="1">
      <c r="L2" s="307" t="s">
        <v>5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34" t="s">
        <v>601</v>
      </c>
    </row>
    <row r="3" spans="2:46" ht="6.75" customHeight="1">
      <c r="B3" s="242"/>
      <c r="C3" s="241"/>
      <c r="D3" s="241"/>
      <c r="E3" s="241"/>
      <c r="F3" s="241"/>
      <c r="G3" s="241"/>
      <c r="H3" s="241"/>
      <c r="I3" s="241"/>
      <c r="J3" s="241"/>
      <c r="K3" s="240"/>
      <c r="AT3" s="134" t="s">
        <v>98</v>
      </c>
    </row>
    <row r="4" spans="2:46" ht="36.75" customHeight="1">
      <c r="B4" s="238"/>
      <c r="C4" s="237"/>
      <c r="D4" s="218" t="s">
        <v>600</v>
      </c>
      <c r="E4" s="237"/>
      <c r="F4" s="237"/>
      <c r="G4" s="237"/>
      <c r="H4" s="237"/>
      <c r="I4" s="237"/>
      <c r="J4" s="237"/>
      <c r="K4" s="236"/>
      <c r="M4" s="239" t="s">
        <v>10</v>
      </c>
      <c r="AT4" s="134" t="s">
        <v>3</v>
      </c>
    </row>
    <row r="5" spans="2:11" ht="6.75" customHeight="1">
      <c r="B5" s="238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>
      <c r="B6" s="238"/>
      <c r="C6" s="237"/>
      <c r="D6" s="216" t="s">
        <v>14</v>
      </c>
      <c r="E6" s="237"/>
      <c r="F6" s="237"/>
      <c r="G6" s="237"/>
      <c r="H6" s="237"/>
      <c r="I6" s="237"/>
      <c r="J6" s="237"/>
      <c r="K6" s="236"/>
    </row>
    <row r="7" spans="2:11" ht="22.5" customHeight="1">
      <c r="B7" s="238"/>
      <c r="C7" s="237"/>
      <c r="D7" s="237"/>
      <c r="E7" s="309" t="str">
        <f>'Rekapitulace stavby'!$K$6</f>
        <v>Změna zdroje tepla v objektu Ubytovny pro nemocnici v Turnově</v>
      </c>
      <c r="F7" s="309"/>
      <c r="G7" s="309"/>
      <c r="H7" s="309"/>
      <c r="I7" s="237"/>
      <c r="J7" s="237"/>
      <c r="K7" s="236"/>
    </row>
    <row r="8" spans="2:11" s="130" customFormat="1" ht="15">
      <c r="B8" s="131"/>
      <c r="C8" s="150"/>
      <c r="D8" s="216" t="s">
        <v>100</v>
      </c>
      <c r="E8" s="150"/>
      <c r="F8" s="150"/>
      <c r="G8" s="150"/>
      <c r="H8" s="150"/>
      <c r="I8" s="150"/>
      <c r="J8" s="150"/>
      <c r="K8" s="194"/>
    </row>
    <row r="9" spans="2:11" s="130" customFormat="1" ht="36.75" customHeight="1">
      <c r="B9" s="131"/>
      <c r="C9" s="150"/>
      <c r="D9" s="150"/>
      <c r="E9" s="310" t="s">
        <v>611</v>
      </c>
      <c r="F9" s="311"/>
      <c r="G9" s="311"/>
      <c r="H9" s="311"/>
      <c r="I9" s="150"/>
      <c r="J9" s="150"/>
      <c r="K9" s="194"/>
    </row>
    <row r="10" spans="2:11" s="130" customFormat="1" ht="13.5">
      <c r="B10" s="131"/>
      <c r="C10" s="150"/>
      <c r="D10" s="150"/>
      <c r="E10" s="150"/>
      <c r="F10" s="150"/>
      <c r="G10" s="150"/>
      <c r="H10" s="150"/>
      <c r="I10" s="150"/>
      <c r="J10" s="150"/>
      <c r="K10" s="194"/>
    </row>
    <row r="11" spans="2:11" s="130" customFormat="1" ht="14.25" customHeight="1">
      <c r="B11" s="131"/>
      <c r="C11" s="150"/>
      <c r="D11" s="216" t="s">
        <v>599</v>
      </c>
      <c r="E11" s="150"/>
      <c r="F11" s="215" t="s">
        <v>535</v>
      </c>
      <c r="G11" s="150"/>
      <c r="H11" s="150"/>
      <c r="I11" s="216" t="s">
        <v>18</v>
      </c>
      <c r="J11" s="215" t="s">
        <v>535</v>
      </c>
      <c r="K11" s="194"/>
    </row>
    <row r="12" spans="2:11" s="130" customFormat="1" ht="14.25" customHeight="1">
      <c r="B12" s="131"/>
      <c r="C12" s="150"/>
      <c r="D12" s="216" t="s">
        <v>20</v>
      </c>
      <c r="E12" s="150"/>
      <c r="F12" s="215" t="s">
        <v>102</v>
      </c>
      <c r="G12" s="150"/>
      <c r="H12" s="150"/>
      <c r="I12" s="216" t="s">
        <v>22</v>
      </c>
      <c r="J12" s="314" t="str">
        <f>'[2]Rekapitulace stavby'!$AN$8</f>
        <v>10.07.2017</v>
      </c>
      <c r="K12" s="315"/>
    </row>
    <row r="13" spans="2:11" s="130" customFormat="1" ht="10.5" customHeight="1">
      <c r="B13" s="131"/>
      <c r="C13" s="150"/>
      <c r="D13" s="150"/>
      <c r="E13" s="150"/>
      <c r="F13" s="150"/>
      <c r="G13" s="150"/>
      <c r="H13" s="150"/>
      <c r="I13" s="150"/>
      <c r="J13" s="150"/>
      <c r="K13" s="194"/>
    </row>
    <row r="14" spans="2:11" s="130" customFormat="1" ht="14.25" customHeight="1">
      <c r="B14" s="131"/>
      <c r="C14" s="150"/>
      <c r="D14" s="216" t="s">
        <v>586</v>
      </c>
      <c r="E14" s="150"/>
      <c r="F14" s="150"/>
      <c r="G14" s="150"/>
      <c r="H14" s="150"/>
      <c r="I14" s="216" t="s">
        <v>27</v>
      </c>
      <c r="J14" s="215">
        <f>IF('[1]Rekapitulace stavby'!AN10="","",'[1]Rekapitulace stavby'!AN10)</f>
      </c>
      <c r="K14" s="194"/>
    </row>
    <row r="15" spans="2:11" s="130" customFormat="1" ht="18" customHeight="1">
      <c r="B15" s="131"/>
      <c r="C15" s="150"/>
      <c r="D15" s="150"/>
      <c r="E15" s="215" t="s">
        <v>29</v>
      </c>
      <c r="F15" s="150"/>
      <c r="G15" s="150"/>
      <c r="H15" s="150"/>
      <c r="I15" s="216" t="s">
        <v>30</v>
      </c>
      <c r="J15" s="215">
        <f>IF('[1]Rekapitulace stavby'!AN11="","",'[1]Rekapitulace stavby'!AN11)</f>
      </c>
      <c r="K15" s="194"/>
    </row>
    <row r="16" spans="2:11" s="130" customFormat="1" ht="6.75" customHeight="1">
      <c r="B16" s="131"/>
      <c r="C16" s="150"/>
      <c r="D16" s="150"/>
      <c r="E16" s="150"/>
      <c r="F16" s="150"/>
      <c r="G16" s="150"/>
      <c r="H16" s="150"/>
      <c r="I16" s="150"/>
      <c r="J16" s="150"/>
      <c r="K16" s="194"/>
    </row>
    <row r="17" spans="2:11" s="130" customFormat="1" ht="14.25" customHeight="1">
      <c r="B17" s="131"/>
      <c r="C17" s="150"/>
      <c r="D17" s="216" t="s">
        <v>585</v>
      </c>
      <c r="E17" s="150"/>
      <c r="F17" s="150"/>
      <c r="G17" s="150"/>
      <c r="H17" s="150"/>
      <c r="I17" s="216" t="s">
        <v>27</v>
      </c>
      <c r="J17" s="215">
        <f>IF('[1]Rekapitulace stavby'!AN13="Vyplň údaj","",IF('[1]Rekapitulace stavby'!AN13="","",'[1]Rekapitulace stavby'!AN13))</f>
      </c>
      <c r="K17" s="194"/>
    </row>
    <row r="18" spans="2:11" s="130" customFormat="1" ht="18" customHeight="1">
      <c r="B18" s="131"/>
      <c r="C18" s="150"/>
      <c r="D18" s="150"/>
      <c r="E18" s="215" t="str">
        <f>IF('[1]Rekapitulace stavby'!E14="Vyplň údaj","",IF('[1]Rekapitulace stavby'!E14="","",'[1]Rekapitulace stavby'!E14))</f>
        <v> </v>
      </c>
      <c r="F18" s="150"/>
      <c r="G18" s="150"/>
      <c r="H18" s="150"/>
      <c r="I18" s="216" t="s">
        <v>30</v>
      </c>
      <c r="J18" s="215">
        <f>IF('[1]Rekapitulace stavby'!AN14="Vyplň údaj","",IF('[1]Rekapitulace stavby'!AN14="","",'[1]Rekapitulace stavby'!AN14))</f>
      </c>
      <c r="K18" s="194"/>
    </row>
    <row r="19" spans="2:11" s="130" customFormat="1" ht="6.75" customHeight="1">
      <c r="B19" s="131"/>
      <c r="C19" s="150"/>
      <c r="D19" s="150"/>
      <c r="E19" s="150"/>
      <c r="F19" s="150"/>
      <c r="G19" s="150"/>
      <c r="H19" s="150"/>
      <c r="I19" s="150"/>
      <c r="J19" s="150"/>
      <c r="K19" s="194"/>
    </row>
    <row r="20" spans="2:11" s="130" customFormat="1" ht="14.25" customHeight="1">
      <c r="B20" s="131"/>
      <c r="C20" s="150"/>
      <c r="D20" s="216" t="s">
        <v>36</v>
      </c>
      <c r="E20" s="150"/>
      <c r="F20" s="150"/>
      <c r="G20" s="150"/>
      <c r="H20" s="150"/>
      <c r="I20" s="216" t="s">
        <v>27</v>
      </c>
      <c r="J20" s="130" t="s">
        <v>33</v>
      </c>
      <c r="K20" s="194"/>
    </row>
    <row r="21" spans="2:11" s="130" customFormat="1" ht="18" customHeight="1">
      <c r="B21" s="131"/>
      <c r="C21" s="150"/>
      <c r="D21" s="150"/>
      <c r="E21" s="215" t="s">
        <v>598</v>
      </c>
      <c r="F21" s="150"/>
      <c r="G21" s="150"/>
      <c r="H21" s="150"/>
      <c r="I21" s="216" t="s">
        <v>30</v>
      </c>
      <c r="J21" s="130" t="s">
        <v>35</v>
      </c>
      <c r="K21" s="194"/>
    </row>
    <row r="22" spans="2:11" s="130" customFormat="1" ht="6.75" customHeight="1">
      <c r="B22" s="131"/>
      <c r="C22" s="150"/>
      <c r="D22" s="150"/>
      <c r="E22" s="150"/>
      <c r="F22" s="150"/>
      <c r="G22" s="150"/>
      <c r="H22" s="150"/>
      <c r="I22" s="150"/>
      <c r="J22" s="150"/>
      <c r="K22" s="194"/>
    </row>
    <row r="23" spans="2:11" s="130" customFormat="1" ht="14.25" customHeight="1">
      <c r="B23" s="131"/>
      <c r="C23" s="150"/>
      <c r="D23" s="216" t="s">
        <v>597</v>
      </c>
      <c r="E23" s="150"/>
      <c r="F23" s="150"/>
      <c r="G23" s="150"/>
      <c r="H23" s="150"/>
      <c r="I23" s="150"/>
      <c r="J23" s="150"/>
      <c r="K23" s="194"/>
    </row>
    <row r="24" spans="2:11" s="232" customFormat="1" ht="22.5" customHeight="1">
      <c r="B24" s="235"/>
      <c r="C24" s="234"/>
      <c r="D24" s="234"/>
      <c r="E24" s="312" t="s">
        <v>535</v>
      </c>
      <c r="F24" s="313"/>
      <c r="G24" s="313"/>
      <c r="H24" s="313"/>
      <c r="I24" s="234"/>
      <c r="J24" s="234"/>
      <c r="K24" s="233"/>
    </row>
    <row r="25" spans="2:11" s="130" customFormat="1" ht="6.75" customHeight="1">
      <c r="B25" s="131"/>
      <c r="C25" s="150"/>
      <c r="D25" s="150"/>
      <c r="E25" s="150"/>
      <c r="F25" s="150"/>
      <c r="G25" s="150"/>
      <c r="H25" s="150"/>
      <c r="I25" s="150"/>
      <c r="J25" s="150"/>
      <c r="K25" s="194"/>
    </row>
    <row r="26" spans="2:11" s="130" customFormat="1" ht="6.75" customHeight="1">
      <c r="B26" s="131"/>
      <c r="C26" s="150"/>
      <c r="D26" s="173"/>
      <c r="E26" s="173"/>
      <c r="F26" s="173"/>
      <c r="G26" s="173"/>
      <c r="H26" s="173"/>
      <c r="I26" s="173"/>
      <c r="J26" s="173"/>
      <c r="K26" s="230"/>
    </row>
    <row r="27" spans="2:11" s="130" customFormat="1" ht="24.75" customHeight="1">
      <c r="B27" s="131"/>
      <c r="C27" s="150"/>
      <c r="D27" s="231" t="s">
        <v>42</v>
      </c>
      <c r="E27" s="150"/>
      <c r="F27" s="150"/>
      <c r="G27" s="150"/>
      <c r="H27" s="150"/>
      <c r="I27" s="150"/>
      <c r="J27" s="209">
        <f>ROUND(J81,2)</f>
        <v>0</v>
      </c>
      <c r="K27" s="194"/>
    </row>
    <row r="28" spans="2:11" s="130" customFormat="1" ht="6.75" customHeight="1">
      <c r="B28" s="131"/>
      <c r="C28" s="150"/>
      <c r="D28" s="173"/>
      <c r="E28" s="173"/>
      <c r="F28" s="173"/>
      <c r="G28" s="173"/>
      <c r="H28" s="173"/>
      <c r="I28" s="173"/>
      <c r="J28" s="173"/>
      <c r="K28" s="230"/>
    </row>
    <row r="29" spans="2:11" s="130" customFormat="1" ht="14.25" customHeight="1">
      <c r="B29" s="131"/>
      <c r="C29" s="150"/>
      <c r="D29" s="150"/>
      <c r="E29" s="150"/>
      <c r="F29" s="229" t="s">
        <v>596</v>
      </c>
      <c r="G29" s="150"/>
      <c r="H29" s="150"/>
      <c r="I29" s="229" t="s">
        <v>595</v>
      </c>
      <c r="J29" s="229" t="s">
        <v>594</v>
      </c>
      <c r="K29" s="194"/>
    </row>
    <row r="30" spans="2:11" s="130" customFormat="1" ht="14.25" customHeight="1">
      <c r="B30" s="131"/>
      <c r="C30" s="150"/>
      <c r="D30" s="228" t="s">
        <v>43</v>
      </c>
      <c r="E30" s="228" t="s">
        <v>44</v>
      </c>
      <c r="F30" s="226">
        <f>ROUND(SUM(BE81:BE149),2)</f>
        <v>0</v>
      </c>
      <c r="G30" s="150"/>
      <c r="H30" s="150"/>
      <c r="I30" s="227">
        <v>0.21</v>
      </c>
      <c r="J30" s="226">
        <f>ROUND(ROUND((SUM(BE81:BE149)),2)*I30,2)</f>
        <v>0</v>
      </c>
      <c r="K30" s="194"/>
    </row>
    <row r="31" spans="2:11" s="130" customFormat="1" ht="14.25" customHeight="1">
      <c r="B31" s="131"/>
      <c r="C31" s="150"/>
      <c r="D31" s="150"/>
      <c r="E31" s="228" t="s">
        <v>46</v>
      </c>
      <c r="F31" s="226">
        <f>ROUND(SUM(BF81:BF149),2)</f>
        <v>0</v>
      </c>
      <c r="G31" s="150"/>
      <c r="H31" s="150"/>
      <c r="I31" s="227">
        <v>0.15</v>
      </c>
      <c r="J31" s="226">
        <f>ROUND(ROUND((SUM(BF81:BF149)),2)*I31,2)</f>
        <v>0</v>
      </c>
      <c r="K31" s="194"/>
    </row>
    <row r="32" spans="2:11" s="130" customFormat="1" ht="14.25" customHeight="1" hidden="1">
      <c r="B32" s="131"/>
      <c r="C32" s="150"/>
      <c r="D32" s="150"/>
      <c r="E32" s="228" t="s">
        <v>47</v>
      </c>
      <c r="F32" s="226">
        <f>ROUND(SUM(BG81:BG149),2)</f>
        <v>0</v>
      </c>
      <c r="G32" s="150"/>
      <c r="H32" s="150"/>
      <c r="I32" s="227">
        <v>0.21</v>
      </c>
      <c r="J32" s="226">
        <v>0</v>
      </c>
      <c r="K32" s="194"/>
    </row>
    <row r="33" spans="2:11" s="130" customFormat="1" ht="14.25" customHeight="1" hidden="1">
      <c r="B33" s="131"/>
      <c r="C33" s="150"/>
      <c r="D33" s="150"/>
      <c r="E33" s="228" t="s">
        <v>48</v>
      </c>
      <c r="F33" s="226">
        <f>ROUND(SUM(BH81:BH149),2)</f>
        <v>0</v>
      </c>
      <c r="G33" s="150"/>
      <c r="H33" s="150"/>
      <c r="I33" s="227">
        <v>0.15</v>
      </c>
      <c r="J33" s="226">
        <v>0</v>
      </c>
      <c r="K33" s="194"/>
    </row>
    <row r="34" spans="2:11" s="130" customFormat="1" ht="14.25" customHeight="1" hidden="1">
      <c r="B34" s="131"/>
      <c r="C34" s="150"/>
      <c r="D34" s="150"/>
      <c r="E34" s="228" t="s">
        <v>49</v>
      </c>
      <c r="F34" s="226">
        <f>ROUND(SUM(BI81:BI149),2)</f>
        <v>0</v>
      </c>
      <c r="G34" s="150"/>
      <c r="H34" s="150"/>
      <c r="I34" s="227">
        <v>0</v>
      </c>
      <c r="J34" s="226">
        <v>0</v>
      </c>
      <c r="K34" s="194"/>
    </row>
    <row r="35" spans="2:11" s="130" customFormat="1" ht="6.75" customHeight="1">
      <c r="B35" s="131"/>
      <c r="C35" s="150"/>
      <c r="D35" s="150"/>
      <c r="E35" s="150"/>
      <c r="F35" s="150"/>
      <c r="G35" s="150"/>
      <c r="H35" s="150"/>
      <c r="I35" s="150"/>
      <c r="J35" s="150"/>
      <c r="K35" s="194"/>
    </row>
    <row r="36" spans="2:11" s="130" customFormat="1" ht="24.75" customHeight="1">
      <c r="B36" s="131"/>
      <c r="C36" s="213"/>
      <c r="D36" s="225" t="s">
        <v>50</v>
      </c>
      <c r="E36" s="222"/>
      <c r="F36" s="222"/>
      <c r="G36" s="224" t="s">
        <v>51</v>
      </c>
      <c r="H36" s="223" t="s">
        <v>52</v>
      </c>
      <c r="I36" s="222"/>
      <c r="J36" s="221">
        <f>SUM(J27:J34)</f>
        <v>0</v>
      </c>
      <c r="K36" s="220"/>
    </row>
    <row r="37" spans="2:11" s="130" customFormat="1" ht="14.25" customHeight="1">
      <c r="B37" s="133"/>
      <c r="C37" s="132"/>
      <c r="D37" s="132"/>
      <c r="E37" s="132"/>
      <c r="F37" s="132"/>
      <c r="G37" s="132"/>
      <c r="H37" s="132"/>
      <c r="I37" s="132"/>
      <c r="J37" s="132"/>
      <c r="K37" s="193"/>
    </row>
    <row r="41" spans="2:11" s="130" customFormat="1" ht="6.75" customHeight="1">
      <c r="B41" s="192"/>
      <c r="C41" s="191"/>
      <c r="D41" s="191"/>
      <c r="E41" s="191"/>
      <c r="F41" s="191"/>
      <c r="G41" s="191"/>
      <c r="H41" s="191"/>
      <c r="I41" s="191"/>
      <c r="J41" s="191"/>
      <c r="K41" s="219"/>
    </row>
    <row r="42" spans="2:11" s="130" customFormat="1" ht="36.75" customHeight="1">
      <c r="B42" s="131"/>
      <c r="C42" s="218" t="s">
        <v>593</v>
      </c>
      <c r="D42" s="150"/>
      <c r="E42" s="150"/>
      <c r="F42" s="150"/>
      <c r="G42" s="150"/>
      <c r="H42" s="150"/>
      <c r="I42" s="150"/>
      <c r="J42" s="150"/>
      <c r="K42" s="194"/>
    </row>
    <row r="43" spans="2:11" s="130" customFormat="1" ht="6.75" customHeight="1">
      <c r="B43" s="131"/>
      <c r="C43" s="150"/>
      <c r="D43" s="150"/>
      <c r="E43" s="150"/>
      <c r="F43" s="150"/>
      <c r="G43" s="150"/>
      <c r="H43" s="150"/>
      <c r="I43" s="150"/>
      <c r="J43" s="150"/>
      <c r="K43" s="194"/>
    </row>
    <row r="44" spans="2:11" s="130" customFormat="1" ht="14.25" customHeight="1">
      <c r="B44" s="131"/>
      <c r="C44" s="216" t="s">
        <v>14</v>
      </c>
      <c r="D44" s="150"/>
      <c r="E44" s="150"/>
      <c r="F44" s="150"/>
      <c r="G44" s="150"/>
      <c r="H44" s="150"/>
      <c r="I44" s="150"/>
      <c r="J44" s="150"/>
      <c r="K44" s="194"/>
    </row>
    <row r="45" spans="2:11" s="130" customFormat="1" ht="22.5" customHeight="1">
      <c r="B45" s="131"/>
      <c r="C45" s="150"/>
      <c r="D45" s="150"/>
      <c r="E45" s="309" t="str">
        <f>E7</f>
        <v>Změna zdroje tepla v objektu Ubytovny pro nemocnici v Turnově</v>
      </c>
      <c r="F45" s="311"/>
      <c r="G45" s="311"/>
      <c r="H45" s="311"/>
      <c r="I45" s="150"/>
      <c r="J45" s="150"/>
      <c r="K45" s="194"/>
    </row>
    <row r="46" spans="2:11" s="130" customFormat="1" ht="14.25" customHeight="1">
      <c r="B46" s="131"/>
      <c r="C46" s="216" t="s">
        <v>100</v>
      </c>
      <c r="D46" s="150"/>
      <c r="E46" s="150"/>
      <c r="F46" s="150"/>
      <c r="G46" s="150"/>
      <c r="H46" s="150"/>
      <c r="I46" s="150"/>
      <c r="J46" s="150"/>
      <c r="K46" s="194"/>
    </row>
    <row r="47" spans="2:11" s="130" customFormat="1" ht="23.25" customHeight="1">
      <c r="B47" s="131"/>
      <c r="C47" s="150"/>
      <c r="D47" s="150"/>
      <c r="E47" s="310" t="str">
        <f>E9</f>
        <v>SO02 F.1.4.g) MaR - Elektro a MaR</v>
      </c>
      <c r="F47" s="311"/>
      <c r="G47" s="311"/>
      <c r="H47" s="311"/>
      <c r="I47" s="150"/>
      <c r="J47" s="150"/>
      <c r="K47" s="194"/>
    </row>
    <row r="48" spans="2:11" s="130" customFormat="1" ht="6.75" customHeight="1">
      <c r="B48" s="131"/>
      <c r="C48" s="150"/>
      <c r="D48" s="150"/>
      <c r="E48" s="150"/>
      <c r="F48" s="150"/>
      <c r="G48" s="150"/>
      <c r="H48" s="150"/>
      <c r="I48" s="150"/>
      <c r="J48" s="150"/>
      <c r="K48" s="194"/>
    </row>
    <row r="49" spans="2:11" s="130" customFormat="1" ht="18" customHeight="1">
      <c r="B49" s="131"/>
      <c r="C49" s="216" t="s">
        <v>20</v>
      </c>
      <c r="D49" s="150"/>
      <c r="E49" s="150"/>
      <c r="F49" s="215" t="str">
        <f>F12</f>
        <v>Turnov</v>
      </c>
      <c r="G49" s="150"/>
      <c r="H49" s="150"/>
      <c r="I49" s="216" t="s">
        <v>22</v>
      </c>
      <c r="J49" s="217" t="str">
        <f>IF(J12="","",J12)</f>
        <v>10.07.2017</v>
      </c>
      <c r="K49" s="194"/>
    </row>
    <row r="50" spans="2:11" s="130" customFormat="1" ht="6.75" customHeight="1">
      <c r="B50" s="131"/>
      <c r="C50" s="150"/>
      <c r="D50" s="150"/>
      <c r="E50" s="150"/>
      <c r="F50" s="150"/>
      <c r="G50" s="150"/>
      <c r="H50" s="150"/>
      <c r="I50" s="150"/>
      <c r="J50" s="150"/>
      <c r="K50" s="194"/>
    </row>
    <row r="51" spans="2:11" s="130" customFormat="1" ht="15">
      <c r="B51" s="131"/>
      <c r="C51" s="216" t="s">
        <v>586</v>
      </c>
      <c r="D51" s="150"/>
      <c r="E51" s="150"/>
      <c r="F51" s="215" t="str">
        <f>E15</f>
        <v>Město Turnov</v>
      </c>
      <c r="G51" s="150"/>
      <c r="H51" s="150"/>
      <c r="I51" s="216" t="s">
        <v>36</v>
      </c>
      <c r="J51" s="215" t="str">
        <f>E21</f>
        <v>VK INVESTING s.r.o., Ing. Jakub Kubina</v>
      </c>
      <c r="K51" s="194"/>
    </row>
    <row r="52" spans="2:11" s="130" customFormat="1" ht="14.25" customHeight="1">
      <c r="B52" s="131"/>
      <c r="C52" s="216" t="s">
        <v>585</v>
      </c>
      <c r="D52" s="150"/>
      <c r="E52" s="150"/>
      <c r="F52" s="215" t="str">
        <f>IF(E18="","",E18)</f>
        <v> </v>
      </c>
      <c r="G52" s="150"/>
      <c r="H52" s="150"/>
      <c r="I52" s="150"/>
      <c r="J52" s="150"/>
      <c r="K52" s="194"/>
    </row>
    <row r="53" spans="2:11" s="130" customFormat="1" ht="9.75" customHeight="1">
      <c r="B53" s="131"/>
      <c r="C53" s="150"/>
      <c r="D53" s="150"/>
      <c r="E53" s="150"/>
      <c r="F53" s="150"/>
      <c r="G53" s="150"/>
      <c r="H53" s="150"/>
      <c r="I53" s="150"/>
      <c r="J53" s="150"/>
      <c r="K53" s="194"/>
    </row>
    <row r="54" spans="2:11" s="130" customFormat="1" ht="29.25" customHeight="1">
      <c r="B54" s="131"/>
      <c r="C54" s="214" t="s">
        <v>592</v>
      </c>
      <c r="D54" s="213"/>
      <c r="E54" s="213"/>
      <c r="F54" s="213"/>
      <c r="G54" s="213"/>
      <c r="H54" s="213"/>
      <c r="I54" s="213"/>
      <c r="J54" s="212" t="s">
        <v>107</v>
      </c>
      <c r="K54" s="211"/>
    </row>
    <row r="55" spans="2:11" s="130" customFormat="1" ht="9.75" customHeight="1">
      <c r="B55" s="131"/>
      <c r="C55" s="150"/>
      <c r="D55" s="150"/>
      <c r="E55" s="150"/>
      <c r="F55" s="150"/>
      <c r="G55" s="150"/>
      <c r="H55" s="150"/>
      <c r="I55" s="150"/>
      <c r="J55" s="150"/>
      <c r="K55" s="194"/>
    </row>
    <row r="56" spans="2:47" s="130" customFormat="1" ht="29.25" customHeight="1">
      <c r="B56" s="131"/>
      <c r="C56" s="210" t="s">
        <v>580</v>
      </c>
      <c r="D56" s="150"/>
      <c r="E56" s="150"/>
      <c r="F56" s="150"/>
      <c r="G56" s="150"/>
      <c r="H56" s="150"/>
      <c r="I56" s="150"/>
      <c r="J56" s="209">
        <f>J81</f>
        <v>0</v>
      </c>
      <c r="K56" s="194"/>
      <c r="AU56" s="134" t="s">
        <v>109</v>
      </c>
    </row>
    <row r="57" spans="2:11" s="202" customFormat="1" ht="24.75" customHeight="1">
      <c r="B57" s="208"/>
      <c r="C57" s="207"/>
      <c r="D57" s="206" t="s">
        <v>591</v>
      </c>
      <c r="E57" s="205"/>
      <c r="F57" s="205"/>
      <c r="G57" s="205"/>
      <c r="H57" s="205"/>
      <c r="I57" s="205"/>
      <c r="J57" s="204">
        <f>J82</f>
        <v>0</v>
      </c>
      <c r="K57" s="203"/>
    </row>
    <row r="58" spans="2:11" s="195" customFormat="1" ht="19.5" customHeight="1">
      <c r="B58" s="201"/>
      <c r="C58" s="200"/>
      <c r="D58" s="199" t="s">
        <v>589</v>
      </c>
      <c r="E58" s="198"/>
      <c r="F58" s="198"/>
      <c r="G58" s="198"/>
      <c r="H58" s="198"/>
      <c r="I58" s="198"/>
      <c r="J58" s="197">
        <f>J83</f>
        <v>0</v>
      </c>
      <c r="K58" s="196"/>
    </row>
    <row r="59" spans="2:11" s="202" customFormat="1" ht="24.75" customHeight="1">
      <c r="B59" s="208"/>
      <c r="C59" s="207"/>
      <c r="D59" s="206" t="s">
        <v>590</v>
      </c>
      <c r="E59" s="205"/>
      <c r="F59" s="205"/>
      <c r="G59" s="205"/>
      <c r="H59" s="205"/>
      <c r="I59" s="205"/>
      <c r="J59" s="204">
        <f>J110</f>
        <v>0</v>
      </c>
      <c r="K59" s="203"/>
    </row>
    <row r="60" spans="2:11" s="195" customFormat="1" ht="19.5" customHeight="1">
      <c r="B60" s="201"/>
      <c r="C60" s="200"/>
      <c r="D60" s="199" t="s">
        <v>589</v>
      </c>
      <c r="E60" s="198"/>
      <c r="F60" s="198"/>
      <c r="G60" s="198"/>
      <c r="H60" s="198"/>
      <c r="I60" s="198"/>
      <c r="J60" s="197">
        <f>J111</f>
        <v>0</v>
      </c>
      <c r="K60" s="196"/>
    </row>
    <row r="61" spans="2:11" s="195" customFormat="1" ht="19.5" customHeight="1">
      <c r="B61" s="201"/>
      <c r="C61" s="200"/>
      <c r="D61" s="199" t="s">
        <v>588</v>
      </c>
      <c r="E61" s="198"/>
      <c r="F61" s="198"/>
      <c r="G61" s="198"/>
      <c r="H61" s="198"/>
      <c r="I61" s="198"/>
      <c r="J61" s="197">
        <f>J135</f>
        <v>0</v>
      </c>
      <c r="K61" s="196"/>
    </row>
    <row r="62" spans="2:11" s="130" customFormat="1" ht="21.75" customHeight="1">
      <c r="B62" s="131"/>
      <c r="C62" s="150"/>
      <c r="D62" s="150"/>
      <c r="E62" s="150"/>
      <c r="F62" s="150"/>
      <c r="G62" s="150"/>
      <c r="H62" s="150"/>
      <c r="I62" s="150"/>
      <c r="J62" s="150"/>
      <c r="K62" s="194"/>
    </row>
    <row r="63" spans="2:11" s="130" customFormat="1" ht="6.75" customHeight="1">
      <c r="B63" s="133"/>
      <c r="C63" s="132"/>
      <c r="D63" s="132"/>
      <c r="E63" s="132"/>
      <c r="F63" s="132"/>
      <c r="G63" s="132"/>
      <c r="H63" s="132"/>
      <c r="I63" s="132"/>
      <c r="J63" s="132"/>
      <c r="K63" s="193"/>
    </row>
    <row r="67" spans="2:12" s="130" customFormat="1" ht="6.75" customHeight="1">
      <c r="B67" s="192"/>
      <c r="C67" s="191"/>
      <c r="D67" s="191"/>
      <c r="E67" s="191"/>
      <c r="F67" s="191"/>
      <c r="G67" s="191"/>
      <c r="H67" s="191"/>
      <c r="I67" s="191"/>
      <c r="J67" s="191"/>
      <c r="K67" s="191"/>
      <c r="L67" s="131"/>
    </row>
    <row r="68" spans="2:12" s="130" customFormat="1" ht="36.75" customHeight="1">
      <c r="B68" s="131"/>
      <c r="C68" s="190" t="s">
        <v>587</v>
      </c>
      <c r="L68" s="131"/>
    </row>
    <row r="69" spans="2:12" s="130" customFormat="1" ht="6.75" customHeight="1">
      <c r="B69" s="131"/>
      <c r="L69" s="131"/>
    </row>
    <row r="70" spans="2:12" s="130" customFormat="1" ht="14.25" customHeight="1">
      <c r="B70" s="131"/>
      <c r="C70" s="188" t="s">
        <v>14</v>
      </c>
      <c r="L70" s="131"/>
    </row>
    <row r="71" spans="2:12" s="130" customFormat="1" ht="22.5" customHeight="1">
      <c r="B71" s="131"/>
      <c r="E71" s="303" t="str">
        <f>E7</f>
        <v>Změna zdroje tepla v objektu Ubytovny pro nemocnici v Turnově</v>
      </c>
      <c r="F71" s="304"/>
      <c r="G71" s="304"/>
      <c r="H71" s="304"/>
      <c r="L71" s="131"/>
    </row>
    <row r="72" spans="2:12" s="130" customFormat="1" ht="14.25" customHeight="1">
      <c r="B72" s="131"/>
      <c r="C72" s="188" t="s">
        <v>100</v>
      </c>
      <c r="L72" s="131"/>
    </row>
    <row r="73" spans="2:12" s="130" customFormat="1" ht="23.25" customHeight="1">
      <c r="B73" s="131"/>
      <c r="E73" s="305" t="str">
        <f>E9</f>
        <v>SO02 F.1.4.g) MaR - Elektro a MaR</v>
      </c>
      <c r="F73" s="304"/>
      <c r="G73" s="304"/>
      <c r="H73" s="304"/>
      <c r="L73" s="131"/>
    </row>
    <row r="74" spans="2:12" s="130" customFormat="1" ht="6.75" customHeight="1">
      <c r="B74" s="131"/>
      <c r="L74" s="131"/>
    </row>
    <row r="75" spans="2:12" s="130" customFormat="1" ht="18" customHeight="1">
      <c r="B75" s="131"/>
      <c r="C75" s="188" t="s">
        <v>20</v>
      </c>
      <c r="F75" s="187" t="str">
        <f>F12</f>
        <v>Turnov</v>
      </c>
      <c r="I75" s="188" t="s">
        <v>22</v>
      </c>
      <c r="J75" s="189" t="str">
        <f>IF(J12="","",J12)</f>
        <v>10.07.2017</v>
      </c>
      <c r="L75" s="131"/>
    </row>
    <row r="76" spans="2:12" s="130" customFormat="1" ht="6.75" customHeight="1">
      <c r="B76" s="131"/>
      <c r="L76" s="131"/>
    </row>
    <row r="77" spans="2:12" s="130" customFormat="1" ht="15">
      <c r="B77" s="131"/>
      <c r="C77" s="188" t="s">
        <v>586</v>
      </c>
      <c r="F77" s="187" t="str">
        <f>E15</f>
        <v>Město Turnov</v>
      </c>
      <c r="I77" s="188" t="s">
        <v>36</v>
      </c>
      <c r="J77" s="187" t="str">
        <f>E21</f>
        <v>VK INVESTING s.r.o., Ing. Jakub Kubina</v>
      </c>
      <c r="L77" s="131"/>
    </row>
    <row r="78" spans="2:12" s="130" customFormat="1" ht="14.25" customHeight="1">
      <c r="B78" s="131"/>
      <c r="C78" s="188" t="s">
        <v>585</v>
      </c>
      <c r="F78" s="187" t="str">
        <f>IF(E18="","",E18)</f>
        <v> </v>
      </c>
      <c r="L78" s="131"/>
    </row>
    <row r="79" spans="2:12" s="130" customFormat="1" ht="9.75" customHeight="1">
      <c r="B79" s="131"/>
      <c r="L79" s="131"/>
    </row>
    <row r="80" spans="2:20" s="178" customFormat="1" ht="29.25" customHeight="1">
      <c r="B80" s="182"/>
      <c r="C80" s="186" t="s">
        <v>120</v>
      </c>
      <c r="D80" s="184" t="s">
        <v>121</v>
      </c>
      <c r="E80" s="184" t="s">
        <v>61</v>
      </c>
      <c r="F80" s="184" t="s">
        <v>122</v>
      </c>
      <c r="G80" s="184" t="s">
        <v>123</v>
      </c>
      <c r="H80" s="184" t="s">
        <v>124</v>
      </c>
      <c r="I80" s="185" t="s">
        <v>125</v>
      </c>
      <c r="J80" s="184" t="s">
        <v>107</v>
      </c>
      <c r="K80" s="183" t="s">
        <v>584</v>
      </c>
      <c r="L80" s="182"/>
      <c r="M80" s="181" t="s">
        <v>127</v>
      </c>
      <c r="N80" s="180" t="s">
        <v>43</v>
      </c>
      <c r="O80" s="180" t="s">
        <v>128</v>
      </c>
      <c r="P80" s="180" t="s">
        <v>583</v>
      </c>
      <c r="Q80" s="180" t="s">
        <v>582</v>
      </c>
      <c r="R80" s="180" t="s">
        <v>581</v>
      </c>
      <c r="S80" s="180" t="s">
        <v>132</v>
      </c>
      <c r="T80" s="179" t="s">
        <v>133</v>
      </c>
    </row>
    <row r="81" spans="2:63" s="130" customFormat="1" ht="29.25" customHeight="1">
      <c r="B81" s="131"/>
      <c r="C81" s="177" t="s">
        <v>580</v>
      </c>
      <c r="J81" s="176">
        <f>BK81</f>
        <v>0</v>
      </c>
      <c r="L81" s="131"/>
      <c r="M81" s="175"/>
      <c r="N81" s="173"/>
      <c r="O81" s="173"/>
      <c r="P81" s="174">
        <f>P82+P110</f>
        <v>0</v>
      </c>
      <c r="Q81" s="173"/>
      <c r="R81" s="174">
        <f>R82+R110</f>
        <v>0</v>
      </c>
      <c r="S81" s="173"/>
      <c r="T81" s="172">
        <f>T82+T110</f>
        <v>0</v>
      </c>
      <c r="AT81" s="134" t="s">
        <v>78</v>
      </c>
      <c r="AU81" s="134" t="s">
        <v>109</v>
      </c>
      <c r="BK81" s="171">
        <f>BK82+BK110</f>
        <v>0</v>
      </c>
    </row>
    <row r="82" spans="2:63" s="154" customFormat="1" ht="36.75" customHeight="1">
      <c r="B82" s="162"/>
      <c r="D82" s="156" t="s">
        <v>78</v>
      </c>
      <c r="E82" s="170" t="s">
        <v>579</v>
      </c>
      <c r="F82" s="170" t="s">
        <v>578</v>
      </c>
      <c r="J82" s="169">
        <f>BK82</f>
        <v>0</v>
      </c>
      <c r="L82" s="162"/>
      <c r="M82" s="161"/>
      <c r="N82" s="159"/>
      <c r="O82" s="159"/>
      <c r="P82" s="160">
        <f>P83</f>
        <v>0</v>
      </c>
      <c r="Q82" s="159"/>
      <c r="R82" s="160">
        <f>R83</f>
        <v>0</v>
      </c>
      <c r="S82" s="159"/>
      <c r="T82" s="158">
        <f>T83</f>
        <v>0</v>
      </c>
      <c r="AR82" s="156" t="s">
        <v>19</v>
      </c>
      <c r="AT82" s="157" t="s">
        <v>78</v>
      </c>
      <c r="AU82" s="157" t="s">
        <v>79</v>
      </c>
      <c r="AY82" s="156" t="s">
        <v>135</v>
      </c>
      <c r="BK82" s="155">
        <f>BK83</f>
        <v>0</v>
      </c>
    </row>
    <row r="83" spans="2:63" s="154" customFormat="1" ht="19.5" customHeight="1">
      <c r="B83" s="162"/>
      <c r="D83" s="165" t="s">
        <v>78</v>
      </c>
      <c r="E83" s="164" t="s">
        <v>570</v>
      </c>
      <c r="F83" s="164" t="s">
        <v>569</v>
      </c>
      <c r="J83" s="163">
        <f>BK83</f>
        <v>0</v>
      </c>
      <c r="L83" s="162"/>
      <c r="M83" s="161"/>
      <c r="N83" s="159"/>
      <c r="O83" s="159"/>
      <c r="P83" s="160">
        <f>SUM(P84:P109)</f>
        <v>0</v>
      </c>
      <c r="Q83" s="159"/>
      <c r="R83" s="160">
        <f>SUM(R84:R109)</f>
        <v>0</v>
      </c>
      <c r="S83" s="159"/>
      <c r="T83" s="158">
        <f>SUM(T84:T109)</f>
        <v>0</v>
      </c>
      <c r="AR83" s="156" t="s">
        <v>19</v>
      </c>
      <c r="AT83" s="157" t="s">
        <v>78</v>
      </c>
      <c r="AU83" s="157" t="s">
        <v>19</v>
      </c>
      <c r="AY83" s="156" t="s">
        <v>135</v>
      </c>
      <c r="BK83" s="155">
        <f>SUM(BK84:BK109)</f>
        <v>0</v>
      </c>
    </row>
    <row r="84" spans="2:65" s="130" customFormat="1" ht="22.5" customHeight="1">
      <c r="B84" s="145"/>
      <c r="C84" s="144" t="s">
        <v>19</v>
      </c>
      <c r="D84" s="144" t="s">
        <v>137</v>
      </c>
      <c r="E84" s="143" t="s">
        <v>19</v>
      </c>
      <c r="F84" s="140" t="s">
        <v>612</v>
      </c>
      <c r="G84" s="142" t="s">
        <v>553</v>
      </c>
      <c r="H84" s="141">
        <v>5</v>
      </c>
      <c r="I84" s="141"/>
      <c r="J84" s="141">
        <f>ROUND(I84*H84,2)</f>
        <v>0</v>
      </c>
      <c r="K84" s="140" t="s">
        <v>535</v>
      </c>
      <c r="L84" s="131"/>
      <c r="M84" s="139" t="s">
        <v>535</v>
      </c>
      <c r="N84" s="148" t="s">
        <v>44</v>
      </c>
      <c r="O84" s="147">
        <v>0</v>
      </c>
      <c r="P84" s="147">
        <f>O84*H84</f>
        <v>0</v>
      </c>
      <c r="Q84" s="147">
        <v>0</v>
      </c>
      <c r="R84" s="147">
        <f>Q84*H84</f>
        <v>0</v>
      </c>
      <c r="S84" s="147">
        <v>0</v>
      </c>
      <c r="T84" s="146">
        <f>S84*H84</f>
        <v>0</v>
      </c>
      <c r="AR84" s="134" t="s">
        <v>296</v>
      </c>
      <c r="AT84" s="134" t="s">
        <v>137</v>
      </c>
      <c r="AU84" s="134" t="s">
        <v>98</v>
      </c>
      <c r="AY84" s="134" t="s">
        <v>135</v>
      </c>
      <c r="BE84" s="135">
        <f>IF(N84="základní",J84,0)</f>
        <v>0</v>
      </c>
      <c r="BF84" s="135">
        <f>IF(N84="snížená",J84,0)</f>
        <v>0</v>
      </c>
      <c r="BG84" s="135">
        <f>IF(N84="zákl. přenesená",J84,0)</f>
        <v>0</v>
      </c>
      <c r="BH84" s="135">
        <f>IF(N84="sníž. přenesená",J84,0)</f>
        <v>0</v>
      </c>
      <c r="BI84" s="135">
        <f>IF(N84="nulová",J84,0)</f>
        <v>0</v>
      </c>
      <c r="BJ84" s="134" t="s">
        <v>19</v>
      </c>
      <c r="BK84" s="135">
        <f>ROUND(I84*H84,2)</f>
        <v>0</v>
      </c>
      <c r="BL84" s="134" t="s">
        <v>296</v>
      </c>
      <c r="BM84" s="134" t="s">
        <v>98</v>
      </c>
    </row>
    <row r="85" spans="2:47" s="130" customFormat="1" ht="13.5">
      <c r="B85" s="131"/>
      <c r="D85" s="153" t="s">
        <v>539</v>
      </c>
      <c r="F85" s="152" t="s">
        <v>568</v>
      </c>
      <c r="L85" s="131"/>
      <c r="M85" s="151"/>
      <c r="N85" s="150"/>
      <c r="O85" s="150"/>
      <c r="P85" s="150"/>
      <c r="Q85" s="150"/>
      <c r="R85" s="150"/>
      <c r="S85" s="150"/>
      <c r="T85" s="149"/>
      <c r="AT85" s="134" t="s">
        <v>539</v>
      </c>
      <c r="AU85" s="134" t="s">
        <v>98</v>
      </c>
    </row>
    <row r="86" spans="2:65" s="130" customFormat="1" ht="22.5" customHeight="1">
      <c r="B86" s="145"/>
      <c r="C86" s="144" t="s">
        <v>98</v>
      </c>
      <c r="D86" s="144" t="s">
        <v>137</v>
      </c>
      <c r="E86" s="143" t="s">
        <v>98</v>
      </c>
      <c r="F86" s="140" t="s">
        <v>567</v>
      </c>
      <c r="G86" s="142" t="s">
        <v>140</v>
      </c>
      <c r="H86" s="141">
        <v>5</v>
      </c>
      <c r="I86" s="141"/>
      <c r="J86" s="141">
        <f>ROUND(I86*H86,2)</f>
        <v>0</v>
      </c>
      <c r="K86" s="140" t="s">
        <v>535</v>
      </c>
      <c r="L86" s="131"/>
      <c r="M86" s="139" t="s">
        <v>535</v>
      </c>
      <c r="N86" s="148" t="s">
        <v>44</v>
      </c>
      <c r="O86" s="147">
        <v>0</v>
      </c>
      <c r="P86" s="147">
        <f>O86*H86</f>
        <v>0</v>
      </c>
      <c r="Q86" s="147">
        <v>0</v>
      </c>
      <c r="R86" s="147">
        <f>Q86*H86</f>
        <v>0</v>
      </c>
      <c r="S86" s="147">
        <v>0</v>
      </c>
      <c r="T86" s="146">
        <f>S86*H86</f>
        <v>0</v>
      </c>
      <c r="AR86" s="134" t="s">
        <v>296</v>
      </c>
      <c r="AT86" s="134" t="s">
        <v>137</v>
      </c>
      <c r="AU86" s="134" t="s">
        <v>98</v>
      </c>
      <c r="AY86" s="134" t="s">
        <v>135</v>
      </c>
      <c r="BE86" s="135">
        <f>IF(N86="základní",J86,0)</f>
        <v>0</v>
      </c>
      <c r="BF86" s="135">
        <f>IF(N86="snížená",J86,0)</f>
        <v>0</v>
      </c>
      <c r="BG86" s="135">
        <f>IF(N86="zákl. přenesená",J86,0)</f>
        <v>0</v>
      </c>
      <c r="BH86" s="135">
        <f>IF(N86="sníž. přenesená",J86,0)</f>
        <v>0</v>
      </c>
      <c r="BI86" s="135">
        <f>IF(N86="nulová",J86,0)</f>
        <v>0</v>
      </c>
      <c r="BJ86" s="134" t="s">
        <v>19</v>
      </c>
      <c r="BK86" s="135">
        <f>ROUND(I86*H86,2)</f>
        <v>0</v>
      </c>
      <c r="BL86" s="134" t="s">
        <v>296</v>
      </c>
      <c r="BM86" s="134" t="s">
        <v>296</v>
      </c>
    </row>
    <row r="87" spans="2:47" s="130" customFormat="1" ht="13.5">
      <c r="B87" s="131"/>
      <c r="D87" s="153" t="s">
        <v>539</v>
      </c>
      <c r="F87" s="152" t="s">
        <v>567</v>
      </c>
      <c r="L87" s="131"/>
      <c r="M87" s="151"/>
      <c r="N87" s="150"/>
      <c r="O87" s="150"/>
      <c r="P87" s="150"/>
      <c r="Q87" s="150"/>
      <c r="R87" s="150"/>
      <c r="S87" s="150"/>
      <c r="T87" s="149"/>
      <c r="AT87" s="134" t="s">
        <v>539</v>
      </c>
      <c r="AU87" s="134" t="s">
        <v>98</v>
      </c>
    </row>
    <row r="88" spans="2:65" s="130" customFormat="1" ht="22.5" customHeight="1">
      <c r="B88" s="145"/>
      <c r="C88" s="144" t="s">
        <v>394</v>
      </c>
      <c r="D88" s="144" t="s">
        <v>137</v>
      </c>
      <c r="E88" s="143" t="s">
        <v>394</v>
      </c>
      <c r="F88" s="140" t="s">
        <v>566</v>
      </c>
      <c r="G88" s="142" t="s">
        <v>140</v>
      </c>
      <c r="H88" s="141">
        <v>10</v>
      </c>
      <c r="I88" s="141"/>
      <c r="J88" s="141">
        <f>ROUND(I88*H88,2)</f>
        <v>0</v>
      </c>
      <c r="K88" s="140" t="s">
        <v>535</v>
      </c>
      <c r="L88" s="131"/>
      <c r="M88" s="139" t="s">
        <v>535</v>
      </c>
      <c r="N88" s="148" t="s">
        <v>44</v>
      </c>
      <c r="O88" s="147">
        <v>0</v>
      </c>
      <c r="P88" s="147">
        <f>O88*H88</f>
        <v>0</v>
      </c>
      <c r="Q88" s="147">
        <v>0</v>
      </c>
      <c r="R88" s="147">
        <f>Q88*H88</f>
        <v>0</v>
      </c>
      <c r="S88" s="147">
        <v>0</v>
      </c>
      <c r="T88" s="146">
        <f>S88*H88</f>
        <v>0</v>
      </c>
      <c r="AR88" s="134" t="s">
        <v>296</v>
      </c>
      <c r="AT88" s="134" t="s">
        <v>137</v>
      </c>
      <c r="AU88" s="134" t="s">
        <v>98</v>
      </c>
      <c r="AY88" s="134" t="s">
        <v>135</v>
      </c>
      <c r="BE88" s="135">
        <f>IF(N88="základní",J88,0)</f>
        <v>0</v>
      </c>
      <c r="BF88" s="135">
        <f>IF(N88="snížená",J88,0)</f>
        <v>0</v>
      </c>
      <c r="BG88" s="135">
        <f>IF(N88="zákl. přenesená",J88,0)</f>
        <v>0</v>
      </c>
      <c r="BH88" s="135">
        <f>IF(N88="sníž. přenesená",J88,0)</f>
        <v>0</v>
      </c>
      <c r="BI88" s="135">
        <f>IF(N88="nulová",J88,0)</f>
        <v>0</v>
      </c>
      <c r="BJ88" s="134" t="s">
        <v>19</v>
      </c>
      <c r="BK88" s="135">
        <f>ROUND(I88*H88,2)</f>
        <v>0</v>
      </c>
      <c r="BL88" s="134" t="s">
        <v>296</v>
      </c>
      <c r="BM88" s="134" t="s">
        <v>419</v>
      </c>
    </row>
    <row r="89" spans="2:47" s="130" customFormat="1" ht="13.5">
      <c r="B89" s="131"/>
      <c r="D89" s="153" t="s">
        <v>539</v>
      </c>
      <c r="F89" s="152" t="s">
        <v>566</v>
      </c>
      <c r="L89" s="131"/>
      <c r="M89" s="151"/>
      <c r="N89" s="150"/>
      <c r="O89" s="150"/>
      <c r="P89" s="150"/>
      <c r="Q89" s="150"/>
      <c r="R89" s="150"/>
      <c r="S89" s="150"/>
      <c r="T89" s="149"/>
      <c r="AT89" s="134" t="s">
        <v>539</v>
      </c>
      <c r="AU89" s="134" t="s">
        <v>98</v>
      </c>
    </row>
    <row r="90" spans="2:65" s="130" customFormat="1" ht="22.5" customHeight="1">
      <c r="B90" s="145"/>
      <c r="C90" s="144" t="s">
        <v>296</v>
      </c>
      <c r="D90" s="144" t="s">
        <v>137</v>
      </c>
      <c r="E90" s="143" t="s">
        <v>296</v>
      </c>
      <c r="F90" s="140" t="s">
        <v>565</v>
      </c>
      <c r="G90" s="142" t="s">
        <v>140</v>
      </c>
      <c r="H90" s="141">
        <v>10</v>
      </c>
      <c r="I90" s="141"/>
      <c r="J90" s="141">
        <f>ROUND(I90*H90,2)</f>
        <v>0</v>
      </c>
      <c r="K90" s="140" t="s">
        <v>535</v>
      </c>
      <c r="L90" s="131"/>
      <c r="M90" s="139" t="s">
        <v>535</v>
      </c>
      <c r="N90" s="148" t="s">
        <v>44</v>
      </c>
      <c r="O90" s="147">
        <v>0</v>
      </c>
      <c r="P90" s="147">
        <f>O90*H90</f>
        <v>0</v>
      </c>
      <c r="Q90" s="147">
        <v>0</v>
      </c>
      <c r="R90" s="147">
        <f>Q90*H90</f>
        <v>0</v>
      </c>
      <c r="S90" s="147">
        <v>0</v>
      </c>
      <c r="T90" s="146">
        <f>S90*H90</f>
        <v>0</v>
      </c>
      <c r="AR90" s="134" t="s">
        <v>296</v>
      </c>
      <c r="AT90" s="134" t="s">
        <v>137</v>
      </c>
      <c r="AU90" s="134" t="s">
        <v>98</v>
      </c>
      <c r="AY90" s="134" t="s">
        <v>135</v>
      </c>
      <c r="BE90" s="135">
        <f>IF(N90="základní",J90,0)</f>
        <v>0</v>
      </c>
      <c r="BF90" s="135">
        <f>IF(N90="snížená",J90,0)</f>
        <v>0</v>
      </c>
      <c r="BG90" s="135">
        <f>IF(N90="zákl. přenesená",J90,0)</f>
        <v>0</v>
      </c>
      <c r="BH90" s="135">
        <f>IF(N90="sníž. přenesená",J90,0)</f>
        <v>0</v>
      </c>
      <c r="BI90" s="135">
        <f>IF(N90="nulová",J90,0)</f>
        <v>0</v>
      </c>
      <c r="BJ90" s="134" t="s">
        <v>19</v>
      </c>
      <c r="BK90" s="135">
        <f>ROUND(I90*H90,2)</f>
        <v>0</v>
      </c>
      <c r="BL90" s="134" t="s">
        <v>296</v>
      </c>
      <c r="BM90" s="134" t="s">
        <v>212</v>
      </c>
    </row>
    <row r="91" spans="2:47" s="130" customFormat="1" ht="13.5">
      <c r="B91" s="131"/>
      <c r="D91" s="153" t="s">
        <v>539</v>
      </c>
      <c r="F91" s="152" t="s">
        <v>565</v>
      </c>
      <c r="L91" s="131"/>
      <c r="M91" s="151"/>
      <c r="N91" s="150"/>
      <c r="O91" s="150"/>
      <c r="P91" s="150"/>
      <c r="Q91" s="150"/>
      <c r="R91" s="150"/>
      <c r="S91" s="150"/>
      <c r="T91" s="149"/>
      <c r="AT91" s="134" t="s">
        <v>539</v>
      </c>
      <c r="AU91" s="134" t="s">
        <v>98</v>
      </c>
    </row>
    <row r="92" spans="2:65" s="130" customFormat="1" ht="22.5" customHeight="1">
      <c r="B92" s="145"/>
      <c r="C92" s="144" t="s">
        <v>416</v>
      </c>
      <c r="D92" s="144" t="s">
        <v>137</v>
      </c>
      <c r="E92" s="143" t="s">
        <v>416</v>
      </c>
      <c r="F92" s="140" t="s">
        <v>563</v>
      </c>
      <c r="G92" s="142" t="s">
        <v>140</v>
      </c>
      <c r="H92" s="141">
        <v>20</v>
      </c>
      <c r="I92" s="141"/>
      <c r="J92" s="141">
        <f>ROUND(I92*H92,2)</f>
        <v>0</v>
      </c>
      <c r="K92" s="140" t="s">
        <v>535</v>
      </c>
      <c r="L92" s="131"/>
      <c r="M92" s="139" t="s">
        <v>535</v>
      </c>
      <c r="N92" s="148" t="s">
        <v>44</v>
      </c>
      <c r="O92" s="147">
        <v>0</v>
      </c>
      <c r="P92" s="147">
        <f>O92*H92</f>
        <v>0</v>
      </c>
      <c r="Q92" s="147">
        <v>0</v>
      </c>
      <c r="R92" s="147">
        <f>Q92*H92</f>
        <v>0</v>
      </c>
      <c r="S92" s="147">
        <v>0</v>
      </c>
      <c r="T92" s="146">
        <f>S92*H92</f>
        <v>0</v>
      </c>
      <c r="AR92" s="134" t="s">
        <v>296</v>
      </c>
      <c r="AT92" s="134" t="s">
        <v>137</v>
      </c>
      <c r="AU92" s="134" t="s">
        <v>98</v>
      </c>
      <c r="AY92" s="134" t="s">
        <v>135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134" t="s">
        <v>19</v>
      </c>
      <c r="BK92" s="135">
        <f>ROUND(I92*H92,2)</f>
        <v>0</v>
      </c>
      <c r="BL92" s="134" t="s">
        <v>296</v>
      </c>
      <c r="BM92" s="134" t="s">
        <v>24</v>
      </c>
    </row>
    <row r="93" spans="2:47" s="130" customFormat="1" ht="13.5">
      <c r="B93" s="131"/>
      <c r="D93" s="153" t="s">
        <v>539</v>
      </c>
      <c r="F93" s="152" t="s">
        <v>563</v>
      </c>
      <c r="L93" s="131"/>
      <c r="M93" s="151"/>
      <c r="N93" s="150"/>
      <c r="O93" s="150"/>
      <c r="P93" s="150"/>
      <c r="Q93" s="150"/>
      <c r="R93" s="150"/>
      <c r="S93" s="150"/>
      <c r="T93" s="149"/>
      <c r="AT93" s="134" t="s">
        <v>539</v>
      </c>
      <c r="AU93" s="134" t="s">
        <v>98</v>
      </c>
    </row>
    <row r="94" spans="2:65" s="130" customFormat="1" ht="22.5" customHeight="1">
      <c r="B94" s="145"/>
      <c r="C94" s="144" t="s">
        <v>419</v>
      </c>
      <c r="D94" s="144" t="s">
        <v>137</v>
      </c>
      <c r="E94" s="143" t="s">
        <v>419</v>
      </c>
      <c r="F94" s="140" t="s">
        <v>562</v>
      </c>
      <c r="G94" s="142" t="s">
        <v>140</v>
      </c>
      <c r="H94" s="141">
        <v>10</v>
      </c>
      <c r="I94" s="141"/>
      <c r="J94" s="141">
        <f>ROUND(I94*H94,2)</f>
        <v>0</v>
      </c>
      <c r="K94" s="140" t="s">
        <v>535</v>
      </c>
      <c r="L94" s="131"/>
      <c r="M94" s="139" t="s">
        <v>535</v>
      </c>
      <c r="N94" s="148" t="s">
        <v>44</v>
      </c>
      <c r="O94" s="147">
        <v>0</v>
      </c>
      <c r="P94" s="147">
        <f>O94*H94</f>
        <v>0</v>
      </c>
      <c r="Q94" s="147">
        <v>0</v>
      </c>
      <c r="R94" s="147">
        <f>Q94*H94</f>
        <v>0</v>
      </c>
      <c r="S94" s="147">
        <v>0</v>
      </c>
      <c r="T94" s="146">
        <f>S94*H94</f>
        <v>0</v>
      </c>
      <c r="AR94" s="134" t="s">
        <v>296</v>
      </c>
      <c r="AT94" s="134" t="s">
        <v>137</v>
      </c>
      <c r="AU94" s="134" t="s">
        <v>98</v>
      </c>
      <c r="AY94" s="134" t="s">
        <v>135</v>
      </c>
      <c r="BE94" s="135">
        <f>IF(N94="základní",J94,0)</f>
        <v>0</v>
      </c>
      <c r="BF94" s="135">
        <f>IF(N94="snížená",J94,0)</f>
        <v>0</v>
      </c>
      <c r="BG94" s="135">
        <f>IF(N94="zákl. přenesená",J94,0)</f>
        <v>0</v>
      </c>
      <c r="BH94" s="135">
        <f>IF(N94="sníž. přenesená",J94,0)</f>
        <v>0</v>
      </c>
      <c r="BI94" s="135">
        <f>IF(N94="nulová",J94,0)</f>
        <v>0</v>
      </c>
      <c r="BJ94" s="134" t="s">
        <v>19</v>
      </c>
      <c r="BK94" s="135">
        <f>ROUND(I94*H94,2)</f>
        <v>0</v>
      </c>
      <c r="BL94" s="134" t="s">
        <v>296</v>
      </c>
      <c r="BM94" s="134" t="s">
        <v>440</v>
      </c>
    </row>
    <row r="95" spans="2:47" s="130" customFormat="1" ht="13.5">
      <c r="B95" s="131"/>
      <c r="D95" s="153" t="s">
        <v>539</v>
      </c>
      <c r="F95" s="152" t="s">
        <v>562</v>
      </c>
      <c r="L95" s="131"/>
      <c r="M95" s="151"/>
      <c r="N95" s="150"/>
      <c r="O95" s="150"/>
      <c r="P95" s="150"/>
      <c r="Q95" s="150"/>
      <c r="R95" s="150"/>
      <c r="S95" s="150"/>
      <c r="T95" s="149"/>
      <c r="AT95" s="134" t="s">
        <v>539</v>
      </c>
      <c r="AU95" s="134" t="s">
        <v>98</v>
      </c>
    </row>
    <row r="96" spans="2:65" s="130" customFormat="1" ht="22.5" customHeight="1">
      <c r="B96" s="145"/>
      <c r="C96" s="144">
        <v>7</v>
      </c>
      <c r="D96" s="144" t="s">
        <v>137</v>
      </c>
      <c r="E96" s="143" t="s">
        <v>257</v>
      </c>
      <c r="F96" s="140" t="s">
        <v>561</v>
      </c>
      <c r="G96" s="142" t="s">
        <v>140</v>
      </c>
      <c r="H96" s="141">
        <v>15</v>
      </c>
      <c r="I96" s="141"/>
      <c r="J96" s="141">
        <f>ROUND(I96*H96,2)</f>
        <v>0</v>
      </c>
      <c r="K96" s="140" t="s">
        <v>535</v>
      </c>
      <c r="L96" s="131"/>
      <c r="M96" s="139" t="s">
        <v>535</v>
      </c>
      <c r="N96" s="148" t="s">
        <v>44</v>
      </c>
      <c r="O96" s="147">
        <v>0</v>
      </c>
      <c r="P96" s="147">
        <f>O96*H96</f>
        <v>0</v>
      </c>
      <c r="Q96" s="147">
        <v>0</v>
      </c>
      <c r="R96" s="147">
        <f>Q96*H96</f>
        <v>0</v>
      </c>
      <c r="S96" s="147">
        <v>0</v>
      </c>
      <c r="T96" s="146">
        <f>S96*H96</f>
        <v>0</v>
      </c>
      <c r="AR96" s="134" t="s">
        <v>296</v>
      </c>
      <c r="AT96" s="134" t="s">
        <v>137</v>
      </c>
      <c r="AU96" s="134" t="s">
        <v>98</v>
      </c>
      <c r="AY96" s="134" t="s">
        <v>135</v>
      </c>
      <c r="BE96" s="135">
        <f>IF(N96="základní",J96,0)</f>
        <v>0</v>
      </c>
      <c r="BF96" s="135">
        <f>IF(N96="snížená",J96,0)</f>
        <v>0</v>
      </c>
      <c r="BG96" s="135">
        <f>IF(N96="zákl. přenesená",J96,0)</f>
        <v>0</v>
      </c>
      <c r="BH96" s="135">
        <f>IF(N96="sníž. přenesená",J96,0)</f>
        <v>0</v>
      </c>
      <c r="BI96" s="135">
        <f>IF(N96="nulová",J96,0)</f>
        <v>0</v>
      </c>
      <c r="BJ96" s="134" t="s">
        <v>19</v>
      </c>
      <c r="BK96" s="135">
        <f>ROUND(I96*H96,2)</f>
        <v>0</v>
      </c>
      <c r="BL96" s="134" t="s">
        <v>296</v>
      </c>
      <c r="BM96" s="134" t="s">
        <v>141</v>
      </c>
    </row>
    <row r="97" spans="2:47" s="130" customFormat="1" ht="13.5">
      <c r="B97" s="131"/>
      <c r="C97" s="130" t="s">
        <v>607</v>
      </c>
      <c r="D97" s="153" t="s">
        <v>539</v>
      </c>
      <c r="F97" s="152" t="s">
        <v>561</v>
      </c>
      <c r="L97" s="131"/>
      <c r="M97" s="151"/>
      <c r="N97" s="150"/>
      <c r="O97" s="150"/>
      <c r="P97" s="150"/>
      <c r="Q97" s="150"/>
      <c r="R97" s="150"/>
      <c r="S97" s="150"/>
      <c r="T97" s="149"/>
      <c r="AT97" s="134" t="s">
        <v>539</v>
      </c>
      <c r="AU97" s="134" t="s">
        <v>98</v>
      </c>
    </row>
    <row r="98" spans="2:65" s="130" customFormat="1" ht="22.5" customHeight="1">
      <c r="B98" s="145"/>
      <c r="C98" s="144">
        <v>8</v>
      </c>
      <c r="D98" s="144" t="s">
        <v>137</v>
      </c>
      <c r="E98" s="143" t="s">
        <v>212</v>
      </c>
      <c r="F98" s="140" t="s">
        <v>559</v>
      </c>
      <c r="G98" s="142" t="s">
        <v>140</v>
      </c>
      <c r="H98" s="141">
        <v>35</v>
      </c>
      <c r="I98" s="141"/>
      <c r="J98" s="141">
        <f>ROUND(I98*H98,2)</f>
        <v>0</v>
      </c>
      <c r="K98" s="140" t="s">
        <v>535</v>
      </c>
      <c r="L98" s="131"/>
      <c r="M98" s="139" t="s">
        <v>535</v>
      </c>
      <c r="N98" s="148" t="s">
        <v>44</v>
      </c>
      <c r="O98" s="147">
        <v>0</v>
      </c>
      <c r="P98" s="147">
        <f>O98*H98</f>
        <v>0</v>
      </c>
      <c r="Q98" s="147">
        <v>0</v>
      </c>
      <c r="R98" s="147">
        <f>Q98*H98</f>
        <v>0</v>
      </c>
      <c r="S98" s="147">
        <v>0</v>
      </c>
      <c r="T98" s="146">
        <f>S98*H98</f>
        <v>0</v>
      </c>
      <c r="AR98" s="134" t="s">
        <v>296</v>
      </c>
      <c r="AT98" s="134" t="s">
        <v>137</v>
      </c>
      <c r="AU98" s="134" t="s">
        <v>98</v>
      </c>
      <c r="AY98" s="134" t="s">
        <v>135</v>
      </c>
      <c r="BE98" s="135">
        <f>IF(N98="základní",J98,0)</f>
        <v>0</v>
      </c>
      <c r="BF98" s="135">
        <f>IF(N98="snížená",J98,0)</f>
        <v>0</v>
      </c>
      <c r="BG98" s="135">
        <f>IF(N98="zákl. přenesená",J98,0)</f>
        <v>0</v>
      </c>
      <c r="BH98" s="135">
        <f>IF(N98="sníž. přenesená",J98,0)</f>
        <v>0</v>
      </c>
      <c r="BI98" s="135">
        <f>IF(N98="nulová",J98,0)</f>
        <v>0</v>
      </c>
      <c r="BJ98" s="134" t="s">
        <v>19</v>
      </c>
      <c r="BK98" s="135">
        <f>ROUND(I98*H98,2)</f>
        <v>0</v>
      </c>
      <c r="BL98" s="134" t="s">
        <v>296</v>
      </c>
      <c r="BM98" s="134" t="s">
        <v>330</v>
      </c>
    </row>
    <row r="99" spans="2:47" s="130" customFormat="1" ht="13.5">
      <c r="B99" s="131"/>
      <c r="D99" s="153" t="s">
        <v>539</v>
      </c>
      <c r="F99" s="152" t="s">
        <v>559</v>
      </c>
      <c r="L99" s="131"/>
      <c r="M99" s="151"/>
      <c r="N99" s="150"/>
      <c r="O99" s="150"/>
      <c r="P99" s="150"/>
      <c r="Q99" s="150"/>
      <c r="R99" s="150"/>
      <c r="S99" s="150"/>
      <c r="T99" s="149"/>
      <c r="AT99" s="134" t="s">
        <v>539</v>
      </c>
      <c r="AU99" s="134" t="s">
        <v>98</v>
      </c>
    </row>
    <row r="100" spans="2:65" s="130" customFormat="1" ht="22.5" customHeight="1">
      <c r="B100" s="145"/>
      <c r="C100" s="144">
        <v>9</v>
      </c>
      <c r="D100" s="144" t="s">
        <v>137</v>
      </c>
      <c r="E100" s="143" t="s">
        <v>426</v>
      </c>
      <c r="F100" s="140" t="s">
        <v>558</v>
      </c>
      <c r="G100" s="142" t="s">
        <v>140</v>
      </c>
      <c r="H100" s="141">
        <v>30</v>
      </c>
      <c r="I100" s="141"/>
      <c r="J100" s="141">
        <f>ROUND(I100*H100,2)</f>
        <v>0</v>
      </c>
      <c r="K100" s="140" t="s">
        <v>535</v>
      </c>
      <c r="L100" s="131"/>
      <c r="M100" s="139" t="s">
        <v>535</v>
      </c>
      <c r="N100" s="148" t="s">
        <v>44</v>
      </c>
      <c r="O100" s="147">
        <v>0</v>
      </c>
      <c r="P100" s="147">
        <f>O100*H100</f>
        <v>0</v>
      </c>
      <c r="Q100" s="147">
        <v>0</v>
      </c>
      <c r="R100" s="147">
        <f>Q100*H100</f>
        <v>0</v>
      </c>
      <c r="S100" s="147">
        <v>0</v>
      </c>
      <c r="T100" s="146">
        <f>S100*H100</f>
        <v>0</v>
      </c>
      <c r="AR100" s="134" t="s">
        <v>296</v>
      </c>
      <c r="AT100" s="134" t="s">
        <v>137</v>
      </c>
      <c r="AU100" s="134" t="s">
        <v>98</v>
      </c>
      <c r="AY100" s="134" t="s">
        <v>135</v>
      </c>
      <c r="BE100" s="135">
        <f>IF(N100="základní",J100,0)</f>
        <v>0</v>
      </c>
      <c r="BF100" s="135">
        <f>IF(N100="snížená",J100,0)</f>
        <v>0</v>
      </c>
      <c r="BG100" s="135">
        <f>IF(N100="zákl. přenesená",J100,0)</f>
        <v>0</v>
      </c>
      <c r="BH100" s="135">
        <f>IF(N100="sníž. přenesená",J100,0)</f>
        <v>0</v>
      </c>
      <c r="BI100" s="135">
        <f>IF(N100="nulová",J100,0)</f>
        <v>0</v>
      </c>
      <c r="BJ100" s="134" t="s">
        <v>19</v>
      </c>
      <c r="BK100" s="135">
        <f>ROUND(I100*H100,2)</f>
        <v>0</v>
      </c>
      <c r="BL100" s="134" t="s">
        <v>296</v>
      </c>
      <c r="BM100" s="134" t="s">
        <v>413</v>
      </c>
    </row>
    <row r="101" spans="2:47" s="130" customFormat="1" ht="13.5">
      <c r="B101" s="131"/>
      <c r="D101" s="153" t="s">
        <v>539</v>
      </c>
      <c r="F101" s="152" t="s">
        <v>558</v>
      </c>
      <c r="L101" s="131"/>
      <c r="M101" s="151"/>
      <c r="N101" s="150"/>
      <c r="O101" s="150"/>
      <c r="P101" s="150"/>
      <c r="Q101" s="150"/>
      <c r="R101" s="150"/>
      <c r="S101" s="150"/>
      <c r="T101" s="149"/>
      <c r="AT101" s="134" t="s">
        <v>539</v>
      </c>
      <c r="AU101" s="134" t="s">
        <v>98</v>
      </c>
    </row>
    <row r="102" spans="2:65" s="130" customFormat="1" ht="22.5" customHeight="1">
      <c r="B102" s="145"/>
      <c r="C102" s="144">
        <v>10</v>
      </c>
      <c r="D102" s="144" t="s">
        <v>137</v>
      </c>
      <c r="E102" s="143" t="s">
        <v>24</v>
      </c>
      <c r="F102" s="140" t="s">
        <v>556</v>
      </c>
      <c r="G102" s="142" t="s">
        <v>553</v>
      </c>
      <c r="H102" s="141">
        <v>3</v>
      </c>
      <c r="I102" s="141"/>
      <c r="J102" s="141">
        <f>ROUND(I102*H102,2)</f>
        <v>0</v>
      </c>
      <c r="K102" s="140" t="s">
        <v>535</v>
      </c>
      <c r="L102" s="131"/>
      <c r="M102" s="139" t="s">
        <v>535</v>
      </c>
      <c r="N102" s="148" t="s">
        <v>44</v>
      </c>
      <c r="O102" s="147">
        <v>0</v>
      </c>
      <c r="P102" s="147">
        <f>O102*H102</f>
        <v>0</v>
      </c>
      <c r="Q102" s="147">
        <v>0</v>
      </c>
      <c r="R102" s="147">
        <f>Q102*H102</f>
        <v>0</v>
      </c>
      <c r="S102" s="147">
        <v>0</v>
      </c>
      <c r="T102" s="146">
        <f>S102*H102</f>
        <v>0</v>
      </c>
      <c r="AR102" s="134" t="s">
        <v>296</v>
      </c>
      <c r="AT102" s="134" t="s">
        <v>137</v>
      </c>
      <c r="AU102" s="134" t="s">
        <v>98</v>
      </c>
      <c r="AY102" s="134" t="s">
        <v>135</v>
      </c>
      <c r="BE102" s="135">
        <f>IF(N102="základní",J102,0)</f>
        <v>0</v>
      </c>
      <c r="BF102" s="135">
        <f>IF(N102="snížená",J102,0)</f>
        <v>0</v>
      </c>
      <c r="BG102" s="135">
        <f>IF(N102="zákl. přenesená",J102,0)</f>
        <v>0</v>
      </c>
      <c r="BH102" s="135">
        <f>IF(N102="sníž. přenesená",J102,0)</f>
        <v>0</v>
      </c>
      <c r="BI102" s="135">
        <f>IF(N102="nulová",J102,0)</f>
        <v>0</v>
      </c>
      <c r="BJ102" s="134" t="s">
        <v>19</v>
      </c>
      <c r="BK102" s="135">
        <f>ROUND(I102*H102,2)</f>
        <v>0</v>
      </c>
      <c r="BL102" s="134" t="s">
        <v>296</v>
      </c>
      <c r="BM102" s="134" t="s">
        <v>557</v>
      </c>
    </row>
    <row r="103" spans="2:47" s="130" customFormat="1" ht="13.5">
      <c r="B103" s="131"/>
      <c r="D103" s="153" t="s">
        <v>539</v>
      </c>
      <c r="F103" s="152" t="s">
        <v>556</v>
      </c>
      <c r="L103" s="131"/>
      <c r="M103" s="151"/>
      <c r="N103" s="150"/>
      <c r="O103" s="150"/>
      <c r="P103" s="150"/>
      <c r="Q103" s="150"/>
      <c r="R103" s="150"/>
      <c r="S103" s="150"/>
      <c r="T103" s="149"/>
      <c r="AT103" s="134" t="s">
        <v>539</v>
      </c>
      <c r="AU103" s="134" t="s">
        <v>98</v>
      </c>
    </row>
    <row r="104" spans="2:65" s="130" customFormat="1" ht="22.5" customHeight="1">
      <c r="B104" s="145"/>
      <c r="C104" s="144">
        <v>11</v>
      </c>
      <c r="D104" s="144" t="s">
        <v>137</v>
      </c>
      <c r="E104" s="143" t="s">
        <v>577</v>
      </c>
      <c r="F104" s="140" t="s">
        <v>606</v>
      </c>
      <c r="G104" s="142" t="s">
        <v>553</v>
      </c>
      <c r="H104" s="141">
        <v>1</v>
      </c>
      <c r="I104" s="141"/>
      <c r="J104" s="141">
        <f>ROUND(I104*H104,2)</f>
        <v>0</v>
      </c>
      <c r="K104" s="140" t="s">
        <v>535</v>
      </c>
      <c r="L104" s="131"/>
      <c r="M104" s="139" t="s">
        <v>535</v>
      </c>
      <c r="N104" s="148" t="s">
        <v>44</v>
      </c>
      <c r="O104" s="147">
        <v>0</v>
      </c>
      <c r="P104" s="147">
        <f>O104*H104</f>
        <v>0</v>
      </c>
      <c r="Q104" s="147">
        <v>0</v>
      </c>
      <c r="R104" s="147">
        <f>Q104*H104</f>
        <v>0</v>
      </c>
      <c r="S104" s="147">
        <v>0</v>
      </c>
      <c r="T104" s="146">
        <f>S104*H104</f>
        <v>0</v>
      </c>
      <c r="AR104" s="134" t="s">
        <v>296</v>
      </c>
      <c r="AT104" s="134" t="s">
        <v>137</v>
      </c>
      <c r="AU104" s="134" t="s">
        <v>98</v>
      </c>
      <c r="AY104" s="134" t="s">
        <v>135</v>
      </c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134" t="s">
        <v>19</v>
      </c>
      <c r="BK104" s="135">
        <f>ROUND(I104*H104,2)</f>
        <v>0</v>
      </c>
      <c r="BL104" s="134" t="s">
        <v>296</v>
      </c>
      <c r="BM104" s="134" t="s">
        <v>555</v>
      </c>
    </row>
    <row r="105" spans="2:47" s="130" customFormat="1" ht="13.5">
      <c r="B105" s="131"/>
      <c r="D105" s="153"/>
      <c r="F105" s="152"/>
      <c r="L105" s="131"/>
      <c r="M105" s="151"/>
      <c r="N105" s="150"/>
      <c r="O105" s="150"/>
      <c r="P105" s="150"/>
      <c r="Q105" s="150"/>
      <c r="R105" s="150"/>
      <c r="S105" s="150"/>
      <c r="T105" s="149"/>
      <c r="AT105" s="134" t="s">
        <v>539</v>
      </c>
      <c r="AU105" s="134" t="s">
        <v>98</v>
      </c>
    </row>
    <row r="106" spans="2:65" s="130" customFormat="1" ht="22.5" customHeight="1">
      <c r="B106" s="145"/>
      <c r="C106" s="144">
        <v>12</v>
      </c>
      <c r="D106" s="144" t="s">
        <v>137</v>
      </c>
      <c r="E106" s="143" t="s">
        <v>440</v>
      </c>
      <c r="F106" s="140" t="s">
        <v>574</v>
      </c>
      <c r="G106" s="142" t="s">
        <v>158</v>
      </c>
      <c r="H106" s="141">
        <v>1</v>
      </c>
      <c r="I106" s="141"/>
      <c r="J106" s="141">
        <f>ROUND(I106*H106,2)</f>
        <v>0</v>
      </c>
      <c r="K106" s="140" t="s">
        <v>535</v>
      </c>
      <c r="L106" s="131"/>
      <c r="M106" s="139" t="s">
        <v>535</v>
      </c>
      <c r="N106" s="148" t="s">
        <v>44</v>
      </c>
      <c r="O106" s="147">
        <v>0</v>
      </c>
      <c r="P106" s="147">
        <f>O106*H106</f>
        <v>0</v>
      </c>
      <c r="Q106" s="147">
        <v>0</v>
      </c>
      <c r="R106" s="147">
        <f>Q106*H106</f>
        <v>0</v>
      </c>
      <c r="S106" s="147">
        <v>0</v>
      </c>
      <c r="T106" s="146">
        <f>S106*H106</f>
        <v>0</v>
      </c>
      <c r="AR106" s="134" t="s">
        <v>296</v>
      </c>
      <c r="AT106" s="134" t="s">
        <v>137</v>
      </c>
      <c r="AU106" s="134" t="s">
        <v>98</v>
      </c>
      <c r="AY106" s="134" t="s">
        <v>135</v>
      </c>
      <c r="BE106" s="135">
        <f>IF(N106="základní",J106,0)</f>
        <v>0</v>
      </c>
      <c r="BF106" s="135">
        <f>IF(N106="snížená",J106,0)</f>
        <v>0</v>
      </c>
      <c r="BG106" s="135">
        <f>IF(N106="zákl. přenesená",J106,0)</f>
        <v>0</v>
      </c>
      <c r="BH106" s="135">
        <f>IF(N106="sníž. přenesená",J106,0)</f>
        <v>0</v>
      </c>
      <c r="BI106" s="135">
        <f>IF(N106="nulová",J106,0)</f>
        <v>0</v>
      </c>
      <c r="BJ106" s="134" t="s">
        <v>19</v>
      </c>
      <c r="BK106" s="135">
        <f>ROUND(I106*H106,2)</f>
        <v>0</v>
      </c>
      <c r="BL106" s="134" t="s">
        <v>296</v>
      </c>
      <c r="BM106" s="134" t="s">
        <v>554</v>
      </c>
    </row>
    <row r="107" spans="2:47" s="130" customFormat="1" ht="27">
      <c r="B107" s="131"/>
      <c r="D107" s="153" t="s">
        <v>539</v>
      </c>
      <c r="F107" s="152" t="s">
        <v>608</v>
      </c>
      <c r="L107" s="131"/>
      <c r="M107" s="151"/>
      <c r="N107" s="150"/>
      <c r="O107" s="150"/>
      <c r="P107" s="150"/>
      <c r="Q107" s="150"/>
      <c r="R107" s="150"/>
      <c r="S107" s="150"/>
      <c r="T107" s="149"/>
      <c r="AT107" s="134" t="s">
        <v>539</v>
      </c>
      <c r="AU107" s="134" t="s">
        <v>98</v>
      </c>
    </row>
    <row r="108" spans="2:65" s="130" customFormat="1" ht="22.5" customHeight="1">
      <c r="B108" s="145"/>
      <c r="C108" s="144">
        <v>13</v>
      </c>
      <c r="D108" s="144" t="s">
        <v>137</v>
      </c>
      <c r="E108" s="143" t="s">
        <v>259</v>
      </c>
      <c r="F108" s="140" t="s">
        <v>573</v>
      </c>
      <c r="G108" s="142" t="s">
        <v>158</v>
      </c>
      <c r="H108" s="141">
        <v>1</v>
      </c>
      <c r="I108" s="141"/>
      <c r="J108" s="141">
        <f>ROUND(I108*H108,2)</f>
        <v>0</v>
      </c>
      <c r="K108" s="140" t="s">
        <v>535</v>
      </c>
      <c r="L108" s="131"/>
      <c r="M108" s="139" t="s">
        <v>535</v>
      </c>
      <c r="N108" s="148" t="s">
        <v>44</v>
      </c>
      <c r="O108" s="147">
        <v>0</v>
      </c>
      <c r="P108" s="147">
        <f>O108*H108</f>
        <v>0</v>
      </c>
      <c r="Q108" s="147">
        <v>0</v>
      </c>
      <c r="R108" s="147">
        <f>Q108*H108</f>
        <v>0</v>
      </c>
      <c r="S108" s="147">
        <v>0</v>
      </c>
      <c r="T108" s="146">
        <f>S108*H108</f>
        <v>0</v>
      </c>
      <c r="AR108" s="134" t="s">
        <v>296</v>
      </c>
      <c r="AT108" s="134" t="s">
        <v>137</v>
      </c>
      <c r="AU108" s="134" t="s">
        <v>98</v>
      </c>
      <c r="AY108" s="134" t="s">
        <v>135</v>
      </c>
      <c r="BE108" s="135">
        <f>IF(N108="základní",J108,0)</f>
        <v>0</v>
      </c>
      <c r="BF108" s="135">
        <f>IF(N108="snížená",J108,0)</f>
        <v>0</v>
      </c>
      <c r="BG108" s="135">
        <f>IF(N108="zákl. přenesená",J108,0)</f>
        <v>0</v>
      </c>
      <c r="BH108" s="135">
        <f>IF(N108="sníž. přenesená",J108,0)</f>
        <v>0</v>
      </c>
      <c r="BI108" s="135">
        <f>IF(N108="nulová",J108,0)</f>
        <v>0</v>
      </c>
      <c r="BJ108" s="134" t="s">
        <v>19</v>
      </c>
      <c r="BK108" s="135">
        <f>ROUND(I108*H108,2)</f>
        <v>0</v>
      </c>
      <c r="BL108" s="134" t="s">
        <v>296</v>
      </c>
      <c r="BM108" s="134" t="s">
        <v>476</v>
      </c>
    </row>
    <row r="109" spans="2:47" s="130" customFormat="1" ht="13.5">
      <c r="B109" s="131"/>
      <c r="D109" s="167" t="s">
        <v>539</v>
      </c>
      <c r="F109" s="168" t="s">
        <v>573</v>
      </c>
      <c r="L109" s="131"/>
      <c r="M109" s="151"/>
      <c r="N109" s="150"/>
      <c r="O109" s="150"/>
      <c r="P109" s="150"/>
      <c r="Q109" s="150"/>
      <c r="R109" s="150"/>
      <c r="S109" s="150"/>
      <c r="T109" s="149"/>
      <c r="AT109" s="134" t="s">
        <v>539</v>
      </c>
      <c r="AU109" s="134" t="s">
        <v>98</v>
      </c>
    </row>
    <row r="110" spans="2:63" s="154" customFormat="1" ht="36.75" customHeight="1">
      <c r="B110" s="162"/>
      <c r="D110" s="156" t="s">
        <v>78</v>
      </c>
      <c r="E110" s="170" t="s">
        <v>572</v>
      </c>
      <c r="F110" s="170" t="s">
        <v>571</v>
      </c>
      <c r="J110" s="169">
        <f>BK110</f>
        <v>0</v>
      </c>
      <c r="L110" s="162"/>
      <c r="M110" s="161"/>
      <c r="N110" s="159"/>
      <c r="O110" s="159"/>
      <c r="P110" s="160">
        <f>P111+P135</f>
        <v>0</v>
      </c>
      <c r="Q110" s="159"/>
      <c r="R110" s="160">
        <f>R111+R135</f>
        <v>0</v>
      </c>
      <c r="S110" s="159"/>
      <c r="T110" s="158">
        <f>T111+T135</f>
        <v>0</v>
      </c>
      <c r="AR110" s="156" t="s">
        <v>19</v>
      </c>
      <c r="AT110" s="157" t="s">
        <v>78</v>
      </c>
      <c r="AU110" s="157" t="s">
        <v>79</v>
      </c>
      <c r="AY110" s="156" t="s">
        <v>135</v>
      </c>
      <c r="BK110" s="155">
        <f>BK111+BK135</f>
        <v>0</v>
      </c>
    </row>
    <row r="111" spans="2:63" s="154" customFormat="1" ht="19.5" customHeight="1">
      <c r="B111" s="162"/>
      <c r="D111" s="165" t="s">
        <v>78</v>
      </c>
      <c r="E111" s="164" t="s">
        <v>570</v>
      </c>
      <c r="F111" s="164" t="s">
        <v>569</v>
      </c>
      <c r="J111" s="163">
        <f>BK111</f>
        <v>0</v>
      </c>
      <c r="L111" s="162"/>
      <c r="M111" s="161"/>
      <c r="N111" s="159"/>
      <c r="O111" s="159"/>
      <c r="P111" s="160">
        <f>SUM(P112:P134)</f>
        <v>0</v>
      </c>
      <c r="Q111" s="159"/>
      <c r="R111" s="160">
        <f>SUM(R112:R134)</f>
        <v>0</v>
      </c>
      <c r="S111" s="159"/>
      <c r="T111" s="158">
        <f>SUM(T112:T134)</f>
        <v>0</v>
      </c>
      <c r="AR111" s="156" t="s">
        <v>19</v>
      </c>
      <c r="AT111" s="157" t="s">
        <v>78</v>
      </c>
      <c r="AU111" s="157" t="s">
        <v>19</v>
      </c>
      <c r="AY111" s="156" t="s">
        <v>135</v>
      </c>
      <c r="BK111" s="155">
        <f>SUM(BK112:BK134)</f>
        <v>0</v>
      </c>
    </row>
    <row r="112" spans="2:65" s="130" customFormat="1" ht="22.5" customHeight="1">
      <c r="B112" s="145"/>
      <c r="C112" s="144">
        <v>14</v>
      </c>
      <c r="D112" s="144" t="s">
        <v>137</v>
      </c>
      <c r="E112" s="143" t="s">
        <v>576</v>
      </c>
      <c r="F112" s="140" t="s">
        <v>612</v>
      </c>
      <c r="G112" s="142" t="s">
        <v>553</v>
      </c>
      <c r="H112" s="141">
        <v>10</v>
      </c>
      <c r="I112" s="141"/>
      <c r="J112" s="141">
        <f>ROUND(I112*H112,2)</f>
        <v>0</v>
      </c>
      <c r="K112" s="140" t="s">
        <v>535</v>
      </c>
      <c r="L112" s="131"/>
      <c r="M112" s="139" t="s">
        <v>535</v>
      </c>
      <c r="N112" s="148" t="s">
        <v>44</v>
      </c>
      <c r="O112" s="147">
        <v>0</v>
      </c>
      <c r="P112" s="147">
        <f>O112*H112</f>
        <v>0</v>
      </c>
      <c r="Q112" s="147">
        <v>0</v>
      </c>
      <c r="R112" s="147">
        <f>Q112*H112</f>
        <v>0</v>
      </c>
      <c r="S112" s="147">
        <v>0</v>
      </c>
      <c r="T112" s="146">
        <f>S112*H112</f>
        <v>0</v>
      </c>
      <c r="AR112" s="134" t="s">
        <v>296</v>
      </c>
      <c r="AT112" s="134" t="s">
        <v>137</v>
      </c>
      <c r="AU112" s="134" t="s">
        <v>98</v>
      </c>
      <c r="AY112" s="134" t="s">
        <v>135</v>
      </c>
      <c r="BE112" s="135">
        <f>IF(N112="základní",J112,0)</f>
        <v>0</v>
      </c>
      <c r="BF112" s="135">
        <f>IF(N112="snížená",J112,0)</f>
        <v>0</v>
      </c>
      <c r="BG112" s="135">
        <f>IF(N112="zákl. přenesená",J112,0)</f>
        <v>0</v>
      </c>
      <c r="BH112" s="135">
        <f>IF(N112="sníž. přenesená",J112,0)</f>
        <v>0</v>
      </c>
      <c r="BI112" s="135">
        <f>IF(N112="nulová",J112,0)</f>
        <v>0</v>
      </c>
      <c r="BJ112" s="134" t="s">
        <v>19</v>
      </c>
      <c r="BK112" s="135">
        <f>ROUND(I112*H112,2)</f>
        <v>0</v>
      </c>
      <c r="BL112" s="134" t="s">
        <v>296</v>
      </c>
      <c r="BM112" s="134" t="s">
        <v>142</v>
      </c>
    </row>
    <row r="113" spans="2:47" s="130" customFormat="1" ht="13.5">
      <c r="B113" s="131"/>
      <c r="D113" s="153" t="s">
        <v>539</v>
      </c>
      <c r="F113" s="152" t="s">
        <v>568</v>
      </c>
      <c r="L113" s="131"/>
      <c r="M113" s="151"/>
      <c r="N113" s="150"/>
      <c r="O113" s="150"/>
      <c r="P113" s="150"/>
      <c r="Q113" s="150"/>
      <c r="R113" s="150"/>
      <c r="S113" s="150"/>
      <c r="T113" s="149"/>
      <c r="AT113" s="134" t="s">
        <v>539</v>
      </c>
      <c r="AU113" s="134" t="s">
        <v>98</v>
      </c>
    </row>
    <row r="114" spans="2:65" s="130" customFormat="1" ht="22.5" customHeight="1">
      <c r="B114" s="145"/>
      <c r="C114" s="144">
        <v>15</v>
      </c>
      <c r="D114" s="144" t="s">
        <v>137</v>
      </c>
      <c r="E114" s="143" t="s">
        <v>8</v>
      </c>
      <c r="F114" s="140" t="s">
        <v>567</v>
      </c>
      <c r="G114" s="142" t="s">
        <v>140</v>
      </c>
      <c r="H114" s="141">
        <v>10</v>
      </c>
      <c r="I114" s="141"/>
      <c r="J114" s="141">
        <f>ROUND(I114*H114,2)</f>
        <v>0</v>
      </c>
      <c r="K114" s="140" t="s">
        <v>535</v>
      </c>
      <c r="L114" s="131"/>
      <c r="M114" s="139" t="s">
        <v>535</v>
      </c>
      <c r="N114" s="148" t="s">
        <v>44</v>
      </c>
      <c r="O114" s="147">
        <v>0</v>
      </c>
      <c r="P114" s="147">
        <f>O114*H114</f>
        <v>0</v>
      </c>
      <c r="Q114" s="147">
        <v>0</v>
      </c>
      <c r="R114" s="147">
        <f>Q114*H114</f>
        <v>0</v>
      </c>
      <c r="S114" s="147">
        <v>0</v>
      </c>
      <c r="T114" s="146">
        <f>S114*H114</f>
        <v>0</v>
      </c>
      <c r="AR114" s="134" t="s">
        <v>296</v>
      </c>
      <c r="AT114" s="134" t="s">
        <v>137</v>
      </c>
      <c r="AU114" s="134" t="s">
        <v>98</v>
      </c>
      <c r="AY114" s="134" t="s">
        <v>135</v>
      </c>
      <c r="BE114" s="135">
        <f>IF(N114="základní",J114,0)</f>
        <v>0</v>
      </c>
      <c r="BF114" s="135">
        <f>IF(N114="snížená",J114,0)</f>
        <v>0</v>
      </c>
      <c r="BG114" s="135">
        <f>IF(N114="zákl. přenesená",J114,0)</f>
        <v>0</v>
      </c>
      <c r="BH114" s="135">
        <f>IF(N114="sníž. přenesená",J114,0)</f>
        <v>0</v>
      </c>
      <c r="BI114" s="135">
        <f>IF(N114="nulová",J114,0)</f>
        <v>0</v>
      </c>
      <c r="BJ114" s="134" t="s">
        <v>19</v>
      </c>
      <c r="BK114" s="135">
        <f>ROUND(I114*H114,2)</f>
        <v>0</v>
      </c>
      <c r="BL114" s="134" t="s">
        <v>296</v>
      </c>
      <c r="BM114" s="134" t="s">
        <v>470</v>
      </c>
    </row>
    <row r="115" spans="2:47" s="130" customFormat="1" ht="13.5">
      <c r="B115" s="131"/>
      <c r="D115" s="153" t="s">
        <v>539</v>
      </c>
      <c r="F115" s="152" t="s">
        <v>567</v>
      </c>
      <c r="L115" s="131"/>
      <c r="M115" s="151"/>
      <c r="N115" s="150"/>
      <c r="O115" s="150"/>
      <c r="P115" s="150"/>
      <c r="Q115" s="150"/>
      <c r="R115" s="150"/>
      <c r="S115" s="150"/>
      <c r="T115" s="149"/>
      <c r="AT115" s="134" t="s">
        <v>539</v>
      </c>
      <c r="AU115" s="134" t="s">
        <v>98</v>
      </c>
    </row>
    <row r="116" spans="2:65" s="130" customFormat="1" ht="22.5" customHeight="1">
      <c r="B116" s="145"/>
      <c r="C116" s="144">
        <v>16</v>
      </c>
      <c r="D116" s="144" t="s">
        <v>137</v>
      </c>
      <c r="E116" s="143" t="s">
        <v>141</v>
      </c>
      <c r="F116" s="140" t="s">
        <v>566</v>
      </c>
      <c r="G116" s="142" t="s">
        <v>140</v>
      </c>
      <c r="H116" s="141">
        <v>10</v>
      </c>
      <c r="I116" s="141"/>
      <c r="J116" s="141">
        <f>ROUND(I116*H116,2)</f>
        <v>0</v>
      </c>
      <c r="K116" s="140" t="s">
        <v>535</v>
      </c>
      <c r="L116" s="131"/>
      <c r="M116" s="139" t="s">
        <v>535</v>
      </c>
      <c r="N116" s="148" t="s">
        <v>44</v>
      </c>
      <c r="O116" s="147">
        <v>0</v>
      </c>
      <c r="P116" s="147">
        <f>O116*H116</f>
        <v>0</v>
      </c>
      <c r="Q116" s="147">
        <v>0</v>
      </c>
      <c r="R116" s="147">
        <f>Q116*H116</f>
        <v>0</v>
      </c>
      <c r="S116" s="147">
        <v>0</v>
      </c>
      <c r="T116" s="146">
        <f>S116*H116</f>
        <v>0</v>
      </c>
      <c r="AR116" s="134" t="s">
        <v>296</v>
      </c>
      <c r="AT116" s="134" t="s">
        <v>137</v>
      </c>
      <c r="AU116" s="134" t="s">
        <v>98</v>
      </c>
      <c r="AY116" s="134" t="s">
        <v>135</v>
      </c>
      <c r="BE116" s="135">
        <f>IF(N116="základní",J116,0)</f>
        <v>0</v>
      </c>
      <c r="BF116" s="135">
        <f>IF(N116="snížená",J116,0)</f>
        <v>0</v>
      </c>
      <c r="BG116" s="135">
        <f>IF(N116="zákl. přenesená",J116,0)</f>
        <v>0</v>
      </c>
      <c r="BH116" s="135">
        <f>IF(N116="sníž. přenesená",J116,0)</f>
        <v>0</v>
      </c>
      <c r="BI116" s="135">
        <f>IF(N116="nulová",J116,0)</f>
        <v>0</v>
      </c>
      <c r="BJ116" s="134" t="s">
        <v>19</v>
      </c>
      <c r="BK116" s="135">
        <f>ROUND(I116*H116,2)</f>
        <v>0</v>
      </c>
      <c r="BL116" s="134" t="s">
        <v>296</v>
      </c>
      <c r="BM116" s="134" t="s">
        <v>153</v>
      </c>
    </row>
    <row r="117" spans="2:47" s="130" customFormat="1" ht="13.5">
      <c r="B117" s="131"/>
      <c r="D117" s="153" t="s">
        <v>539</v>
      </c>
      <c r="F117" s="152" t="s">
        <v>566</v>
      </c>
      <c r="L117" s="131"/>
      <c r="M117" s="151"/>
      <c r="N117" s="150"/>
      <c r="O117" s="150"/>
      <c r="P117" s="150"/>
      <c r="Q117" s="150"/>
      <c r="R117" s="150"/>
      <c r="S117" s="150"/>
      <c r="T117" s="149"/>
      <c r="AT117" s="134" t="s">
        <v>539</v>
      </c>
      <c r="AU117" s="134" t="s">
        <v>98</v>
      </c>
    </row>
    <row r="118" spans="2:65" s="130" customFormat="1" ht="22.5" customHeight="1">
      <c r="B118" s="145"/>
      <c r="C118" s="144">
        <v>17</v>
      </c>
      <c r="D118" s="144" t="s">
        <v>137</v>
      </c>
      <c r="E118" s="143" t="s">
        <v>575</v>
      </c>
      <c r="F118" s="140" t="s">
        <v>565</v>
      </c>
      <c r="G118" s="142" t="s">
        <v>140</v>
      </c>
      <c r="H118" s="141">
        <v>20</v>
      </c>
      <c r="I118" s="141"/>
      <c r="J118" s="141">
        <f>ROUND(I118*H118,2)</f>
        <v>0</v>
      </c>
      <c r="K118" s="140" t="s">
        <v>535</v>
      </c>
      <c r="L118" s="131"/>
      <c r="M118" s="139" t="s">
        <v>535</v>
      </c>
      <c r="N118" s="148" t="s">
        <v>44</v>
      </c>
      <c r="O118" s="147">
        <v>0</v>
      </c>
      <c r="P118" s="147">
        <f>O118*H118</f>
        <v>0</v>
      </c>
      <c r="Q118" s="147">
        <v>0</v>
      </c>
      <c r="R118" s="147">
        <f>Q118*H118</f>
        <v>0</v>
      </c>
      <c r="S118" s="147">
        <v>0</v>
      </c>
      <c r="T118" s="146">
        <f>S118*H118</f>
        <v>0</v>
      </c>
      <c r="AR118" s="134" t="s">
        <v>296</v>
      </c>
      <c r="AT118" s="134" t="s">
        <v>137</v>
      </c>
      <c r="AU118" s="134" t="s">
        <v>98</v>
      </c>
      <c r="AY118" s="134" t="s">
        <v>135</v>
      </c>
      <c r="BE118" s="135">
        <f>IF(N118="základní",J118,0)</f>
        <v>0</v>
      </c>
      <c r="BF118" s="135">
        <f>IF(N118="snížená",J118,0)</f>
        <v>0</v>
      </c>
      <c r="BG118" s="135">
        <f>IF(N118="zákl. přenesená",J118,0)</f>
        <v>0</v>
      </c>
      <c r="BH118" s="135">
        <f>IF(N118="sníž. přenesená",J118,0)</f>
        <v>0</v>
      </c>
      <c r="BI118" s="135">
        <f>IF(N118="nulová",J118,0)</f>
        <v>0</v>
      </c>
      <c r="BJ118" s="134" t="s">
        <v>19</v>
      </c>
      <c r="BK118" s="135">
        <f>ROUND(I118*H118,2)</f>
        <v>0</v>
      </c>
      <c r="BL118" s="134" t="s">
        <v>296</v>
      </c>
      <c r="BM118" s="134" t="s">
        <v>199</v>
      </c>
    </row>
    <row r="119" spans="2:47" s="130" customFormat="1" ht="13.5">
      <c r="B119" s="131"/>
      <c r="D119" s="153" t="s">
        <v>539</v>
      </c>
      <c r="F119" s="152" t="s">
        <v>565</v>
      </c>
      <c r="L119" s="131"/>
      <c r="M119" s="151"/>
      <c r="N119" s="150"/>
      <c r="O119" s="150"/>
      <c r="P119" s="150"/>
      <c r="Q119" s="150"/>
      <c r="R119" s="150"/>
      <c r="S119" s="150"/>
      <c r="T119" s="149"/>
      <c r="AT119" s="134" t="s">
        <v>539</v>
      </c>
      <c r="AU119" s="134" t="s">
        <v>98</v>
      </c>
    </row>
    <row r="120" spans="2:65" s="130" customFormat="1" ht="22.5" customHeight="1">
      <c r="B120" s="145"/>
      <c r="C120" s="144">
        <v>18</v>
      </c>
      <c r="D120" s="144" t="s">
        <v>137</v>
      </c>
      <c r="E120" s="143" t="s">
        <v>330</v>
      </c>
      <c r="F120" s="140" t="s">
        <v>563</v>
      </c>
      <c r="G120" s="142" t="s">
        <v>140</v>
      </c>
      <c r="H120" s="141">
        <v>60</v>
      </c>
      <c r="I120" s="141"/>
      <c r="J120" s="141">
        <f>ROUND(I120*H120,2)</f>
        <v>0</v>
      </c>
      <c r="K120" s="140" t="s">
        <v>535</v>
      </c>
      <c r="L120" s="131"/>
      <c r="M120" s="139" t="s">
        <v>535</v>
      </c>
      <c r="N120" s="148" t="s">
        <v>44</v>
      </c>
      <c r="O120" s="147">
        <v>0</v>
      </c>
      <c r="P120" s="147">
        <f>O120*H120</f>
        <v>0</v>
      </c>
      <c r="Q120" s="147">
        <v>0</v>
      </c>
      <c r="R120" s="147">
        <f>Q120*H120</f>
        <v>0</v>
      </c>
      <c r="S120" s="147">
        <v>0</v>
      </c>
      <c r="T120" s="146">
        <f>S120*H120</f>
        <v>0</v>
      </c>
      <c r="AR120" s="134" t="s">
        <v>296</v>
      </c>
      <c r="AT120" s="134" t="s">
        <v>137</v>
      </c>
      <c r="AU120" s="134" t="s">
        <v>98</v>
      </c>
      <c r="AY120" s="134" t="s">
        <v>135</v>
      </c>
      <c r="BE120" s="135">
        <f>IF(N120="základní",J120,0)</f>
        <v>0</v>
      </c>
      <c r="BF120" s="135">
        <f>IF(N120="snížená",J120,0)</f>
        <v>0</v>
      </c>
      <c r="BG120" s="135">
        <f>IF(N120="zákl. přenesená",J120,0)</f>
        <v>0</v>
      </c>
      <c r="BH120" s="135">
        <f>IF(N120="sníž. přenesená",J120,0)</f>
        <v>0</v>
      </c>
      <c r="BI120" s="135">
        <f>IF(N120="nulová",J120,0)</f>
        <v>0</v>
      </c>
      <c r="BJ120" s="134" t="s">
        <v>19</v>
      </c>
      <c r="BK120" s="135">
        <f>ROUND(I120*H120,2)</f>
        <v>0</v>
      </c>
      <c r="BL120" s="134" t="s">
        <v>296</v>
      </c>
      <c r="BM120" s="134" t="s">
        <v>564</v>
      </c>
    </row>
    <row r="121" spans="2:47" s="130" customFormat="1" ht="13.5">
      <c r="B121" s="131"/>
      <c r="D121" s="153" t="s">
        <v>539</v>
      </c>
      <c r="F121" s="152" t="s">
        <v>563</v>
      </c>
      <c r="L121" s="131"/>
      <c r="M121" s="151"/>
      <c r="N121" s="150"/>
      <c r="O121" s="150"/>
      <c r="P121" s="150"/>
      <c r="Q121" s="150"/>
      <c r="R121" s="150"/>
      <c r="S121" s="150"/>
      <c r="T121" s="149"/>
      <c r="AT121" s="134" t="s">
        <v>539</v>
      </c>
      <c r="AU121" s="134" t="s">
        <v>98</v>
      </c>
    </row>
    <row r="122" spans="2:65" s="130" customFormat="1" ht="22.5" customHeight="1">
      <c r="B122" s="145"/>
      <c r="C122" s="144">
        <v>19</v>
      </c>
      <c r="D122" s="144" t="s">
        <v>137</v>
      </c>
      <c r="E122" s="143" t="s">
        <v>443</v>
      </c>
      <c r="F122" s="140" t="s">
        <v>562</v>
      </c>
      <c r="G122" s="142" t="s">
        <v>140</v>
      </c>
      <c r="H122" s="141">
        <v>35</v>
      </c>
      <c r="I122" s="141"/>
      <c r="J122" s="141">
        <f>ROUND(I122*H122,2)</f>
        <v>0</v>
      </c>
      <c r="K122" s="140" t="s">
        <v>535</v>
      </c>
      <c r="L122" s="131"/>
      <c r="M122" s="139" t="s">
        <v>535</v>
      </c>
      <c r="N122" s="148" t="s">
        <v>44</v>
      </c>
      <c r="O122" s="147">
        <v>0</v>
      </c>
      <c r="P122" s="147">
        <f>O122*H122</f>
        <v>0</v>
      </c>
      <c r="Q122" s="147">
        <v>0</v>
      </c>
      <c r="R122" s="147">
        <f>Q122*H122</f>
        <v>0</v>
      </c>
      <c r="S122" s="147">
        <v>0</v>
      </c>
      <c r="T122" s="146">
        <f>S122*H122</f>
        <v>0</v>
      </c>
      <c r="AR122" s="134" t="s">
        <v>296</v>
      </c>
      <c r="AT122" s="134" t="s">
        <v>137</v>
      </c>
      <c r="AU122" s="134" t="s">
        <v>98</v>
      </c>
      <c r="AY122" s="134" t="s">
        <v>135</v>
      </c>
      <c r="BE122" s="135">
        <f>IF(N122="základní",J122,0)</f>
        <v>0</v>
      </c>
      <c r="BF122" s="135">
        <f>IF(N122="snížená",J122,0)</f>
        <v>0</v>
      </c>
      <c r="BG122" s="135">
        <f>IF(N122="zákl. přenesená",J122,0)</f>
        <v>0</v>
      </c>
      <c r="BH122" s="135">
        <f>IF(N122="sníž. přenesená",J122,0)</f>
        <v>0</v>
      </c>
      <c r="BI122" s="135">
        <f>IF(N122="nulová",J122,0)</f>
        <v>0</v>
      </c>
      <c r="BJ122" s="134" t="s">
        <v>19</v>
      </c>
      <c r="BK122" s="135">
        <f>ROUND(I122*H122,2)</f>
        <v>0</v>
      </c>
      <c r="BL122" s="134" t="s">
        <v>296</v>
      </c>
      <c r="BM122" s="134" t="s">
        <v>162</v>
      </c>
    </row>
    <row r="123" spans="2:47" s="130" customFormat="1" ht="13.5">
      <c r="B123" s="131"/>
      <c r="D123" s="153" t="s">
        <v>539</v>
      </c>
      <c r="F123" s="152" t="s">
        <v>562</v>
      </c>
      <c r="L123" s="131"/>
      <c r="M123" s="151"/>
      <c r="N123" s="150"/>
      <c r="O123" s="150"/>
      <c r="P123" s="150"/>
      <c r="Q123" s="150"/>
      <c r="R123" s="150"/>
      <c r="S123" s="150"/>
      <c r="T123" s="149"/>
      <c r="AT123" s="134" t="s">
        <v>539</v>
      </c>
      <c r="AU123" s="134" t="s">
        <v>98</v>
      </c>
    </row>
    <row r="124" spans="2:65" s="130" customFormat="1" ht="22.5" customHeight="1">
      <c r="B124" s="145"/>
      <c r="C124" s="144">
        <v>20</v>
      </c>
      <c r="D124" s="144" t="s">
        <v>137</v>
      </c>
      <c r="E124" s="143" t="s">
        <v>327</v>
      </c>
      <c r="F124" s="140" t="s">
        <v>561</v>
      </c>
      <c r="G124" s="142" t="s">
        <v>140</v>
      </c>
      <c r="H124" s="141">
        <v>30</v>
      </c>
      <c r="I124" s="141"/>
      <c r="J124" s="141">
        <f>ROUND(I124*H124,2)</f>
        <v>0</v>
      </c>
      <c r="K124" s="140" t="s">
        <v>535</v>
      </c>
      <c r="L124" s="131"/>
      <c r="M124" s="139" t="s">
        <v>535</v>
      </c>
      <c r="N124" s="148" t="s">
        <v>44</v>
      </c>
      <c r="O124" s="147">
        <v>0</v>
      </c>
      <c r="P124" s="147">
        <f>O124*H124</f>
        <v>0</v>
      </c>
      <c r="Q124" s="147">
        <v>0</v>
      </c>
      <c r="R124" s="147">
        <f>Q124*H124</f>
        <v>0</v>
      </c>
      <c r="S124" s="147">
        <v>0</v>
      </c>
      <c r="T124" s="146">
        <f>S124*H124</f>
        <v>0</v>
      </c>
      <c r="AR124" s="134" t="s">
        <v>296</v>
      </c>
      <c r="AT124" s="134" t="s">
        <v>137</v>
      </c>
      <c r="AU124" s="134" t="s">
        <v>98</v>
      </c>
      <c r="AY124" s="134" t="s">
        <v>135</v>
      </c>
      <c r="BE124" s="135">
        <f>IF(N124="základní",J124,0)</f>
        <v>0</v>
      </c>
      <c r="BF124" s="135">
        <f>IF(N124="snížená",J124,0)</f>
        <v>0</v>
      </c>
      <c r="BG124" s="135">
        <f>IF(N124="zákl. přenesená",J124,0)</f>
        <v>0</v>
      </c>
      <c r="BH124" s="135">
        <f>IF(N124="sníž. přenesená",J124,0)</f>
        <v>0</v>
      </c>
      <c r="BI124" s="135">
        <f>IF(N124="nulová",J124,0)</f>
        <v>0</v>
      </c>
      <c r="BJ124" s="134" t="s">
        <v>19</v>
      </c>
      <c r="BK124" s="135">
        <f>ROUND(I124*H124,2)</f>
        <v>0</v>
      </c>
      <c r="BL124" s="134" t="s">
        <v>296</v>
      </c>
      <c r="BM124" s="134" t="s">
        <v>287</v>
      </c>
    </row>
    <row r="125" spans="2:47" s="130" customFormat="1" ht="13.5">
      <c r="B125" s="131"/>
      <c r="D125" s="153" t="s">
        <v>539</v>
      </c>
      <c r="F125" s="152" t="s">
        <v>561</v>
      </c>
      <c r="L125" s="131"/>
      <c r="M125" s="151"/>
      <c r="N125" s="150"/>
      <c r="O125" s="150"/>
      <c r="P125" s="150"/>
      <c r="Q125" s="150"/>
      <c r="R125" s="150"/>
      <c r="S125" s="150"/>
      <c r="T125" s="149"/>
      <c r="AT125" s="134" t="s">
        <v>539</v>
      </c>
      <c r="AU125" s="134" t="s">
        <v>98</v>
      </c>
    </row>
    <row r="126" spans="2:65" s="130" customFormat="1" ht="22.5" customHeight="1">
      <c r="B126" s="145"/>
      <c r="C126" s="144">
        <v>21</v>
      </c>
      <c r="D126" s="144" t="s">
        <v>137</v>
      </c>
      <c r="E126" s="143" t="s">
        <v>7</v>
      </c>
      <c r="F126" s="140" t="s">
        <v>559</v>
      </c>
      <c r="G126" s="142" t="s">
        <v>140</v>
      </c>
      <c r="H126" s="141">
        <v>35</v>
      </c>
      <c r="I126" s="141"/>
      <c r="J126" s="141">
        <f>ROUND(I126*H126,2)</f>
        <v>0</v>
      </c>
      <c r="K126" s="140" t="s">
        <v>535</v>
      </c>
      <c r="L126" s="131"/>
      <c r="M126" s="139" t="s">
        <v>535</v>
      </c>
      <c r="N126" s="148" t="s">
        <v>44</v>
      </c>
      <c r="O126" s="147">
        <v>0</v>
      </c>
      <c r="P126" s="147">
        <f>O126*H126</f>
        <v>0</v>
      </c>
      <c r="Q126" s="147">
        <v>0</v>
      </c>
      <c r="R126" s="147">
        <f>Q126*H126</f>
        <v>0</v>
      </c>
      <c r="S126" s="147">
        <v>0</v>
      </c>
      <c r="T126" s="146">
        <f>S126*H126</f>
        <v>0</v>
      </c>
      <c r="AR126" s="134" t="s">
        <v>296</v>
      </c>
      <c r="AT126" s="134" t="s">
        <v>137</v>
      </c>
      <c r="AU126" s="134" t="s">
        <v>98</v>
      </c>
      <c r="AY126" s="134" t="s">
        <v>135</v>
      </c>
      <c r="BE126" s="135">
        <f>IF(N126="základní",J126,0)</f>
        <v>0</v>
      </c>
      <c r="BF126" s="135">
        <f>IF(N126="snížená",J126,0)</f>
        <v>0</v>
      </c>
      <c r="BG126" s="135">
        <f>IF(N126="zákl. přenesená",J126,0)</f>
        <v>0</v>
      </c>
      <c r="BH126" s="135">
        <f>IF(N126="sníž. přenesená",J126,0)</f>
        <v>0</v>
      </c>
      <c r="BI126" s="135">
        <f>IF(N126="nulová",J126,0)</f>
        <v>0</v>
      </c>
      <c r="BJ126" s="134" t="s">
        <v>19</v>
      </c>
      <c r="BK126" s="135">
        <f>ROUND(I126*H126,2)</f>
        <v>0</v>
      </c>
      <c r="BL126" s="134" t="s">
        <v>296</v>
      </c>
      <c r="BM126" s="134" t="s">
        <v>560</v>
      </c>
    </row>
    <row r="127" spans="2:47" s="130" customFormat="1" ht="13.5">
      <c r="B127" s="131"/>
      <c r="D127" s="153" t="s">
        <v>539</v>
      </c>
      <c r="F127" s="152" t="s">
        <v>559</v>
      </c>
      <c r="L127" s="131"/>
      <c r="M127" s="151"/>
      <c r="N127" s="150"/>
      <c r="O127" s="150"/>
      <c r="P127" s="150"/>
      <c r="Q127" s="150"/>
      <c r="R127" s="150"/>
      <c r="S127" s="150"/>
      <c r="T127" s="149"/>
      <c r="AT127" s="134" t="s">
        <v>539</v>
      </c>
      <c r="AU127" s="134" t="s">
        <v>98</v>
      </c>
    </row>
    <row r="128" spans="2:65" s="130" customFormat="1" ht="22.5" customHeight="1">
      <c r="B128" s="145"/>
      <c r="C128" s="144">
        <v>22</v>
      </c>
      <c r="D128" s="144" t="s">
        <v>137</v>
      </c>
      <c r="E128" s="143" t="s">
        <v>413</v>
      </c>
      <c r="F128" s="140" t="s">
        <v>558</v>
      </c>
      <c r="G128" s="142" t="s">
        <v>140</v>
      </c>
      <c r="H128" s="141">
        <v>60</v>
      </c>
      <c r="I128" s="141"/>
      <c r="J128" s="141">
        <f>ROUND(I128*H128,2)</f>
        <v>0</v>
      </c>
      <c r="K128" s="140" t="s">
        <v>535</v>
      </c>
      <c r="L128" s="131"/>
      <c r="M128" s="139" t="s">
        <v>535</v>
      </c>
      <c r="N128" s="148" t="s">
        <v>44</v>
      </c>
      <c r="O128" s="147">
        <v>0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6">
        <f>S128*H128</f>
        <v>0</v>
      </c>
      <c r="AR128" s="134" t="s">
        <v>296</v>
      </c>
      <c r="AT128" s="134" t="s">
        <v>137</v>
      </c>
      <c r="AU128" s="134" t="s">
        <v>98</v>
      </c>
      <c r="AY128" s="134" t="s">
        <v>135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34" t="s">
        <v>19</v>
      </c>
      <c r="BK128" s="135">
        <f>ROUND(I128*H128,2)</f>
        <v>0</v>
      </c>
      <c r="BL128" s="134" t="s">
        <v>296</v>
      </c>
      <c r="BM128" s="134" t="s">
        <v>230</v>
      </c>
    </row>
    <row r="129" spans="2:47" s="130" customFormat="1" ht="13.5">
      <c r="B129" s="131"/>
      <c r="D129" s="153" t="s">
        <v>539</v>
      </c>
      <c r="F129" s="152" t="s">
        <v>558</v>
      </c>
      <c r="L129" s="131"/>
      <c r="M129" s="151"/>
      <c r="N129" s="150"/>
      <c r="O129" s="150"/>
      <c r="P129" s="150"/>
      <c r="Q129" s="150"/>
      <c r="R129" s="150"/>
      <c r="S129" s="150"/>
      <c r="T129" s="149"/>
      <c r="AT129" s="134" t="s">
        <v>539</v>
      </c>
      <c r="AU129" s="134" t="s">
        <v>98</v>
      </c>
    </row>
    <row r="130" spans="2:65" s="130" customFormat="1" ht="22.5" customHeight="1">
      <c r="B130" s="145"/>
      <c r="C130" s="144">
        <v>23</v>
      </c>
      <c r="D130" s="144" t="s">
        <v>137</v>
      </c>
      <c r="E130" s="143" t="s">
        <v>387</v>
      </c>
      <c r="F130" s="140" t="s">
        <v>556</v>
      </c>
      <c r="G130" s="142" t="s">
        <v>553</v>
      </c>
      <c r="H130" s="141">
        <v>3</v>
      </c>
      <c r="I130" s="141"/>
      <c r="J130" s="141">
        <f>ROUND(I130*H130,2)</f>
        <v>0</v>
      </c>
      <c r="K130" s="140" t="s">
        <v>535</v>
      </c>
      <c r="L130" s="131"/>
      <c r="M130" s="139" t="s">
        <v>535</v>
      </c>
      <c r="N130" s="148" t="s">
        <v>44</v>
      </c>
      <c r="O130" s="147">
        <v>0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6">
        <f>S130*H130</f>
        <v>0</v>
      </c>
      <c r="AR130" s="134" t="s">
        <v>296</v>
      </c>
      <c r="AT130" s="134" t="s">
        <v>137</v>
      </c>
      <c r="AU130" s="134" t="s">
        <v>98</v>
      </c>
      <c r="AY130" s="134" t="s">
        <v>135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34" t="s">
        <v>19</v>
      </c>
      <c r="BK130" s="135">
        <f>ROUND(I130*H130,2)</f>
        <v>0</v>
      </c>
      <c r="BL130" s="134" t="s">
        <v>296</v>
      </c>
      <c r="BM130" s="134" t="s">
        <v>557</v>
      </c>
    </row>
    <row r="131" spans="2:47" s="130" customFormat="1" ht="13.5">
      <c r="B131" s="131"/>
      <c r="D131" s="153" t="s">
        <v>539</v>
      </c>
      <c r="F131" s="152" t="s">
        <v>556</v>
      </c>
      <c r="L131" s="131"/>
      <c r="M131" s="151"/>
      <c r="N131" s="150"/>
      <c r="O131" s="150"/>
      <c r="P131" s="150"/>
      <c r="Q131" s="150"/>
      <c r="R131" s="150"/>
      <c r="S131" s="150"/>
      <c r="T131" s="149"/>
      <c r="AT131" s="134" t="s">
        <v>539</v>
      </c>
      <c r="AU131" s="134" t="s">
        <v>98</v>
      </c>
    </row>
    <row r="132" spans="2:65" s="130" customFormat="1" ht="22.5" customHeight="1">
      <c r="B132" s="145"/>
      <c r="C132" s="144">
        <v>24</v>
      </c>
      <c r="D132" s="144" t="s">
        <v>137</v>
      </c>
      <c r="E132" s="143" t="s">
        <v>390</v>
      </c>
      <c r="F132" s="140" t="s">
        <v>606</v>
      </c>
      <c r="G132" s="142" t="s">
        <v>553</v>
      </c>
      <c r="H132" s="141">
        <v>1</v>
      </c>
      <c r="I132" s="141"/>
      <c r="J132" s="141">
        <f>ROUND(I132*H132,2)</f>
        <v>0</v>
      </c>
      <c r="K132" s="140" t="s">
        <v>535</v>
      </c>
      <c r="L132" s="131"/>
      <c r="M132" s="139" t="s">
        <v>535</v>
      </c>
      <c r="N132" s="148" t="s">
        <v>44</v>
      </c>
      <c r="O132" s="147">
        <v>0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6">
        <f>S132*H132</f>
        <v>0</v>
      </c>
      <c r="AR132" s="134" t="s">
        <v>296</v>
      </c>
      <c r="AT132" s="134" t="s">
        <v>137</v>
      </c>
      <c r="AU132" s="134" t="s">
        <v>98</v>
      </c>
      <c r="AY132" s="134" t="s">
        <v>135</v>
      </c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134" t="s">
        <v>19</v>
      </c>
      <c r="BK132" s="135">
        <f>ROUND(I132*H132,2)</f>
        <v>0</v>
      </c>
      <c r="BL132" s="134" t="s">
        <v>296</v>
      </c>
      <c r="BM132" s="134" t="s">
        <v>246</v>
      </c>
    </row>
    <row r="133" spans="2:47" s="130" customFormat="1" ht="13.5">
      <c r="B133" s="131"/>
      <c r="D133" s="167"/>
      <c r="F133" s="168"/>
      <c r="L133" s="131"/>
      <c r="M133" s="151"/>
      <c r="N133" s="150"/>
      <c r="O133" s="150"/>
      <c r="P133" s="150"/>
      <c r="Q133" s="150"/>
      <c r="R133" s="150"/>
      <c r="S133" s="150"/>
      <c r="T133" s="149"/>
      <c r="AT133" s="134" t="s">
        <v>539</v>
      </c>
      <c r="AU133" s="134" t="s">
        <v>98</v>
      </c>
    </row>
    <row r="134" spans="2:47" s="130" customFormat="1" ht="40.5">
      <c r="B134" s="131"/>
      <c r="D134" s="167" t="s">
        <v>552</v>
      </c>
      <c r="F134" s="166" t="s">
        <v>609</v>
      </c>
      <c r="L134" s="131"/>
      <c r="M134" s="151"/>
      <c r="N134" s="150"/>
      <c r="O134" s="150"/>
      <c r="P134" s="150"/>
      <c r="Q134" s="150"/>
      <c r="R134" s="150"/>
      <c r="S134" s="150"/>
      <c r="T134" s="149"/>
      <c r="AT134" s="134" t="s">
        <v>552</v>
      </c>
      <c r="AU134" s="134" t="s">
        <v>98</v>
      </c>
    </row>
    <row r="135" spans="2:63" s="154" customFormat="1" ht="29.25" customHeight="1">
      <c r="B135" s="162"/>
      <c r="D135" s="165" t="s">
        <v>78</v>
      </c>
      <c r="E135" s="164" t="s">
        <v>551</v>
      </c>
      <c r="F135" s="164" t="s">
        <v>550</v>
      </c>
      <c r="H135" s="130"/>
      <c r="J135" s="163">
        <f>BK135</f>
        <v>0</v>
      </c>
      <c r="L135" s="162"/>
      <c r="M135" s="161"/>
      <c r="N135" s="159"/>
      <c r="O135" s="159"/>
      <c r="P135" s="160">
        <f>SUM(P136:P149)</f>
        <v>0</v>
      </c>
      <c r="Q135" s="159"/>
      <c r="R135" s="160">
        <f>SUM(R136:R149)</f>
        <v>0</v>
      </c>
      <c r="S135" s="159"/>
      <c r="T135" s="158">
        <f>SUM(T136:T149)</f>
        <v>0</v>
      </c>
      <c r="AR135" s="156" t="s">
        <v>19</v>
      </c>
      <c r="AT135" s="157" t="s">
        <v>78</v>
      </c>
      <c r="AU135" s="157" t="s">
        <v>19</v>
      </c>
      <c r="AY135" s="156" t="s">
        <v>135</v>
      </c>
      <c r="BK135" s="155">
        <f>SUM(BK136:BK149)</f>
        <v>0</v>
      </c>
    </row>
    <row r="136" spans="2:65" s="130" customFormat="1" ht="22.5" customHeight="1">
      <c r="B136" s="145"/>
      <c r="C136" s="144">
        <v>25</v>
      </c>
      <c r="D136" s="144" t="s">
        <v>137</v>
      </c>
      <c r="E136" s="143" t="s">
        <v>444</v>
      </c>
      <c r="F136" s="140" t="s">
        <v>548</v>
      </c>
      <c r="G136" s="142" t="s">
        <v>364</v>
      </c>
      <c r="H136" s="141">
        <v>1</v>
      </c>
      <c r="I136" s="141"/>
      <c r="J136" s="141">
        <f>ROUND(I136*H136,2)</f>
        <v>0</v>
      </c>
      <c r="K136" s="140" t="s">
        <v>535</v>
      </c>
      <c r="L136" s="131"/>
      <c r="M136" s="139" t="s">
        <v>535</v>
      </c>
      <c r="N136" s="148" t="s">
        <v>44</v>
      </c>
      <c r="O136" s="147">
        <v>0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6">
        <f>S136*H136</f>
        <v>0</v>
      </c>
      <c r="AR136" s="134" t="s">
        <v>296</v>
      </c>
      <c r="AT136" s="134" t="s">
        <v>137</v>
      </c>
      <c r="AU136" s="134" t="s">
        <v>98</v>
      </c>
      <c r="AY136" s="134" t="s">
        <v>135</v>
      </c>
      <c r="BE136" s="135">
        <f>IF(N136="základní",J136,0)</f>
        <v>0</v>
      </c>
      <c r="BF136" s="135">
        <f>IF(N136="snížená",J136,0)</f>
        <v>0</v>
      </c>
      <c r="BG136" s="135">
        <f>IF(N136="zákl. přenesená",J136,0)</f>
        <v>0</v>
      </c>
      <c r="BH136" s="135">
        <f>IF(N136="sníž. přenesená",J136,0)</f>
        <v>0</v>
      </c>
      <c r="BI136" s="135">
        <f>IF(N136="nulová",J136,0)</f>
        <v>0</v>
      </c>
      <c r="BJ136" s="134" t="s">
        <v>19</v>
      </c>
      <c r="BK136" s="135">
        <f>ROUND(I136*H136,2)</f>
        <v>0</v>
      </c>
      <c r="BL136" s="134" t="s">
        <v>296</v>
      </c>
      <c r="BM136" s="134" t="s">
        <v>549</v>
      </c>
    </row>
    <row r="137" spans="2:47" s="130" customFormat="1" ht="13.5">
      <c r="B137" s="131"/>
      <c r="D137" s="153" t="s">
        <v>539</v>
      </c>
      <c r="F137" s="152" t="s">
        <v>548</v>
      </c>
      <c r="L137" s="131"/>
      <c r="M137" s="151"/>
      <c r="N137" s="150"/>
      <c r="O137" s="150"/>
      <c r="P137" s="150"/>
      <c r="Q137" s="150"/>
      <c r="R137" s="150"/>
      <c r="S137" s="150"/>
      <c r="T137" s="149"/>
      <c r="AT137" s="134" t="s">
        <v>539</v>
      </c>
      <c r="AU137" s="134" t="s">
        <v>98</v>
      </c>
    </row>
    <row r="138" spans="2:65" s="130" customFormat="1" ht="22.5" customHeight="1">
      <c r="B138" s="145"/>
      <c r="C138" s="144">
        <v>26</v>
      </c>
      <c r="D138" s="144" t="s">
        <v>137</v>
      </c>
      <c r="E138" s="143" t="s">
        <v>429</v>
      </c>
      <c r="F138" s="140" t="s">
        <v>546</v>
      </c>
      <c r="G138" s="142" t="s">
        <v>364</v>
      </c>
      <c r="H138" s="141">
        <v>2</v>
      </c>
      <c r="I138" s="141"/>
      <c r="J138" s="141">
        <f>ROUND(I138*H138,2)</f>
        <v>0</v>
      </c>
      <c r="K138" s="140" t="s">
        <v>535</v>
      </c>
      <c r="L138" s="131"/>
      <c r="M138" s="139" t="s">
        <v>535</v>
      </c>
      <c r="N138" s="148" t="s">
        <v>44</v>
      </c>
      <c r="O138" s="147">
        <v>0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6">
        <f>S138*H138</f>
        <v>0</v>
      </c>
      <c r="AR138" s="134" t="s">
        <v>296</v>
      </c>
      <c r="AT138" s="134" t="s">
        <v>137</v>
      </c>
      <c r="AU138" s="134" t="s">
        <v>98</v>
      </c>
      <c r="AY138" s="134" t="s">
        <v>135</v>
      </c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134" t="s">
        <v>19</v>
      </c>
      <c r="BK138" s="135">
        <f>ROUND(I138*H138,2)</f>
        <v>0</v>
      </c>
      <c r="BL138" s="134" t="s">
        <v>296</v>
      </c>
      <c r="BM138" s="134" t="s">
        <v>547</v>
      </c>
    </row>
    <row r="139" spans="2:47" s="130" customFormat="1" ht="13.5">
      <c r="B139" s="131"/>
      <c r="D139" s="153" t="s">
        <v>539</v>
      </c>
      <c r="F139" s="152" t="s">
        <v>546</v>
      </c>
      <c r="L139" s="131"/>
      <c r="M139" s="151"/>
      <c r="N139" s="150"/>
      <c r="O139" s="150"/>
      <c r="P139" s="150"/>
      <c r="Q139" s="150"/>
      <c r="R139" s="150"/>
      <c r="S139" s="150"/>
      <c r="T139" s="149"/>
      <c r="AT139" s="134" t="s">
        <v>539</v>
      </c>
      <c r="AU139" s="134" t="s">
        <v>98</v>
      </c>
    </row>
    <row r="140" spans="2:65" s="130" customFormat="1" ht="22.5" customHeight="1">
      <c r="B140" s="145"/>
      <c r="C140" s="144">
        <v>27</v>
      </c>
      <c r="D140" s="144" t="s">
        <v>137</v>
      </c>
      <c r="E140" s="143" t="s">
        <v>293</v>
      </c>
      <c r="F140" s="140" t="s">
        <v>545</v>
      </c>
      <c r="G140" s="142" t="s">
        <v>158</v>
      </c>
      <c r="H140" s="141">
        <v>1</v>
      </c>
      <c r="I140" s="141"/>
      <c r="J140" s="141">
        <f>ROUND(I140*H140,2)</f>
        <v>0</v>
      </c>
      <c r="K140" s="140" t="s">
        <v>535</v>
      </c>
      <c r="L140" s="131"/>
      <c r="M140" s="139" t="s">
        <v>535</v>
      </c>
      <c r="N140" s="148" t="s">
        <v>44</v>
      </c>
      <c r="O140" s="147">
        <v>0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6">
        <f>S140*H140</f>
        <v>0</v>
      </c>
      <c r="AR140" s="134" t="s">
        <v>296</v>
      </c>
      <c r="AT140" s="134" t="s">
        <v>137</v>
      </c>
      <c r="AU140" s="134" t="s">
        <v>98</v>
      </c>
      <c r="AY140" s="134" t="s">
        <v>135</v>
      </c>
      <c r="BE140" s="135">
        <f>IF(N140="základní",J140,0)</f>
        <v>0</v>
      </c>
      <c r="BF140" s="135">
        <f>IF(N140="snížená",J140,0)</f>
        <v>0</v>
      </c>
      <c r="BG140" s="135">
        <f>IF(N140="zákl. přenesená",J140,0)</f>
        <v>0</v>
      </c>
      <c r="BH140" s="135">
        <f>IF(N140="sníž. přenesená",J140,0)</f>
        <v>0</v>
      </c>
      <c r="BI140" s="135">
        <f>IF(N140="nulová",J140,0)</f>
        <v>0</v>
      </c>
      <c r="BJ140" s="134" t="s">
        <v>19</v>
      </c>
      <c r="BK140" s="135">
        <f>ROUND(I140*H140,2)</f>
        <v>0</v>
      </c>
      <c r="BL140" s="134" t="s">
        <v>296</v>
      </c>
      <c r="BM140" s="134" t="s">
        <v>218</v>
      </c>
    </row>
    <row r="141" spans="2:47" s="130" customFormat="1" ht="13.5">
      <c r="B141" s="131"/>
      <c r="D141" s="153" t="s">
        <v>539</v>
      </c>
      <c r="F141" s="152" t="s">
        <v>545</v>
      </c>
      <c r="L141" s="131"/>
      <c r="M141" s="151"/>
      <c r="N141" s="150"/>
      <c r="O141" s="150"/>
      <c r="P141" s="150"/>
      <c r="Q141" s="150"/>
      <c r="R141" s="150"/>
      <c r="S141" s="150"/>
      <c r="T141" s="149"/>
      <c r="AT141" s="134" t="s">
        <v>539</v>
      </c>
      <c r="AU141" s="134" t="s">
        <v>98</v>
      </c>
    </row>
    <row r="142" spans="2:65" s="130" customFormat="1" ht="22.5" customHeight="1">
      <c r="B142" s="145"/>
      <c r="C142" s="144">
        <v>28</v>
      </c>
      <c r="D142" s="144" t="s">
        <v>137</v>
      </c>
      <c r="E142" s="143" t="s">
        <v>399</v>
      </c>
      <c r="F142" s="140" t="s">
        <v>544</v>
      </c>
      <c r="G142" s="142" t="s">
        <v>158</v>
      </c>
      <c r="H142" s="141">
        <v>1</v>
      </c>
      <c r="I142" s="141"/>
      <c r="J142" s="141">
        <f>ROUND(I142*H142,2)</f>
        <v>0</v>
      </c>
      <c r="K142" s="140" t="s">
        <v>535</v>
      </c>
      <c r="L142" s="131"/>
      <c r="M142" s="139" t="s">
        <v>535</v>
      </c>
      <c r="N142" s="148" t="s">
        <v>44</v>
      </c>
      <c r="O142" s="147">
        <v>0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6">
        <f>S142*H142</f>
        <v>0</v>
      </c>
      <c r="AR142" s="134" t="s">
        <v>296</v>
      </c>
      <c r="AT142" s="134" t="s">
        <v>137</v>
      </c>
      <c r="AU142" s="134" t="s">
        <v>98</v>
      </c>
      <c r="AY142" s="134" t="s">
        <v>135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34" t="s">
        <v>19</v>
      </c>
      <c r="BK142" s="135">
        <f>ROUND(I142*H142,2)</f>
        <v>0</v>
      </c>
      <c r="BL142" s="134" t="s">
        <v>296</v>
      </c>
      <c r="BM142" s="134" t="s">
        <v>25</v>
      </c>
    </row>
    <row r="143" spans="2:47" s="130" customFormat="1" ht="13.5">
      <c r="B143" s="131"/>
      <c r="D143" s="153" t="s">
        <v>539</v>
      </c>
      <c r="F143" s="152" t="s">
        <v>544</v>
      </c>
      <c r="L143" s="131"/>
      <c r="M143" s="151"/>
      <c r="N143" s="150"/>
      <c r="O143" s="150"/>
      <c r="P143" s="150"/>
      <c r="Q143" s="150"/>
      <c r="R143" s="150"/>
      <c r="S143" s="150"/>
      <c r="T143" s="149"/>
      <c r="AT143" s="134" t="s">
        <v>539</v>
      </c>
      <c r="AU143" s="134" t="s">
        <v>98</v>
      </c>
    </row>
    <row r="144" spans="2:65" s="130" customFormat="1" ht="22.5" customHeight="1">
      <c r="B144" s="145"/>
      <c r="C144" s="144">
        <v>29</v>
      </c>
      <c r="D144" s="144" t="s">
        <v>137</v>
      </c>
      <c r="E144" s="143" t="s">
        <v>432</v>
      </c>
      <c r="F144" s="140" t="s">
        <v>542</v>
      </c>
      <c r="G144" s="142" t="s">
        <v>364</v>
      </c>
      <c r="H144" s="141">
        <v>6</v>
      </c>
      <c r="I144" s="141"/>
      <c r="J144" s="141">
        <f>ROUND(I144*H144,2)</f>
        <v>0</v>
      </c>
      <c r="K144" s="140" t="s">
        <v>535</v>
      </c>
      <c r="L144" s="131"/>
      <c r="M144" s="139" t="s">
        <v>535</v>
      </c>
      <c r="N144" s="148" t="s">
        <v>44</v>
      </c>
      <c r="O144" s="147">
        <v>0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6">
        <f>S144*H144</f>
        <v>0</v>
      </c>
      <c r="AR144" s="134" t="s">
        <v>296</v>
      </c>
      <c r="AT144" s="134" t="s">
        <v>137</v>
      </c>
      <c r="AU144" s="134" t="s">
        <v>98</v>
      </c>
      <c r="AY144" s="134" t="s">
        <v>135</v>
      </c>
      <c r="BE144" s="135">
        <f>IF(N144="základní",J144,0)</f>
        <v>0</v>
      </c>
      <c r="BF144" s="135">
        <f>IF(N144="snížená",J144,0)</f>
        <v>0</v>
      </c>
      <c r="BG144" s="135">
        <f>IF(N144="zákl. přenesená",J144,0)</f>
        <v>0</v>
      </c>
      <c r="BH144" s="135">
        <f>IF(N144="sníž. přenesená",J144,0)</f>
        <v>0</v>
      </c>
      <c r="BI144" s="135">
        <f>IF(N144="nulová",J144,0)</f>
        <v>0</v>
      </c>
      <c r="BJ144" s="134" t="s">
        <v>19</v>
      </c>
      <c r="BK144" s="135">
        <f>ROUND(I144*H144,2)</f>
        <v>0</v>
      </c>
      <c r="BL144" s="134" t="s">
        <v>296</v>
      </c>
      <c r="BM144" s="134" t="s">
        <v>543</v>
      </c>
    </row>
    <row r="145" spans="2:47" s="130" customFormat="1" ht="13.5">
      <c r="B145" s="131"/>
      <c r="D145" s="153" t="s">
        <v>539</v>
      </c>
      <c r="F145" s="152" t="s">
        <v>542</v>
      </c>
      <c r="L145" s="131"/>
      <c r="M145" s="151"/>
      <c r="N145" s="150"/>
      <c r="O145" s="150"/>
      <c r="P145" s="150"/>
      <c r="Q145" s="150"/>
      <c r="R145" s="150"/>
      <c r="S145" s="150"/>
      <c r="T145" s="149"/>
      <c r="AT145" s="134" t="s">
        <v>539</v>
      </c>
      <c r="AU145" s="134" t="s">
        <v>98</v>
      </c>
    </row>
    <row r="146" spans="2:65" s="130" customFormat="1" ht="22.5" customHeight="1">
      <c r="B146" s="145"/>
      <c r="C146" s="144">
        <v>30</v>
      </c>
      <c r="D146" s="144" t="s">
        <v>137</v>
      </c>
      <c r="E146" s="143" t="s">
        <v>492</v>
      </c>
      <c r="F146" s="140" t="s">
        <v>540</v>
      </c>
      <c r="G146" s="142" t="s">
        <v>158</v>
      </c>
      <c r="H146" s="141">
        <v>1</v>
      </c>
      <c r="I146" s="141"/>
      <c r="J146" s="141">
        <f>ROUND(I146*H146,2)</f>
        <v>0</v>
      </c>
      <c r="K146" s="140" t="s">
        <v>535</v>
      </c>
      <c r="L146" s="131"/>
      <c r="M146" s="139" t="s">
        <v>535</v>
      </c>
      <c r="N146" s="148" t="s">
        <v>44</v>
      </c>
      <c r="O146" s="147">
        <v>0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6">
        <f>S146*H146</f>
        <v>0</v>
      </c>
      <c r="AR146" s="134" t="s">
        <v>296</v>
      </c>
      <c r="AT146" s="134" t="s">
        <v>137</v>
      </c>
      <c r="AU146" s="134" t="s">
        <v>98</v>
      </c>
      <c r="AY146" s="134" t="s">
        <v>135</v>
      </c>
      <c r="BE146" s="135">
        <f>IF(N146="základní",J146,0)</f>
        <v>0</v>
      </c>
      <c r="BF146" s="135">
        <f>IF(N146="snížená",J146,0)</f>
        <v>0</v>
      </c>
      <c r="BG146" s="135">
        <f>IF(N146="zákl. přenesená",J146,0)</f>
        <v>0</v>
      </c>
      <c r="BH146" s="135">
        <f>IF(N146="sníž. přenesená",J146,0)</f>
        <v>0</v>
      </c>
      <c r="BI146" s="135">
        <f>IF(N146="nulová",J146,0)</f>
        <v>0</v>
      </c>
      <c r="BJ146" s="134" t="s">
        <v>19</v>
      </c>
      <c r="BK146" s="135">
        <f>ROUND(I146*H146,2)</f>
        <v>0</v>
      </c>
      <c r="BL146" s="134" t="s">
        <v>296</v>
      </c>
      <c r="BM146" s="134" t="s">
        <v>541</v>
      </c>
    </row>
    <row r="147" spans="2:47" s="130" customFormat="1" ht="13.5">
      <c r="B147" s="131"/>
      <c r="D147" s="153" t="s">
        <v>539</v>
      </c>
      <c r="F147" s="152" t="s">
        <v>540</v>
      </c>
      <c r="L147" s="131"/>
      <c r="M147" s="151"/>
      <c r="N147" s="150"/>
      <c r="O147" s="150"/>
      <c r="P147" s="150"/>
      <c r="Q147" s="150"/>
      <c r="R147" s="150"/>
      <c r="S147" s="150"/>
      <c r="T147" s="149"/>
      <c r="AT147" s="134" t="s">
        <v>539</v>
      </c>
      <c r="AU147" s="134" t="s">
        <v>98</v>
      </c>
    </row>
    <row r="148" spans="2:65" s="130" customFormat="1" ht="22.5" customHeight="1">
      <c r="B148" s="145"/>
      <c r="C148" s="144">
        <v>31</v>
      </c>
      <c r="D148" s="144" t="s">
        <v>137</v>
      </c>
      <c r="E148" s="143" t="s">
        <v>309</v>
      </c>
      <c r="F148" s="140" t="s">
        <v>538</v>
      </c>
      <c r="G148" s="142" t="s">
        <v>158</v>
      </c>
      <c r="H148" s="141">
        <v>1</v>
      </c>
      <c r="I148" s="141"/>
      <c r="J148" s="141">
        <f>ROUND(I148*H148,2)</f>
        <v>0</v>
      </c>
      <c r="K148" s="140" t="s">
        <v>535</v>
      </c>
      <c r="L148" s="131"/>
      <c r="M148" s="139" t="s">
        <v>535</v>
      </c>
      <c r="N148" s="148" t="s">
        <v>44</v>
      </c>
      <c r="O148" s="147">
        <v>0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6">
        <f>S148*H148</f>
        <v>0</v>
      </c>
      <c r="AR148" s="134" t="s">
        <v>296</v>
      </c>
      <c r="AT148" s="134" t="s">
        <v>137</v>
      </c>
      <c r="AU148" s="134" t="s">
        <v>98</v>
      </c>
      <c r="AY148" s="134" t="s">
        <v>135</v>
      </c>
      <c r="BE148" s="135">
        <f>IF(N148="základní",J148,0)</f>
        <v>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34" t="s">
        <v>19</v>
      </c>
      <c r="BK148" s="135">
        <f>ROUND(I148*H148,2)</f>
        <v>0</v>
      </c>
      <c r="BL148" s="134" t="s">
        <v>296</v>
      </c>
      <c r="BM148" s="134" t="s">
        <v>537</v>
      </c>
    </row>
    <row r="149" spans="2:65" s="130" customFormat="1" ht="22.5" customHeight="1">
      <c r="B149" s="145"/>
      <c r="C149" s="144">
        <v>32</v>
      </c>
      <c r="D149" s="144" t="s">
        <v>137</v>
      </c>
      <c r="E149" s="143" t="s">
        <v>146</v>
      </c>
      <c r="F149" s="140" t="s">
        <v>536</v>
      </c>
      <c r="G149" s="142" t="s">
        <v>158</v>
      </c>
      <c r="H149" s="141">
        <v>1</v>
      </c>
      <c r="I149" s="141"/>
      <c r="J149" s="141">
        <f>ROUND(I149*H149,2)</f>
        <v>0</v>
      </c>
      <c r="K149" s="140" t="s">
        <v>535</v>
      </c>
      <c r="L149" s="131"/>
      <c r="M149" s="139" t="s">
        <v>535</v>
      </c>
      <c r="N149" s="138" t="s">
        <v>44</v>
      </c>
      <c r="O149" s="137">
        <v>0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6">
        <f>S149*H149</f>
        <v>0</v>
      </c>
      <c r="AR149" s="134" t="s">
        <v>296</v>
      </c>
      <c r="AT149" s="134" t="s">
        <v>137</v>
      </c>
      <c r="AU149" s="134" t="s">
        <v>98</v>
      </c>
      <c r="AY149" s="134" t="s">
        <v>135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34" t="s">
        <v>19</v>
      </c>
      <c r="BK149" s="135">
        <f>ROUND(I149*H149,2)</f>
        <v>0</v>
      </c>
      <c r="BL149" s="134" t="s">
        <v>296</v>
      </c>
      <c r="BM149" s="134" t="s">
        <v>534</v>
      </c>
    </row>
    <row r="150" spans="2:12" s="130" customFormat="1" ht="6.75" customHeight="1">
      <c r="B150" s="133"/>
      <c r="C150" s="132"/>
      <c r="D150" s="132"/>
      <c r="E150" s="132"/>
      <c r="F150" s="132"/>
      <c r="G150" s="132"/>
      <c r="H150" s="132"/>
      <c r="I150" s="132"/>
      <c r="J150" s="132"/>
      <c r="K150" s="132"/>
      <c r="L150" s="131"/>
    </row>
  </sheetData>
  <sheetProtection/>
  <autoFilter ref="C80:K80"/>
  <mergeCells count="10">
    <mergeCell ref="E71:H71"/>
    <mergeCell ref="E73:H73"/>
    <mergeCell ref="G1:H1"/>
    <mergeCell ref="L2:V2"/>
    <mergeCell ref="E7:H7"/>
    <mergeCell ref="E9:H9"/>
    <mergeCell ref="E24:H24"/>
    <mergeCell ref="E45:H45"/>
    <mergeCell ref="E47:H47"/>
    <mergeCell ref="J12:K12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2017-09-26T15:59:11Z</cp:lastPrinted>
  <dcterms:modified xsi:type="dcterms:W3CDTF">2018-02-26T22:42:08Z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