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tabRatio="697" activeTab="0"/>
  </bookViews>
  <sheets>
    <sheet name="Rekapitulace stavby" sheetId="1" r:id="rId1"/>
    <sheet name="IO01 - Přípojka plynu" sheetId="2" r:id="rId2"/>
    <sheet name="SO01 F.1.4.a) - Vytápění" sheetId="3" r:id="rId3"/>
    <sheet name="SO01 F.1.4.c) - Rozvod vn..." sheetId="4" r:id="rId4"/>
    <sheet name="SOO1 F.1.4.e) - Zdravotec..." sheetId="5" r:id="rId5"/>
    <sheet name="F.1.4.g)MaR - Elekro a MaR" sheetId="6" r:id="rId6"/>
  </sheets>
  <externalReferences>
    <externalReference r:id="rId9"/>
  </externalReferences>
  <definedNames>
    <definedName name="_xlnm._FilterDatabase" localSheetId="5" hidden="1">'F.1.4.g)MaR - Elekro a MaR'!$C$80:$K$80</definedName>
    <definedName name="_xlnm.Print_Titles" localSheetId="5">'F.1.4.g)MaR - Elekro a MaR'!$80:$80</definedName>
    <definedName name="_xlnm.Print_Titles" localSheetId="1">'IO01 - Přípojka plynu'!$122:$122</definedName>
    <definedName name="_xlnm.Print_Titles" localSheetId="0">'Rekapitulace stavby'!$85:$85</definedName>
    <definedName name="_xlnm.Print_Titles" localSheetId="2">'SO01 F.1.4.a) - Vytápění'!$121:$121</definedName>
    <definedName name="_xlnm.Print_Titles" localSheetId="3">'SO01 F.1.4.c) - Rozvod vn...'!$117:$117</definedName>
    <definedName name="_xlnm.Print_Titles" localSheetId="4">'SOO1 F.1.4.e) - Zdravotec...'!$116:$116</definedName>
    <definedName name="_xlnm.Print_Area" localSheetId="5">'F.1.4.g)MaR - Elekro a MaR'!$C$4:$J$36,'F.1.4.g)MaR - Elekro a MaR'!$C$42:$J$62,'F.1.4.g)MaR - Elekro a MaR'!$C$68:$K$193</definedName>
    <definedName name="_xlnm.Print_Area" localSheetId="1">'IO01 - Přípojka plynu'!$C$4:$Q$70,'IO01 - Přípojka plynu'!$C$76:$Q$106,'IO01 - Přípojka plynu'!$C$112:$Q$175</definedName>
    <definedName name="_xlnm.Print_Area" localSheetId="0">'Rekapitulace stavby'!$C$4:$AP$70,'Rekapitulace stavby'!$C$76:$AP$95</definedName>
    <definedName name="_xlnm.Print_Area" localSheetId="2">'SO01 F.1.4.a) - Vytápění'!$C$4:$Q$70,'SO01 F.1.4.a) - Vytápění'!$C$76:$Q$105,'SO01 F.1.4.a) - Vytápění'!$C$111:$Q$259</definedName>
    <definedName name="_xlnm.Print_Area" localSheetId="3">'SO01 F.1.4.c) - Rozvod vn...'!$C$4:$Q$70,'SO01 F.1.4.c) - Rozvod vn...'!$C$76:$Q$101,'SO01 F.1.4.c) - Rozvod vn...'!$C$107:$Q$165</definedName>
    <definedName name="_xlnm.Print_Area" localSheetId="4">'SOO1 F.1.4.e) - Zdravotec...'!$C$4:$Q$70,'SOO1 F.1.4.e) - Zdravotec...'!$C$76:$Q$100,'SOO1 F.1.4.e) - Zdravotec...'!$C$106:$Q$157</definedName>
  </definedNames>
  <calcPr fullCalcOnLoad="1"/>
</workbook>
</file>

<file path=xl/sharedStrings.xml><?xml version="1.0" encoding="utf-8"?>
<sst xmlns="http://schemas.openxmlformats.org/spreadsheetml/2006/main" count="4781" uniqueCount="829">
  <si>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</si>
  <si>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</si>
  <si>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</si>
  <si>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</si>
  <si>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</si>
  <si>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</si>
  <si>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</si>
  <si>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</si>
  <si>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</si>
  <si>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</si>
  <si>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</si>
  <si>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</si>
  <si>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</si>
  <si>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SO01</t>
  </si>
  <si>
    <t>Stavba:</t>
  </si>
  <si>
    <t xml:space="preserve">Změna zdroje tepla v objektech DD Pohoda  </t>
  </si>
  <si>
    <t>0,1</t>
  </si>
  <si>
    <t>JKSO:</t>
  </si>
  <si>
    <t>CC-CZ:</t>
  </si>
  <si>
    <t>1</t>
  </si>
  <si>
    <t>Místo:</t>
  </si>
  <si>
    <t xml:space="preserve">28. Října č.p. 812 Turnov </t>
  </si>
  <si>
    <t>Datum:</t>
  </si>
  <si>
    <t>10.07.2017</t>
  </si>
  <si>
    <t>10</t>
  </si>
  <si>
    <t>100</t>
  </si>
  <si>
    <t>Objednavatel:</t>
  </si>
  <si>
    <t>IČ:</t>
  </si>
  <si>
    <t>00276227</t>
  </si>
  <si>
    <t>Město Turnov</t>
  </si>
  <si>
    <t>DIČ:</t>
  </si>
  <si>
    <t xml:space="preserve">CZ00276227 </t>
  </si>
  <si>
    <t>Zhotovitel:</t>
  </si>
  <si>
    <t>49287851</t>
  </si>
  <si>
    <t>VK INVESTING s.r.o.</t>
  </si>
  <si>
    <t>CZ49287851</t>
  </si>
  <si>
    <t>Projektant:</t>
  </si>
  <si>
    <t>True</t>
  </si>
  <si>
    <t>Zpracovatel:</t>
  </si>
  <si>
    <t>Martin Šimeček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</si>
  <si>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</si>
  <si>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</si>
  <si>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</si>
  <si>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</si>
  <si>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</si>
  <si>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</si>
  <si>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</si>
  <si>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</si>
  <si>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</si>
  <si>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</si>
  <si>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</si>
  <si>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</si>
  <si>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</si>
  <si>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</si>
  <si>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</si>
  <si>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</si>
  <si>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</si>
  <si>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</si>
  <si>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</si>
  <si>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</si>
  <si>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</si>
  <si>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</si>
  <si>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</si>
  <si>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</si>
  <si>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</si>
  <si>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</si>
  <si>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</si>
  <si>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</si>
  <si>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</si>
  <si>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</si>
  <si>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</si>
  <si>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</si>
  <si>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</si>
  <si>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</si>
  <si>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</si>
  <si>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</si>
  <si>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</si>
  <si>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</si>
  <si>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</si>
  <si>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</si>
  <si>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</si>
  <si>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</si>
  <si>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{28171B2A-952A-4E62-82AF-0612A3BCDEB8}</t>
  </si>
  <si>
    <t>{00000000-0000-0000-0000-000000000000}</t>
  </si>
  <si>
    <t>IO01</t>
  </si>
  <si>
    <t>Přípojka plynu</t>
  </si>
  <si>
    <t>{BF09127F-D1AD-4875-BBF6-26B44D0BCE5D}</t>
  </si>
  <si>
    <t>SO01 F.1.4.a)</t>
  </si>
  <si>
    <t>Vytápění</t>
  </si>
  <si>
    <t>{492818FC-F8E3-45D0-A54D-BF1441B5108C}</t>
  </si>
  <si>
    <t>SO01 F.1.4.c)</t>
  </si>
  <si>
    <t>Rozvod vnitřního plynu</t>
  </si>
  <si>
    <t>{D59339D3-7BD3-4F14-BADF-8CFE56B2EBF4}</t>
  </si>
  <si>
    <t>SOO1 F.1.4.e)</t>
  </si>
  <si>
    <t>Zdravotechnika</t>
  </si>
  <si>
    <t>{7736535B-5DDC-4E2F-AE4E-9B04DDD9924D}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</si>
  <si>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</si>
  <si>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</si>
  <si>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</si>
  <si>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</si>
  <si>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</si>
  <si>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</si>
  <si>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</si>
  <si>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</si>
  <si>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IO01 - Přípojka plynu</t>
  </si>
  <si>
    <t>Turnov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</si>
  <si>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</si>
  <si>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</si>
  <si>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</si>
  <si>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</si>
  <si>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</si>
  <si>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</si>
  <si>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</si>
  <si>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</si>
  <si>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</si>
  <si>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</si>
  <si>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</si>
  <si>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</si>
  <si>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997 - Přesun sutě</t>
  </si>
  <si>
    <t>PSV - Práce a dodávky PSV</t>
  </si>
  <si>
    <t xml:space="preserve">    723 - Plynovod</t>
  </si>
  <si>
    <t>M - Práce a dodávky M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</si>
  <si>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</si>
  <si>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</si>
  <si>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</si>
  <si>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</si>
  <si>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</si>
  <si>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</si>
  <si>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</si>
  <si>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</si>
  <si>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</si>
  <si>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</si>
  <si>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</si>
  <si>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</si>
  <si>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</si>
  <si>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</si>
  <si>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</si>
  <si>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</si>
  <si>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</si>
  <si>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</si>
  <si>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</si>
  <si>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</si>
  <si>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</si>
  <si>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Dodávatel</t>
  </si>
  <si>
    <t>ROZPOCET</t>
  </si>
  <si>
    <t>38</t>
  </si>
  <si>
    <t>K</t>
  </si>
  <si>
    <t>113106023</t>
  </si>
  <si>
    <t>Rozebrání dlažeb při překopech komunikací pro pěší ze zámkových dlaždic plochy do 15 m2</t>
  </si>
  <si>
    <t>soub</t>
  </si>
  <si>
    <t>4</t>
  </si>
  <si>
    <t>39</t>
  </si>
  <si>
    <t>113154236r</t>
  </si>
  <si>
    <t>Vybourání asfaltu</t>
  </si>
  <si>
    <t>40</t>
  </si>
  <si>
    <t>132101101</t>
  </si>
  <si>
    <t>Hloubení rýh šířky do 600 mm v hornině tř. 1 a 2 objemu do 100 m3</t>
  </si>
  <si>
    <t>m3</t>
  </si>
  <si>
    <t>23</t>
  </si>
  <si>
    <t>122201109</t>
  </si>
  <si>
    <t>Příplatek za lepivost u odkopávek v hornině tř. 1 až 3</t>
  </si>
  <si>
    <t>22</t>
  </si>
  <si>
    <t>132101193</t>
  </si>
  <si>
    <t>Příplatek za hloubení rýh pod vodou š do 600 mm při LTM v hornině tř. 1 a 2 objemu přes 100 m3</t>
  </si>
  <si>
    <t>24</t>
  </si>
  <si>
    <t>161101101</t>
  </si>
  <si>
    <t>Svislé přemístění výkopku z horniny tř. 1 až 4 hl výkopu do 2,5 m</t>
  </si>
  <si>
    <t>32</t>
  </si>
  <si>
    <t>162701105</t>
  </si>
  <si>
    <t>Vodorovné přemístění do 10000 m výkopku/sypaniny z horniny tř. 1 až 4</t>
  </si>
  <si>
    <t>25</t>
  </si>
  <si>
    <t>167101101</t>
  </si>
  <si>
    <t>Nakládání výkopku z hornin tř. 1 až 4 do 100 m3</t>
  </si>
  <si>
    <t>26</t>
  </si>
  <si>
    <t>171201211</t>
  </si>
  <si>
    <t>Poplatek za uložení odpadu ze sypaniny na skládce (skládkovné)</t>
  </si>
  <si>
    <t>t</t>
  </si>
  <si>
    <t>41</t>
  </si>
  <si>
    <t>174101101</t>
  </si>
  <si>
    <t>Zásyp jam, šachet rýh nebo kolem objektů sypaninou se zhutněním</t>
  </si>
  <si>
    <t>28</t>
  </si>
  <si>
    <t>175102101</t>
  </si>
  <si>
    <t>Obsypání potrubí při překopech inž sítí ručně objem do 10 m3 z hor tř. 1 až 4</t>
  </si>
  <si>
    <t>29</t>
  </si>
  <si>
    <t>271562211r</t>
  </si>
  <si>
    <t>Kamenivo těžené drobé frakce 0-4pr</t>
  </si>
  <si>
    <t>27</t>
  </si>
  <si>
    <t>451572111</t>
  </si>
  <si>
    <t>Lože pod potrubí otevřený výkop z kameniva drobného těženého</t>
  </si>
  <si>
    <t>42</t>
  </si>
  <si>
    <t>572131111</t>
  </si>
  <si>
    <t>Vyrovnání povrchu dosavadních krytů živičnou směsí pro asfaltový koberec</t>
  </si>
  <si>
    <t>43</t>
  </si>
  <si>
    <t>576153311</t>
  </si>
  <si>
    <t>Náprava asfaltové povrchu do původního stavu</t>
  </si>
  <si>
    <t>37</t>
  </si>
  <si>
    <t>596211130r</t>
  </si>
  <si>
    <t xml:space="preserve">Náprava chodníku ze zámkové dlažby do původního stavu </t>
  </si>
  <si>
    <t>33</t>
  </si>
  <si>
    <t>997221825</t>
  </si>
  <si>
    <t>Poplatek za uložení železobetonového odpadu na skládce (skládkovné)</t>
  </si>
  <si>
    <t>34</t>
  </si>
  <si>
    <t>997221845</t>
  </si>
  <si>
    <t>Poplatek za uložení odpadu z asfaltových povrchů na skládce (skládkovné)</t>
  </si>
  <si>
    <t>35</t>
  </si>
  <si>
    <t>723170215r</t>
  </si>
  <si>
    <t>Potrubí plynové plastové Pe D 32/3,0 mm spojované elektrovarovkami</t>
  </si>
  <si>
    <t>m</t>
  </si>
  <si>
    <t>16</t>
  </si>
  <si>
    <t>36</t>
  </si>
  <si>
    <t>230181025</t>
  </si>
  <si>
    <t>Montáž potrubí plastového svařované na tupo nebo elektrospojkou, D 32 mm, tl 3,0 mm</t>
  </si>
  <si>
    <t>44</t>
  </si>
  <si>
    <t>M</t>
  </si>
  <si>
    <t>286149321r</t>
  </si>
  <si>
    <t>Elektrotvarovky, fitinky, příslušenství pro PE DN 32</t>
  </si>
  <si>
    <t>45</t>
  </si>
  <si>
    <t>286531060r</t>
  </si>
  <si>
    <t>Přechod PE - Ocel DN 32</t>
  </si>
  <si>
    <t>kus</t>
  </si>
  <si>
    <t>46</t>
  </si>
  <si>
    <t>230200015</t>
  </si>
  <si>
    <t>Napojení na stavájící plynovod PE DN 225 s odbočkou PE DN 32</t>
  </si>
  <si>
    <t>52</t>
  </si>
  <si>
    <t>899721112r</t>
  </si>
  <si>
    <t>Signalizační vodič DN nad 150 mm na potrubí PVC</t>
  </si>
  <si>
    <t>54</t>
  </si>
  <si>
    <t>405620660r</t>
  </si>
  <si>
    <t>regulátor tlaku plynu, 300kPA / 2,1 kPa, průtok 50 m3/h</t>
  </si>
  <si>
    <t>55</t>
  </si>
  <si>
    <t>593836150r</t>
  </si>
  <si>
    <t>51</t>
  </si>
  <si>
    <t>286000125
r</t>
  </si>
  <si>
    <t xml:space="preserve">smtršťující páska - komplet   
</t>
  </si>
  <si>
    <t>50</t>
  </si>
  <si>
    <t>286000126
r</t>
  </si>
  <si>
    <t>Vypěnovací hmota - komplet</t>
  </si>
  <si>
    <t>49</t>
  </si>
  <si>
    <t>210021063r</t>
  </si>
  <si>
    <t>Výstražná fólie z PVC š. 33 cm</t>
  </si>
  <si>
    <t>48</t>
  </si>
  <si>
    <t>230230022</t>
  </si>
  <si>
    <t>Hlavní tlaková zkouška vzduchem 0,6 MPa DN 250</t>
  </si>
  <si>
    <t>47</t>
  </si>
  <si>
    <t>230170005</t>
  </si>
  <si>
    <t xml:space="preserve">Tlakové zkoušky těsnosti potrubí </t>
  </si>
  <si>
    <t>sada</t>
  </si>
  <si>
    <t>3</t>
  </si>
  <si>
    <t>31</t>
  </si>
  <si>
    <t>460620007r</t>
  </si>
  <si>
    <t>Zatravnění po výkopu do původního stavu</t>
  </si>
  <si>
    <t>64</t>
  </si>
  <si>
    <t>19</t>
  </si>
  <si>
    <t>HZS1292</t>
  </si>
  <si>
    <t>Stavební přípomoce</t>
  </si>
  <si>
    <t>512</t>
  </si>
  <si>
    <t>5</t>
  </si>
  <si>
    <t>17</t>
  </si>
  <si>
    <t>013254000</t>
  </si>
  <si>
    <t>Dokumentace skutečného provedení stavby</t>
  </si>
  <si>
    <t>Kč</t>
  </si>
  <si>
    <t>1024</t>
  </si>
  <si>
    <t>20</t>
  </si>
  <si>
    <t>Geodetické zaměření</t>
  </si>
  <si>
    <t>044002000</t>
  </si>
  <si>
    <t>Revize plynu</t>
  </si>
  <si>
    <t>044002000r</t>
  </si>
  <si>
    <t>Koordinace s Innogy, předání dokladů</t>
  </si>
  <si>
    <t>SO01 F.1.4.a) - Vytápění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</si>
  <si>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</si>
  <si>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</si>
  <si>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</si>
  <si>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</si>
  <si>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</si>
  <si>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751 - Vzduchotechnika</t>
  </si>
  <si>
    <t xml:space="preserve">    767 - Konstrukce zámečnické</t>
  </si>
  <si>
    <t>HZS - Vedlejší rozpočtové náklady</t>
  </si>
  <si>
    <t>118</t>
  </si>
  <si>
    <t>121112112</t>
  </si>
  <si>
    <t>Sejmutí ornice a štěrkového násypu s vodorovným přemístěním do 50 m</t>
  </si>
  <si>
    <t>119</t>
  </si>
  <si>
    <t>121112113r</t>
  </si>
  <si>
    <t>Zasypání ornice a štěrkového násypu kolem betonového žlabu</t>
  </si>
  <si>
    <t>163</t>
  </si>
  <si>
    <t>611656030r</t>
  </si>
  <si>
    <t>8</t>
  </si>
  <si>
    <t>165</t>
  </si>
  <si>
    <t>611656031r</t>
  </si>
  <si>
    <t>164</t>
  </si>
  <si>
    <t>766660001r</t>
  </si>
  <si>
    <t>Montáž požárních dveřích</t>
  </si>
  <si>
    <t>121</t>
  </si>
  <si>
    <t>417351512r</t>
  </si>
  <si>
    <t xml:space="preserve">Betonování žlabu pro odvod spalin včetně vyspádování odpadu </t>
  </si>
  <si>
    <t>122</t>
  </si>
  <si>
    <t>417352411r</t>
  </si>
  <si>
    <t>Příplatek za vybetování uložení pochůzných mříží</t>
  </si>
  <si>
    <t>123</t>
  </si>
  <si>
    <t>552422150r</t>
  </si>
  <si>
    <t>Mříž lehká s rámem 400x400</t>
  </si>
  <si>
    <t>713411141</t>
  </si>
  <si>
    <t>Montáž izolace tepelné potrubí pásy nebo rohožemi s Al fólií staženými Al páskou 1x</t>
  </si>
  <si>
    <t>631546120r</t>
  </si>
  <si>
    <t>pouzdro potrubní izolační z minerální vlny s AL povrchem 133/80 mm</t>
  </si>
  <si>
    <t>631545770</t>
  </si>
  <si>
    <t>pouzdro potrubní izolační z minerální vlny s AL povrchem 76/40 mm</t>
  </si>
  <si>
    <t>631545350</t>
  </si>
  <si>
    <t>pouzdro potrubní izolační z minerální vlny s AL povrchem 60/30 mm</t>
  </si>
  <si>
    <t>53</t>
  </si>
  <si>
    <t>631545120r</t>
  </si>
  <si>
    <t>pouzdro potrubní izolační z minerální vlny s AL povrchem 35/20 mm</t>
  </si>
  <si>
    <t>631545110r</t>
  </si>
  <si>
    <t>pouzdro potrubní izolační z minerální vlny s AL povrchem 28/20 mm</t>
  </si>
  <si>
    <t>133</t>
  </si>
  <si>
    <t>631545300</t>
  </si>
  <si>
    <t>pouzdro potrubní izolační z minerální vlny s AL povrchem 22/20 mm</t>
  </si>
  <si>
    <t>731150101r</t>
  </si>
  <si>
    <t>Kotel kondenzační závěsný na plyn s modulovaným výkonem 15-100%, výkon 20,5-107 kW (80/60°C)</t>
  </si>
  <si>
    <t>soubor</t>
  </si>
  <si>
    <t>114</t>
  </si>
  <si>
    <t>731150103r</t>
  </si>
  <si>
    <t>Sada kaskády na stěnu pro 4 kondezační plynové kotle</t>
  </si>
  <si>
    <t>60</t>
  </si>
  <si>
    <t>731151133r</t>
  </si>
  <si>
    <t>Neutralizační box dle specifikace</t>
  </si>
  <si>
    <t>116</t>
  </si>
  <si>
    <t>731152204r</t>
  </si>
  <si>
    <t>Izolace k sadě kaskády</t>
  </si>
  <si>
    <t>117</t>
  </si>
  <si>
    <t>731152304r</t>
  </si>
  <si>
    <t>Izolace hydraulické spojky</t>
  </si>
  <si>
    <t>149</t>
  </si>
  <si>
    <t>731251125r</t>
  </si>
  <si>
    <t>Kaskádové čidlo</t>
  </si>
  <si>
    <t>115</t>
  </si>
  <si>
    <t>731251114r</t>
  </si>
  <si>
    <t>Čidlo pro TV okruh</t>
  </si>
  <si>
    <t>147</t>
  </si>
  <si>
    <t>731251120r</t>
  </si>
  <si>
    <t>Čidlo pro směšovaný okruh</t>
  </si>
  <si>
    <t>148</t>
  </si>
  <si>
    <t>731251124r</t>
  </si>
  <si>
    <t>Základní deska pro okruh</t>
  </si>
  <si>
    <t>150</t>
  </si>
  <si>
    <t>731251126r</t>
  </si>
  <si>
    <t>Sledování stavu kotelny přes internet</t>
  </si>
  <si>
    <t>731810411r</t>
  </si>
  <si>
    <t>Odtah spalin pro kaskádu plynových kondenzačních kotlů DN 300 s patním kolenem, délky 18 m ukončený systémovou hlavicí, včetně kotvícího materiálu a práce</t>
  </si>
  <si>
    <t>93</t>
  </si>
  <si>
    <t>998731101</t>
  </si>
  <si>
    <t>Přesun hmot tonážní pro kotelny v objektech v do 6 m</t>
  </si>
  <si>
    <t>130</t>
  </si>
  <si>
    <t>732110814</t>
  </si>
  <si>
    <t>Demontáž rozdělovače nebo sběrače do DN 400</t>
  </si>
  <si>
    <t>98</t>
  </si>
  <si>
    <t>732420814</t>
  </si>
  <si>
    <t>Demontáž čerpadla oběhového spirálního DN 25-65</t>
  </si>
  <si>
    <t>56</t>
  </si>
  <si>
    <t>732111142r</t>
  </si>
  <si>
    <t>Rozdělovač topení dle specifikace, s tepelnou izolací tl. 150 mm, DN200, délka 1,3 m, s konstrukcí na podlahu</t>
  </si>
  <si>
    <t>57</t>
  </si>
  <si>
    <t>732111142rr</t>
  </si>
  <si>
    <t>Sběrač topení dle specifikace, s tepelnou izolací tl. 150 mm, DN200, délka 1,3 m, s konstrukcí na podlahu</t>
  </si>
  <si>
    <t>732331615</t>
  </si>
  <si>
    <t>Nádoba tlaková expanzní s membránou závitové připojení PN 0,6 o objemu 35 litrů</t>
  </si>
  <si>
    <t>127</t>
  </si>
  <si>
    <t>732331621</t>
  </si>
  <si>
    <t>Nádoba tlaková expanzní s membránou závitové připojení PN 0,6 o objemu 200 litrů</t>
  </si>
  <si>
    <t>113</t>
  </si>
  <si>
    <t>732390911r</t>
  </si>
  <si>
    <t>Vypuštění otopné soustavy a vypláchnutí</t>
  </si>
  <si>
    <t>67</t>
  </si>
  <si>
    <t>732429111r</t>
  </si>
  <si>
    <t>Montáž čerpadla oběhového spirálního DN 32 do potrubí, včetně šroubení</t>
  </si>
  <si>
    <t>68</t>
  </si>
  <si>
    <t>426105810r</t>
  </si>
  <si>
    <t>Čerpadlo č.2 okruhu TV DN32, 4, m3/h, 32 kPa</t>
  </si>
  <si>
    <t>69</t>
  </si>
  <si>
    <t>426105100r</t>
  </si>
  <si>
    <t>Čerpadlo č.3 okruhu VZT, DN25, 2,4 m3/h, 21 kPa</t>
  </si>
  <si>
    <t>70</t>
  </si>
  <si>
    <t>426105820r</t>
  </si>
  <si>
    <t>Čerpadlo č.5 okruhu objektu B DN32, 4,2 m3/h, 31 kPa</t>
  </si>
  <si>
    <t>71</t>
  </si>
  <si>
    <t>426106300r</t>
  </si>
  <si>
    <t>Izolace tepelná pro čerpadla DN32</t>
  </si>
  <si>
    <t>72</t>
  </si>
  <si>
    <t>732429112r</t>
  </si>
  <si>
    <t>Montáž čerpadla oběhového DN 50 do potrubí, včetně šroubení</t>
  </si>
  <si>
    <t>73</t>
  </si>
  <si>
    <t>426106180r</t>
  </si>
  <si>
    <t xml:space="preserve">Čerpadlo č.4 objektu A, DN50, 7 m3/h, 72 kPa </t>
  </si>
  <si>
    <t>74</t>
  </si>
  <si>
    <t>426106190r</t>
  </si>
  <si>
    <t>Čerpadlo č.6 okruhu C, DN50, 7,5 m3/h, 76 kPa</t>
  </si>
  <si>
    <t>75</t>
  </si>
  <si>
    <t>426106350r</t>
  </si>
  <si>
    <t>Izolace tepelné pro čerpadla DN50</t>
  </si>
  <si>
    <t>152</t>
  </si>
  <si>
    <t>735345500r</t>
  </si>
  <si>
    <t>Osazení a dodávka bezpečnostních cedulek</t>
  </si>
  <si>
    <t>153</t>
  </si>
  <si>
    <t>727121112r</t>
  </si>
  <si>
    <t>92</t>
  </si>
  <si>
    <t>998732101</t>
  </si>
  <si>
    <t>Přesun hmot tonážní pro strojovny v objektech v do 6 m</t>
  </si>
  <si>
    <t>110</t>
  </si>
  <si>
    <t>733110810</t>
  </si>
  <si>
    <t>Demontáž potrubí ocelového závitového do DN 80</t>
  </si>
  <si>
    <t>109</t>
  </si>
  <si>
    <t>733120836</t>
  </si>
  <si>
    <t>Demontáž potrubí ocelového hladkého do D 159</t>
  </si>
  <si>
    <t>132</t>
  </si>
  <si>
    <t>733111114</t>
  </si>
  <si>
    <t>7</t>
  </si>
  <si>
    <t>733111115</t>
  </si>
  <si>
    <t>13</t>
  </si>
  <si>
    <t>733111116</t>
  </si>
  <si>
    <t>11</t>
  </si>
  <si>
    <t>733111118</t>
  </si>
  <si>
    <t>733121224</t>
  </si>
  <si>
    <t>733121132</t>
  </si>
  <si>
    <t>733124122</t>
  </si>
  <si>
    <t>Příplatek k potrubí ocelovému hladkému za zhotovení přechodů z trubek hladkých kováním</t>
  </si>
  <si>
    <t>134</t>
  </si>
  <si>
    <t>733190235</t>
  </si>
  <si>
    <t>Zkouška těsnosti potrubí ocelové hladké do D 159x6,3</t>
  </si>
  <si>
    <t>91</t>
  </si>
  <si>
    <t>998733101</t>
  </si>
  <si>
    <t>Přesun hmot tonážní pro rozvody potrubí v objektech v do 6 m</t>
  </si>
  <si>
    <t>102</t>
  </si>
  <si>
    <t>734100812</t>
  </si>
  <si>
    <t>Demontáž armatury přírubové se dvěma přírubami do DN 100</t>
  </si>
  <si>
    <t>106</t>
  </si>
  <si>
    <t>734200814</t>
  </si>
  <si>
    <t>Demontáž armatury závitové s jedním závitem do G 2</t>
  </si>
  <si>
    <t>103</t>
  </si>
  <si>
    <t>734290815</t>
  </si>
  <si>
    <t>Demontáž armatury směšovací přivařovací trojcestné do DN 80 s přímým průtokem</t>
  </si>
  <si>
    <t>83</t>
  </si>
  <si>
    <t>734109413r</t>
  </si>
  <si>
    <t>Montáž armatury přírubové se třemi přírubami PN 16 DN 50</t>
  </si>
  <si>
    <t>80</t>
  </si>
  <si>
    <t>734295114r</t>
  </si>
  <si>
    <t>Směšovací armatura trojcestná č. T1, DN 50, kvs 40 m3/h</t>
  </si>
  <si>
    <t>136</t>
  </si>
  <si>
    <t>734295116r</t>
  </si>
  <si>
    <t>Servopohon k trojcestné armatuře, 120s, 230V, tříbodové</t>
  </si>
  <si>
    <t>82</t>
  </si>
  <si>
    <t>734109412</t>
  </si>
  <si>
    <t>Montáž armatury přírubové se třemi přírubami PN 16 DN 20</t>
  </si>
  <si>
    <t>79</t>
  </si>
  <si>
    <t>734295116</t>
  </si>
  <si>
    <t>Směšovací armatura trojcestná č. T2, DN 20, kvs 6,3 m3/h</t>
  </si>
  <si>
    <t>137</t>
  </si>
  <si>
    <t>734295117r</t>
  </si>
  <si>
    <t>84</t>
  </si>
  <si>
    <t>734109417r</t>
  </si>
  <si>
    <t>81</t>
  </si>
  <si>
    <t>734295113</t>
  </si>
  <si>
    <t>Směšovací armatura trojcestná č. T3, DN 50, kvs 40 m3/h</t>
  </si>
  <si>
    <t>135</t>
  </si>
  <si>
    <t>734295118r</t>
  </si>
  <si>
    <t>63</t>
  </si>
  <si>
    <t>734491105r</t>
  </si>
  <si>
    <t>62</t>
  </si>
  <si>
    <t>734494212</t>
  </si>
  <si>
    <t>Návarek s trubkovým závitem G 3/8</t>
  </si>
  <si>
    <t>138</t>
  </si>
  <si>
    <t>891215323r</t>
  </si>
  <si>
    <t>Montáž zpětných klapek DN 25</t>
  </si>
  <si>
    <t>422844000r</t>
  </si>
  <si>
    <t>klapka zpětná samočinná DN25</t>
  </si>
  <si>
    <t>891215321r</t>
  </si>
  <si>
    <t>Montáž zpětných klapek DN 32</t>
  </si>
  <si>
    <t>139</t>
  </si>
  <si>
    <t>422844010r</t>
  </si>
  <si>
    <t>klapka zpětná samočinná DN32</t>
  </si>
  <si>
    <t>891185321</t>
  </si>
  <si>
    <t>Montáž zpětných klapek DN 50</t>
  </si>
  <si>
    <t>422814000</t>
  </si>
  <si>
    <t>klapka zpětná samočinná DN 50</t>
  </si>
  <si>
    <t>891235321</t>
  </si>
  <si>
    <t>Montáž zpětných klapek DN 65</t>
  </si>
  <si>
    <t>422844030</t>
  </si>
  <si>
    <t>klapka zpětná samočinná DN65</t>
  </si>
  <si>
    <t>734109118</t>
  </si>
  <si>
    <t>Montáž armatury přírubové se dvěma přírubami PN 6 DN 125</t>
  </si>
  <si>
    <t>551280772</t>
  </si>
  <si>
    <t>klapka uzavírací mezipřírubová disk litina, DN 125</t>
  </si>
  <si>
    <t>124</t>
  </si>
  <si>
    <t>319427670</t>
  </si>
  <si>
    <t>topenářské šroubení, přímé provedení mosaz 1"</t>
  </si>
  <si>
    <t>125</t>
  </si>
  <si>
    <t>319427680</t>
  </si>
  <si>
    <t>topenářské šroubení, přímé provedení mosaz 5/4"</t>
  </si>
  <si>
    <t>126</t>
  </si>
  <si>
    <t>319427700</t>
  </si>
  <si>
    <t>topenářské šroubení, přímé provedení mosaz 2"</t>
  </si>
  <si>
    <t>734163423</t>
  </si>
  <si>
    <t>Filtr DN 25 PN 16 do 300°C s vypouštěcí přírubou</t>
  </si>
  <si>
    <t>734163424</t>
  </si>
  <si>
    <t>Filtr DN 32 PN 16 do 300°C s vypouštěcí přírubou</t>
  </si>
  <si>
    <t>30</t>
  </si>
  <si>
    <t>734163426</t>
  </si>
  <si>
    <t>Filtr DN 50 PN 16 do 300°C s vypouštěcí přírubou</t>
  </si>
  <si>
    <t>734163428</t>
  </si>
  <si>
    <t>Filtr DN 65 PN 16 do 300°C s vypouštěcí přírubou</t>
  </si>
  <si>
    <t>734211120</t>
  </si>
  <si>
    <t>Ventil závitový odvzdušňovací G 1/2 PN 14 do 120°C automatický</t>
  </si>
  <si>
    <t>140</t>
  </si>
  <si>
    <t>734251212</t>
  </si>
  <si>
    <t>Ventil závitový pojistný rohový G 3/4 provozní tlak od 2,5 do 6 barů</t>
  </si>
  <si>
    <t>734251214</t>
  </si>
  <si>
    <t>Ventil závitový pojistný rohový G 5/4 provozní tlak od 2,5 do 6 barů</t>
  </si>
  <si>
    <t>734291123</t>
  </si>
  <si>
    <t>Kohout plnící a vypouštěcí G 1/2 PN 10 do 110°C závitový</t>
  </si>
  <si>
    <t>734291124r</t>
  </si>
  <si>
    <t>Kohout plnící a vypouštěcí G 1 PN 10 do 110°C závitový</t>
  </si>
  <si>
    <t>141</t>
  </si>
  <si>
    <t>734292715</t>
  </si>
  <si>
    <t>Kohout kulový přímý G 1 PN 42 do 185°C vnitřní závit</t>
  </si>
  <si>
    <t>734292716</t>
  </si>
  <si>
    <t>Kohout kulový přímý G 1 1/4 PN 42 do 185°C vnitřní závit</t>
  </si>
  <si>
    <t>18</t>
  </si>
  <si>
    <t>734292718</t>
  </si>
  <si>
    <t>Kohout kulový přímý G 2 PN 42 do 185°C vnitřní závit</t>
  </si>
  <si>
    <t>142</t>
  </si>
  <si>
    <t>734292719</t>
  </si>
  <si>
    <t>Kohout kulový přímý G 2 1/2 PN 42 do 185°C vnitřní závit</t>
  </si>
  <si>
    <t>734411131</t>
  </si>
  <si>
    <t>Teploměr technický s pevným stonkem a jímkou spodní připojení průměr 80 mm délky 50 mm</t>
  </si>
  <si>
    <t>734411601</t>
  </si>
  <si>
    <t>Jímka se závitem do G 1</t>
  </si>
  <si>
    <t>734421111</t>
  </si>
  <si>
    <t>Tlakoměr s pevným stonkem a zpětnou klapkou tlak 0-16 bar průměr 50 mm zadní připojení</t>
  </si>
  <si>
    <t>734424102</t>
  </si>
  <si>
    <t>Kondenzační smyčka k přivaření stočená PN 200 do 300°C</t>
  </si>
  <si>
    <t>90</t>
  </si>
  <si>
    <t>998734101</t>
  </si>
  <si>
    <t>Přesun hmot tonážní pro armatury v objektech v do 6 m</t>
  </si>
  <si>
    <t>144</t>
  </si>
  <si>
    <t>751510043</t>
  </si>
  <si>
    <t>Vzduchotechnické potrubí pozink kruhové spirálně vinuté D do 300 mm</t>
  </si>
  <si>
    <t>146</t>
  </si>
  <si>
    <t>751398041</t>
  </si>
  <si>
    <t>Mtž protidešťové žaluzie potrubí D do 300 mm</t>
  </si>
  <si>
    <t>145</t>
  </si>
  <si>
    <t>429729440</t>
  </si>
  <si>
    <t>Žaluzie protidešťové DN300</t>
  </si>
  <si>
    <t>85</t>
  </si>
  <si>
    <t>767995112</t>
  </si>
  <si>
    <t>Montáž atypických zámečnických konstrukcí hmotnosti do 10 kg</t>
  </si>
  <si>
    <t>kg</t>
  </si>
  <si>
    <t>87</t>
  </si>
  <si>
    <t>133844150</t>
  </si>
  <si>
    <t>tyč ocelová U, značka oceli S 235 JR, označení průřezu 65</t>
  </si>
  <si>
    <t>88</t>
  </si>
  <si>
    <t>311971010</t>
  </si>
  <si>
    <t>tyč závitová pozinkovaná M8 x 1000 mm</t>
  </si>
  <si>
    <t>89</t>
  </si>
  <si>
    <t>998767101</t>
  </si>
  <si>
    <t>Přesun hmot tonážní pro zámečnické konstrukce v objektech v do 6 m</t>
  </si>
  <si>
    <t>131</t>
  </si>
  <si>
    <t>HZS2211</t>
  </si>
  <si>
    <t>Regulace otopné soustavy, napuštění vody</t>
  </si>
  <si>
    <t>hod</t>
  </si>
  <si>
    <t>129</t>
  </si>
  <si>
    <t>HZS2212</t>
  </si>
  <si>
    <t>Topná zkouška</t>
  </si>
  <si>
    <t>162</t>
  </si>
  <si>
    <t>045303009r</t>
  </si>
  <si>
    <t>Revize</t>
  </si>
  <si>
    <t>151</t>
  </si>
  <si>
    <t>045303000r</t>
  </si>
  <si>
    <t>Autorizované měření emisí kotelny</t>
  </si>
  <si>
    <t>154</t>
  </si>
  <si>
    <t>045303001r</t>
  </si>
  <si>
    <t>Provozní řád kotelny</t>
  </si>
  <si>
    <t>155</t>
  </si>
  <si>
    <t>045303002r</t>
  </si>
  <si>
    <t>Skutečné provedení</t>
  </si>
  <si>
    <t>161</t>
  </si>
  <si>
    <t>045303007r</t>
  </si>
  <si>
    <t>Požární dozor stavby po sváření</t>
  </si>
  <si>
    <t>156</t>
  </si>
  <si>
    <t>045303003r</t>
  </si>
  <si>
    <t>Povinné vybavení kotelny</t>
  </si>
  <si>
    <t>160</t>
  </si>
  <si>
    <t>045303005r</t>
  </si>
  <si>
    <t>Pěnotvorný prostředek nebo vhodný detektor pro kontrolu těsnosti spojů</t>
  </si>
  <si>
    <t>159</t>
  </si>
  <si>
    <t>045303004r</t>
  </si>
  <si>
    <t>Detektor na oxid uhelnatý</t>
  </si>
  <si>
    <t>157</t>
  </si>
  <si>
    <t>449325110r</t>
  </si>
  <si>
    <t>přístroj hasicí ruční sněhový (CO2) o obsahu 5 kg s hasící schopností alespoň 55B</t>
  </si>
  <si>
    <t>158</t>
  </si>
  <si>
    <t>449321130r</t>
  </si>
  <si>
    <t>přístroj hasicí ruční práškový</t>
  </si>
  <si>
    <t>SO01 F.1.4.c) - Rozvod vnitřního plynu</t>
  </si>
  <si>
    <t xml:space="preserve">    9 - Ostatní konstrukce a práce-bourání</t>
  </si>
  <si>
    <t xml:space="preserve">    723 - Zdravotechnika - vnitřní plynovod</t>
  </si>
  <si>
    <t>113106025r</t>
  </si>
  <si>
    <t>Rozebrání zdi, náprava do původního stavu</t>
  </si>
  <si>
    <t>977151211</t>
  </si>
  <si>
    <t>Jádrové vrty dovrchní diamantovými korunkami do D 35 mm do stavebních materiálů</t>
  </si>
  <si>
    <t>977151226</t>
  </si>
  <si>
    <t>Jádrové vrty dovrchní diamantovými korunkami do D 225 mm do stavebních materiálů</t>
  </si>
  <si>
    <t>723111202</t>
  </si>
  <si>
    <t>723111204</t>
  </si>
  <si>
    <t>723150314</t>
  </si>
  <si>
    <t>Potrubí ocelové hladké černé bezešvé spojované svařováním tvářené za tepla D 89x3,6 mm</t>
  </si>
  <si>
    <t>723150317</t>
  </si>
  <si>
    <t>Potrubí ocelové hladké černé bezešvé spojované svařováním tvářené za tepla D 159x4,5 mm</t>
  </si>
  <si>
    <t>723150348r</t>
  </si>
  <si>
    <t>Redukce zhotovená kováním DN 150/80</t>
  </si>
  <si>
    <t>723170219r</t>
  </si>
  <si>
    <t>Potrubí plynové plastové Pe DN 80 spojované elektrovarovkami</t>
  </si>
  <si>
    <t>230181029r</t>
  </si>
  <si>
    <t>Montáž potrubí plastového svařované na tupo nebo elektrospojkou, DN 80</t>
  </si>
  <si>
    <t>286531059r</t>
  </si>
  <si>
    <t>Přechod PE - Ocel DN 80</t>
  </si>
  <si>
    <t>Elektrotvarovky, fitinky, příslušenství pro PE DN 80</t>
  </si>
  <si>
    <t>723190907</t>
  </si>
  <si>
    <t>Odvzdušnění nebo napuštění plynovodního potrubí</t>
  </si>
  <si>
    <t>723213204r</t>
  </si>
  <si>
    <t>Kohout přírubový kulový uzavírací DN 80 PN 16 do 200°C těleso šedá litina</t>
  </si>
  <si>
    <t>6</t>
  </si>
  <si>
    <t>723214138</t>
  </si>
  <si>
    <t>Filtr plynový DN 80 PN 16 do 300°C těleso uhlíková ocel s vypouštěcí přírubou</t>
  </si>
  <si>
    <t>723219104</t>
  </si>
  <si>
    <t>Montáž armatur plynovodních přírubových DN 80 ostatní typ</t>
  </si>
  <si>
    <t>422236260r</t>
  </si>
  <si>
    <t>Bezpečnostní rychlouzávěr přírubový DN50, pracovní přetlak 0-50 kPa</t>
  </si>
  <si>
    <t>723221304</t>
  </si>
  <si>
    <t>Ventil vzorkovací rohový G 1/2 PN 5 s vnitřním závitem</t>
  </si>
  <si>
    <t>9</t>
  </si>
  <si>
    <t>723230102</t>
  </si>
  <si>
    <t>Kulový uzávěr přímý PN 5 G 1/2 FF  2x vnitřním závitem</t>
  </si>
  <si>
    <t>723230104</t>
  </si>
  <si>
    <t>Kulový uzávěr přímý PN 5 G 1" 2x vnitřním závitem</t>
  </si>
  <si>
    <t>12</t>
  </si>
  <si>
    <t>998723101</t>
  </si>
  <si>
    <t>Přesun hmot tonážní pro vnitřní plynovod v objektech v do 6 m</t>
  </si>
  <si>
    <t>HZS1301</t>
  </si>
  <si>
    <t>Hodinová zúčtovací sazba zedník - zapravený plynoměrné skříně a otvoru po jádrovém vrtání</t>
  </si>
  <si>
    <t>SOO1 F.1.4.e) - Zdravotechnika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</si>
  <si>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</si>
  <si>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</si>
  <si>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</si>
  <si>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</si>
  <si>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>631545750</t>
  </si>
  <si>
    <t>pouzdro potrubní izolační z minerální vlny s AL povrchem 60/40 mm</t>
  </si>
  <si>
    <t>631545330</t>
  </si>
  <si>
    <t>pouzdro potrubní izolační z minerální vlny s AL povrchem 42/30 mm</t>
  </si>
  <si>
    <t>631545320</t>
  </si>
  <si>
    <t>pouzdro potrubní izolační z minerální vlny s AL povrchem 35/30 mm</t>
  </si>
  <si>
    <t>721171913</t>
  </si>
  <si>
    <t>Potrubí z PP propojení potrubí DN 50</t>
  </si>
  <si>
    <t>721174004</t>
  </si>
  <si>
    <t>Potrubí kanalizační z PP svodné systém HT DN 70</t>
  </si>
  <si>
    <t>721300912</t>
  </si>
  <si>
    <t>Pročištění odpadů svislých v jednom podlaží do DN 200</t>
  </si>
  <si>
    <t>551617220</t>
  </si>
  <si>
    <t>uzávěrka zápachová podlahová DN50</t>
  </si>
  <si>
    <t>998721101</t>
  </si>
  <si>
    <t>Přesun hmot tonážní pro vnitřní kanalizace v objektech v do 6 m</t>
  </si>
  <si>
    <t>722174024</t>
  </si>
  <si>
    <t>Potrubí vodovodní plastové PPR svar polyfuze PN 20 D 32 x5,4 mm</t>
  </si>
  <si>
    <t>722174025</t>
  </si>
  <si>
    <t>Potrubí vodovodní plastové PPR svar polyfuze PN 20 D 40 x 6,7 mm</t>
  </si>
  <si>
    <t>722174027</t>
  </si>
  <si>
    <t>Potrubí vodovodní plastové PPR svar polyfuze PN 20 D 63 x 10,5 mm</t>
  </si>
  <si>
    <t>722230103r</t>
  </si>
  <si>
    <t>Pojistný ventil DN 25, maximální tlak 8 bar</t>
  </si>
  <si>
    <t>722231075</t>
  </si>
  <si>
    <t>Ventil zpětný G 1 1/4 PN 10 do 110°C se dvěma závity</t>
  </si>
  <si>
    <t>722231077</t>
  </si>
  <si>
    <t>Ventil zpětný G 2 PN 10 do 110°C se dvěma závity</t>
  </si>
  <si>
    <t>722232044</t>
  </si>
  <si>
    <t>Kohout kulový přímý G 3/4 PN 42 do 185°C vnitřní závit</t>
  </si>
  <si>
    <t>722232046</t>
  </si>
  <si>
    <t>722232048</t>
  </si>
  <si>
    <t>731341150</t>
  </si>
  <si>
    <t>Hadice napouštěcí pryžové D 25/35</t>
  </si>
  <si>
    <t>998722101</t>
  </si>
  <si>
    <t>Přesun hmot tonážní tonážní pro vnitřní vodovod v objektech v do 6 m</t>
  </si>
  <si>
    <t>724211207r</t>
  </si>
  <si>
    <t>Napuštění celé otopné soustavy upravenou vodou dle požadavků zdroje tepla</t>
  </si>
  <si>
    <t>724246020r</t>
  </si>
  <si>
    <t>Systémový oddělovač 3/4"</t>
  </si>
  <si>
    <t>724246023</t>
  </si>
  <si>
    <t>Ostatní příslušenství úpravny vody - membránový ventil, měření vodivosti, včetně uvedení do provozu úpravny vody,filtr</t>
  </si>
  <si>
    <t>998724101</t>
  </si>
  <si>
    <t>Přesun hmot tonážní pro strojní vybavení v objektech v do 6 m</t>
  </si>
  <si>
    <t>725862123r</t>
  </si>
  <si>
    <t>Sifon pro kondenzáty kotlů včetně hadičky průhledné</t>
  </si>
  <si>
    <t>725865501r</t>
  </si>
  <si>
    <t>Sifon pro odvod kondenzátu z komína včetně hadičky průhledné</t>
  </si>
  <si>
    <t>732231232r</t>
  </si>
  <si>
    <t>Akumulační nádrž TV objemu 500l, výkon výměníku 93kW, teplosměnná plocha 3,14 m2</t>
  </si>
  <si>
    <t>732332413r</t>
  </si>
  <si>
    <t>Změkčovací stanice (demineralizace) pro průtok 1 m3/h, objem soustavy 5 600 l včetně uvedení do provozu</t>
  </si>
  <si>
    <t>484664060</t>
  </si>
  <si>
    <t>nádoba expanzní tlaková NG 50/6 objem 50l maximální přetlak do 6 bar</t>
  </si>
  <si>
    <t>732332602</t>
  </si>
  <si>
    <t>Automatický dopouštěcí ventil (výkon dopňování 0,5 m3/h při delta p = 1,5 bar) včetně uvedení do provozu</t>
  </si>
  <si>
    <t>732421113r</t>
  </si>
  <si>
    <t>Čerpadlo cirkulační závitové DN32, 3,5 m3/h, 34 kPa</t>
  </si>
  <si>
    <t>734291245</t>
  </si>
  <si>
    <t>Filtr závitový přímý G 1 1/4 PN 16 do 130°C s vnitřními závity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</si>
  <si>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</si>
  <si>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</si>
  <si>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</si>
  <si>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</si>
  <si>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</si>
  <si>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</si>
  <si>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</si>
  <si>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Požární dveře 90 do "výměníku",  požární typové plné nehořlavé (ocelové) s odolností alespoň EW 30 DP1-C včetně samouzavíracího zařízení typu "C", nové dveřní zárubně</t>
  </si>
  <si>
    <t>Požární dveře 90 do "instalačního prostoru",  požární typové plné nehořlavé (ocelové) s odolností alespoň EW 30 DP1,  nové dveřní zárubně</t>
  </si>
  <si>
    <t>Měřič tepla DN65, 25 m3/h</t>
  </si>
  <si>
    <t>Měřič tepla DN25, 6 m3/h</t>
  </si>
  <si>
    <t>723221304r</t>
  </si>
  <si>
    <t>Protipožární průchodky dle PBŘ</t>
  </si>
  <si>
    <t>Požární průchodky každým průchodem zdí plyn. potrubí</t>
  </si>
  <si>
    <t>766660002r</t>
  </si>
  <si>
    <t>766660003r</t>
  </si>
  <si>
    <t>Malba kotelny</t>
  </si>
  <si>
    <t>Bourací práce pro odvod spalin</t>
  </si>
  <si>
    <t>013254001r</t>
  </si>
  <si>
    <t>013254002r</t>
  </si>
  <si>
    <t>Ochrana kořenového systému stromu</t>
  </si>
  <si>
    <t>Potrubí ocelové závitové bezešvé běžné v kotelnách nebo strojovnách DN 20 včetně nátěru</t>
  </si>
  <si>
    <t>Potrubí ocelové závitové bezešvé běžné v kotelnách nebo strojovnách DN 25  včetně nátěru</t>
  </si>
  <si>
    <t>Potrubí ocelové závitové bezešvé běžné v kotelnách nebo strojovnách DN 32  včetně nátěru</t>
  </si>
  <si>
    <t>Potrubí ocelové závitové bezešvé běžné v kotelnách nebo strojovnách DN 50  včetně nátěru</t>
  </si>
  <si>
    <t>Potrubí ocelové hladké bezešvé v kotelnách nebo strojovnách D 76x3,6  včetně nátěru</t>
  </si>
  <si>
    <t>Potrubí ocelové závitové černé bezešvé svařované běžné DN 15 včetně nátěru</t>
  </si>
  <si>
    <t>Potrubí ocelové závitové černé bezešvé svařované běžné DN 25 včetně nátěru</t>
  </si>
  <si>
    <t>Potrubí ocelové hladké bezešvé běžné nízkotlaké D 133x4,5  včetně nátěru</t>
  </si>
  <si>
    <t>Pilíř HUP rozměr: 100x100x56 (92x72x56), nerezové dvířka, včetně příslušenství, zemní souprava uzávěru plynu na chodník</t>
  </si>
  <si>
    <t>-1638454137</t>
  </si>
  <si>
    <t/>
  </si>
  <si>
    <t>Doprava pracovníků na místo montáže</t>
  </si>
  <si>
    <t>1015976762</t>
  </si>
  <si>
    <t xml:space="preserve">Pomocné práce </t>
  </si>
  <si>
    <t>PP</t>
  </si>
  <si>
    <t>Monitoring chodu kotelny vč. vizualizace a vzdálený přístup na internetu</t>
  </si>
  <si>
    <t>104</t>
  </si>
  <si>
    <t>Oživení a zaregulování</t>
  </si>
  <si>
    <t>Revize elektro</t>
  </si>
  <si>
    <t>Úklid pracoviště</t>
  </si>
  <si>
    <t>96</t>
  </si>
  <si>
    <t>Koordinace s ostatními profesemi na stavbě</t>
  </si>
  <si>
    <t>94</t>
  </si>
  <si>
    <t>Ostatní</t>
  </si>
  <si>
    <t>D4</t>
  </si>
  <si>
    <t>P</t>
  </si>
  <si>
    <t>R MaR,ocel.plech.nástěnný.rozv.,600x900x250,IP40/20, viz. schéma</t>
  </si>
  <si>
    <t>ks</t>
  </si>
  <si>
    <t>detektor plynů - dvoustupňový, vč. kontroly a zkoušky funkčnosti</t>
  </si>
  <si>
    <t>prostorový termostat havarijní</t>
  </si>
  <si>
    <t>detekce zaplavení kotelny</t>
  </si>
  <si>
    <t>86</t>
  </si>
  <si>
    <t>STOP tlačítko</t>
  </si>
  <si>
    <t>signalizační maják poruchové signalizace</t>
  </si>
  <si>
    <t>spínač č.1, IP44</t>
  </si>
  <si>
    <t>zásuvka 16A/230V zap., IP44, nástěnné provedení</t>
  </si>
  <si>
    <t>78</t>
  </si>
  <si>
    <t>svítidlo nouzové LED, 1h</t>
  </si>
  <si>
    <t>76</t>
  </si>
  <si>
    <t>svítidlo zářivkové 2x36W, IP65, s krytem</t>
  </si>
  <si>
    <t>JYTY 4x1</t>
  </si>
  <si>
    <t>JYTY 2x1</t>
  </si>
  <si>
    <t>CYKY 5Cx4 mm2</t>
  </si>
  <si>
    <t>CYKY 3Cx2,5 mm2</t>
  </si>
  <si>
    <t>66</t>
  </si>
  <si>
    <t>CYKY 3Cx1,5 mm2</t>
  </si>
  <si>
    <t>CYKY 2x1,5 mm2</t>
  </si>
  <si>
    <t>CYSY 4x1 mm2</t>
  </si>
  <si>
    <t>CYSY 3Cx1 mm2</t>
  </si>
  <si>
    <t>58</t>
  </si>
  <si>
    <t>Lišta LH 18/13</t>
  </si>
  <si>
    <t>Lišta LH 20/20</t>
  </si>
  <si>
    <t>Kabelový drátěný rošt MERKUR 2 M2 50/50</t>
  </si>
  <si>
    <t>Kabelový drátěný rošt MERKUR 2 M2 150/50</t>
  </si>
  <si>
    <t>Strojovna</t>
  </si>
  <si>
    <t>D2</t>
  </si>
  <si>
    <t>Montáže</t>
  </si>
  <si>
    <t>D3</t>
  </si>
  <si>
    <t>Podružný materiál  3% z celkového nosného materiálu</t>
  </si>
  <si>
    <t>Ekvitermní regulace kotlů a jednotlivých topných okruhů, včetně teplotních čidel</t>
  </si>
  <si>
    <t>detektor plynů - dvoustupňový</t>
  </si>
  <si>
    <t>14</t>
  </si>
  <si>
    <t>svítidlo zářivkové 2x36W, IP65, s krytem, vč. trubic</t>
  </si>
  <si>
    <t>Materiál</t>
  </si>
  <si>
    <t>D1</t>
  </si>
  <si>
    <t>Náklady soupisu celkem</t>
  </si>
  <si>
    <t>Hmotnost
celkem [t]</t>
  </si>
  <si>
    <t>J. hmotnost
[t]</t>
  </si>
  <si>
    <t>Nh celkem [h]</t>
  </si>
  <si>
    <t>Cenová soustava</t>
  </si>
  <si>
    <t>Uchazeč:</t>
  </si>
  <si>
    <t>Zadavatel:</t>
  </si>
  <si>
    <t>SOUPIS PRACÍ</t>
  </si>
  <si>
    <t xml:space="preserve">    D4 - Ostatní</t>
  </si>
  <si>
    <t xml:space="preserve">    D2 - Strojovna</t>
  </si>
  <si>
    <t>D3 - Montáže</t>
  </si>
  <si>
    <t>D1 - Materiál</t>
  </si>
  <si>
    <t>Kód dílu - Popis</t>
  </si>
  <si>
    <t>REKAPITULACE ČLENĚNÍ SOUPISU PRACÍ</t>
  </si>
  <si>
    <t>Výše daně</t>
  </si>
  <si>
    <t>Sazba daně</t>
  </si>
  <si>
    <t>Základ daně</t>
  </si>
  <si>
    <t>Poznámka:</t>
  </si>
  <si>
    <t>KSO:</t>
  </si>
  <si>
    <t>KRYCÍ LIST SOUPISU</t>
  </si>
  <si>
    <t>{61c291d9-c06c-4a2c-a1d0-b70ba03be134}</t>
  </si>
  <si>
    <t>3) Soupis prací</t>
  </si>
  <si>
    <t>2) Rekapitulace</t>
  </si>
  <si>
    <t>1) Krycí list soupisu</t>
  </si>
  <si>
    <t>F.1.4.g)</t>
  </si>
  <si>
    <t>VK INVESTING s.r.o., Ing. Jakub Kubina</t>
  </si>
  <si>
    <t xml:space="preserve">Podružný materiál  3% z celkového nosného materiálu, </t>
  </si>
  <si>
    <t>Poznámka k položce:
- ekvitermní regulace kotlů a jednotlivých topných okruhů je součástí dodávky kotlů - profese vytápění</t>
  </si>
  <si>
    <t>ekvitermní regulace kotlů a jednotlivých topných okruhů je součástí dodávky kotlů - profese vytápění</t>
  </si>
  <si>
    <t>MaR - Elektro a MaR</t>
  </si>
  <si>
    <t>SO01 F.1.4.g) MaR - Elektro a MaR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</si>
</sst>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  <numFmt numFmtId="170" formatCode="#,##0.00000"/>
    <numFmt numFmtId="171" formatCode="#,##0.00%"/>
  </numFmts>
  <fonts count="8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7"/>
      <name val="Trebuchet MS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9"/>
      <color indexed="8"/>
      <name val="Trebuchet MS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sz val="8"/>
      <color rgb="FF969696"/>
      <name val="Trebuchet MS"/>
      <family val="0"/>
    </font>
    <font>
      <sz val="7"/>
      <color rgb="FF969696"/>
      <name val="Trebuchet MS"/>
      <family val="0"/>
    </font>
    <font>
      <sz val="8"/>
      <color rgb="FF003366"/>
      <name val="Trebuchet MS"/>
      <family val="0"/>
    </font>
    <font>
      <sz val="10"/>
      <color rgb="FF003366"/>
      <name val="Trebuchet MS"/>
      <family val="0"/>
    </font>
    <font>
      <i/>
      <sz val="7"/>
      <color rgb="FF969696"/>
      <name val="Trebuchet MS"/>
      <family val="0"/>
    </font>
    <font>
      <sz val="12"/>
      <color rgb="FF003366"/>
      <name val="Trebuchet MS"/>
      <family val="0"/>
    </font>
    <font>
      <sz val="8"/>
      <color rgb="FF960000"/>
      <name val="Trebuchet MS"/>
      <family val="0"/>
    </font>
    <font>
      <b/>
      <sz val="12"/>
      <color rgb="FF960000"/>
      <name val="Trebuchet MS"/>
      <family val="0"/>
    </font>
    <font>
      <sz val="9"/>
      <color rgb="FF969696"/>
      <name val="Trebuchet MS"/>
      <family val="0"/>
    </font>
    <font>
      <sz val="9"/>
      <color rgb="FF000000"/>
      <name val="Trebuchet MS"/>
      <family val="0"/>
    </font>
    <font>
      <b/>
      <sz val="12"/>
      <color rgb="FF800000"/>
      <name val="Trebuchet MS"/>
      <family val="0"/>
    </font>
    <font>
      <sz val="8"/>
      <color rgb="FF3366FF"/>
      <name val="Trebuchet MS"/>
      <family val="0"/>
    </font>
    <font>
      <sz val="10"/>
      <color rgb="FF96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 style="hair">
        <color rgb="FF969696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>
        <color rgb="FF969696"/>
      </top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/>
      <right style="thin">
        <color rgb="FF000000"/>
      </right>
      <top style="hair">
        <color rgb="FF969696"/>
      </top>
      <bottom style="thin"/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0" fontId="24" fillId="0" borderId="23" xfId="0" applyFont="1" applyBorder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0" fontId="11" fillId="0" borderId="23" xfId="0" applyFont="1" applyBorder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left" vertical="center"/>
    </xf>
    <xf numFmtId="0" fontId="74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0" fillId="0" borderId="0" xfId="0" applyNumberFormat="1" applyFont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0" xfId="47">
      <alignment/>
      <protection/>
    </xf>
    <xf numFmtId="0" fontId="0" fillId="0" borderId="0" xfId="47" applyFont="1" applyAlignment="1">
      <alignment vertical="center"/>
      <protection/>
    </xf>
    <xf numFmtId="0" fontId="0" fillId="0" borderId="34" xfId="47" applyFont="1" applyBorder="1" applyAlignment="1">
      <alignment vertical="center"/>
      <protection/>
    </xf>
    <xf numFmtId="0" fontId="0" fillId="0" borderId="35" xfId="47" applyFont="1" applyBorder="1" applyAlignment="1">
      <alignment vertical="center"/>
      <protection/>
    </xf>
    <xf numFmtId="0" fontId="0" fillId="0" borderId="36" xfId="47" applyFont="1" applyBorder="1" applyAlignment="1">
      <alignment vertical="center"/>
      <protection/>
    </xf>
    <xf numFmtId="0" fontId="0" fillId="0" borderId="0" xfId="47" applyFont="1" applyAlignment="1">
      <alignment horizontal="left" vertical="center"/>
      <protection/>
    </xf>
    <xf numFmtId="4" fontId="0" fillId="0" borderId="0" xfId="47" applyNumberFormat="1" applyFont="1" applyAlignment="1">
      <alignment vertical="center"/>
      <protection/>
    </xf>
    <xf numFmtId="170" fontId="76" fillId="0" borderId="37" xfId="47" applyNumberFormat="1" applyFont="1" applyBorder="1" applyAlignment="1">
      <alignment vertical="center"/>
      <protection/>
    </xf>
    <xf numFmtId="170" fontId="76" fillId="0" borderId="38" xfId="47" applyNumberFormat="1" applyFont="1" applyBorder="1" applyAlignment="1">
      <alignment vertical="center"/>
      <protection/>
    </xf>
    <xf numFmtId="0" fontId="76" fillId="0" borderId="38" xfId="47" applyFont="1" applyBorder="1" applyAlignment="1">
      <alignment horizontal="center" vertical="center"/>
      <protection/>
    </xf>
    <xf numFmtId="0" fontId="76" fillId="0" borderId="39" xfId="47" applyFont="1" applyBorder="1" applyAlignment="1">
      <alignment horizontal="left" vertical="center"/>
      <protection/>
    </xf>
    <xf numFmtId="0" fontId="0" fillId="0" borderId="39" xfId="47" applyFont="1" applyBorder="1" applyAlignment="1" applyProtection="1">
      <alignment horizontal="left" vertical="center" wrapText="1"/>
      <protection locked="0"/>
    </xf>
    <xf numFmtId="4" fontId="0" fillId="0" borderId="39" xfId="47" applyNumberFormat="1" applyFont="1" applyBorder="1" applyAlignment="1" applyProtection="1">
      <alignment vertical="center"/>
      <protection locked="0"/>
    </xf>
    <xf numFmtId="0" fontId="0" fillId="0" borderId="39" xfId="47" applyFont="1" applyBorder="1" applyAlignment="1" applyProtection="1">
      <alignment horizontal="center" vertical="center" wrapText="1"/>
      <protection locked="0"/>
    </xf>
    <xf numFmtId="49" fontId="0" fillId="0" borderId="39" xfId="47" applyNumberFormat="1" applyFont="1" applyBorder="1" applyAlignment="1" applyProtection="1">
      <alignment horizontal="left" vertical="center" wrapText="1"/>
      <protection locked="0"/>
    </xf>
    <xf numFmtId="0" fontId="0" fillId="0" borderId="39" xfId="47" applyFont="1" applyBorder="1" applyAlignment="1" applyProtection="1">
      <alignment horizontal="center" vertical="center"/>
      <protection locked="0"/>
    </xf>
    <xf numFmtId="0" fontId="0" fillId="0" borderId="34" xfId="47" applyFont="1" applyBorder="1" applyAlignment="1" applyProtection="1">
      <alignment vertical="center"/>
      <protection locked="0"/>
    </xf>
    <xf numFmtId="170" fontId="76" fillId="0" borderId="40" xfId="47" applyNumberFormat="1" applyFont="1" applyBorder="1" applyAlignment="1">
      <alignment vertical="center"/>
      <protection/>
    </xf>
    <xf numFmtId="170" fontId="76" fillId="0" borderId="0" xfId="47" applyNumberFormat="1" applyFont="1" applyBorder="1" applyAlignment="1">
      <alignment vertical="center"/>
      <protection/>
    </xf>
    <xf numFmtId="0" fontId="76" fillId="0" borderId="0" xfId="47" applyFont="1" applyBorder="1" applyAlignment="1">
      <alignment horizontal="center" vertical="center"/>
      <protection/>
    </xf>
    <xf numFmtId="0" fontId="0" fillId="0" borderId="40" xfId="47" applyFont="1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41" xfId="47" applyFont="1" applyBorder="1" applyAlignment="1">
      <alignment vertical="center"/>
      <protection/>
    </xf>
    <xf numFmtId="0" fontId="29" fillId="0" borderId="0" xfId="47" applyFont="1" applyBorder="1" applyAlignment="1">
      <alignment horizontal="left" vertical="center" wrapText="1"/>
      <protection/>
    </xf>
    <xf numFmtId="0" fontId="77" fillId="0" borderId="0" xfId="47" applyFont="1" applyBorder="1" applyAlignment="1">
      <alignment horizontal="left" vertical="center"/>
      <protection/>
    </xf>
    <xf numFmtId="0" fontId="78" fillId="0" borderId="0" xfId="47" applyFont="1" applyAlignment="1">
      <alignment/>
      <protection/>
    </xf>
    <xf numFmtId="4" fontId="78" fillId="0" borderId="0" xfId="47" applyNumberFormat="1" applyFont="1" applyAlignment="1">
      <alignment vertical="center"/>
      <protection/>
    </xf>
    <xf numFmtId="0" fontId="78" fillId="0" borderId="0" xfId="47" applyFont="1" applyAlignment="1">
      <alignment horizontal="left"/>
      <protection/>
    </xf>
    <xf numFmtId="0" fontId="78" fillId="0" borderId="0" xfId="47" applyFont="1" applyAlignment="1">
      <alignment horizontal="center"/>
      <protection/>
    </xf>
    <xf numFmtId="170" fontId="78" fillId="0" borderId="40" xfId="47" applyNumberFormat="1" applyFont="1" applyBorder="1" applyAlignment="1">
      <alignment/>
      <protection/>
    </xf>
    <xf numFmtId="0" fontId="78" fillId="0" borderId="0" xfId="47" applyFont="1" applyBorder="1" applyAlignment="1">
      <alignment/>
      <protection/>
    </xf>
    <xf numFmtId="170" fontId="78" fillId="0" borderId="0" xfId="47" applyNumberFormat="1" applyFont="1" applyBorder="1" applyAlignment="1">
      <alignment/>
      <protection/>
    </xf>
    <xf numFmtId="0" fontId="78" fillId="0" borderId="41" xfId="47" applyFont="1" applyBorder="1" applyAlignment="1">
      <alignment/>
      <protection/>
    </xf>
    <xf numFmtId="0" fontId="78" fillId="0" borderId="34" xfId="47" applyFont="1" applyBorder="1" applyAlignment="1">
      <alignment/>
      <protection/>
    </xf>
    <xf numFmtId="4" fontId="79" fillId="0" borderId="0" xfId="47" applyNumberFormat="1" applyFont="1" applyBorder="1" applyAlignment="1">
      <alignment/>
      <protection/>
    </xf>
    <xf numFmtId="0" fontId="79" fillId="0" borderId="0" xfId="47" applyFont="1" applyBorder="1" applyAlignment="1">
      <alignment horizontal="left"/>
      <protection/>
    </xf>
    <xf numFmtId="0" fontId="78" fillId="0" borderId="0" xfId="47" applyFont="1" applyBorder="1" applyAlignment="1">
      <alignment horizontal="left"/>
      <protection/>
    </xf>
    <xf numFmtId="0" fontId="80" fillId="0" borderId="0" xfId="47" applyFont="1" applyAlignment="1">
      <alignment vertical="center" wrapText="1"/>
      <protection/>
    </xf>
    <xf numFmtId="0" fontId="77" fillId="0" borderId="0" xfId="47" applyFont="1" applyAlignment="1">
      <alignment horizontal="left" vertical="center"/>
      <protection/>
    </xf>
    <xf numFmtId="0" fontId="29" fillId="0" borderId="0" xfId="47" applyFont="1" applyAlignment="1">
      <alignment horizontal="left" vertical="center" wrapText="1"/>
      <protection/>
    </xf>
    <xf numFmtId="4" fontId="81" fillId="0" borderId="0" xfId="47" applyNumberFormat="1" applyFont="1" applyAlignment="1">
      <alignment/>
      <protection/>
    </xf>
    <xf numFmtId="0" fontId="81" fillId="0" borderId="0" xfId="47" applyFont="1" applyAlignment="1">
      <alignment horizontal="left"/>
      <protection/>
    </xf>
    <xf numFmtId="4" fontId="27" fillId="0" borderId="0" xfId="47" applyNumberFormat="1" applyFont="1" applyAlignment="1">
      <alignment vertical="center"/>
      <protection/>
    </xf>
    <xf numFmtId="170" fontId="82" fillId="0" borderId="42" xfId="47" applyNumberFormat="1" applyFont="1" applyBorder="1" applyAlignment="1">
      <alignment/>
      <protection/>
    </xf>
    <xf numFmtId="0" fontId="0" fillId="0" borderId="43" xfId="47" applyFont="1" applyBorder="1" applyAlignment="1">
      <alignment vertical="center"/>
      <protection/>
    </xf>
    <xf numFmtId="170" fontId="82" fillId="0" borderId="43" xfId="47" applyNumberFormat="1" applyFont="1" applyBorder="1" applyAlignment="1">
      <alignment/>
      <protection/>
    </xf>
    <xf numFmtId="0" fontId="0" fillId="0" borderId="44" xfId="47" applyFont="1" applyBorder="1" applyAlignment="1">
      <alignment vertical="center"/>
      <protection/>
    </xf>
    <xf numFmtId="4" fontId="83" fillId="0" borderId="0" xfId="47" applyNumberFormat="1" applyFont="1" applyAlignment="1">
      <alignment/>
      <protection/>
    </xf>
    <xf numFmtId="0" fontId="83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 vertical="center" wrapText="1"/>
      <protection/>
    </xf>
    <xf numFmtId="0" fontId="84" fillId="0" borderId="45" xfId="47" applyFont="1" applyBorder="1" applyAlignment="1">
      <alignment horizontal="center" vertical="center" wrapText="1"/>
      <protection/>
    </xf>
    <xf numFmtId="0" fontId="84" fillId="0" borderId="46" xfId="47" applyFont="1" applyBorder="1" applyAlignment="1">
      <alignment horizontal="center" vertical="center" wrapText="1"/>
      <protection/>
    </xf>
    <xf numFmtId="0" fontId="84" fillId="0" borderId="47" xfId="47" applyFont="1" applyBorder="1" applyAlignment="1">
      <alignment horizontal="center" vertical="center" wrapText="1"/>
      <protection/>
    </xf>
    <xf numFmtId="0" fontId="0" fillId="0" borderId="34" xfId="47" applyFont="1" applyBorder="1" applyAlignment="1">
      <alignment horizontal="center" vertical="center" wrapText="1"/>
      <protection/>
    </xf>
    <xf numFmtId="0" fontId="6" fillId="35" borderId="45" xfId="47" applyFont="1" applyFill="1" applyBorder="1" applyAlignment="1">
      <alignment horizontal="center" vertical="center" wrapText="1"/>
      <protection/>
    </xf>
    <xf numFmtId="0" fontId="6" fillId="35" borderId="46" xfId="47" applyFont="1" applyFill="1" applyBorder="1" applyAlignment="1">
      <alignment horizontal="center" vertical="center" wrapText="1"/>
      <protection/>
    </xf>
    <xf numFmtId="0" fontId="85" fillId="35" borderId="46" xfId="47" applyFont="1" applyFill="1" applyBorder="1" applyAlignment="1">
      <alignment horizontal="center" vertical="center" wrapText="1"/>
      <protection/>
    </xf>
    <xf numFmtId="0" fontId="6" fillId="35" borderId="47" xfId="47" applyFont="1" applyFill="1" applyBorder="1" applyAlignment="1">
      <alignment horizontal="center" vertical="center" wrapText="1"/>
      <protection/>
    </xf>
    <xf numFmtId="0" fontId="6" fillId="0" borderId="0" xfId="47" applyFont="1" applyAlignment="1">
      <alignment horizontal="left" vertical="center"/>
      <protection/>
    </xf>
    <xf numFmtId="0" fontId="84" fillId="0" borderId="0" xfId="47" applyFont="1" applyAlignment="1">
      <alignment horizontal="left" vertical="center"/>
      <protection/>
    </xf>
    <xf numFmtId="166" fontId="6" fillId="0" borderId="0" xfId="47" applyNumberFormat="1" applyFont="1" applyAlignment="1">
      <alignment horizontal="left" vertical="center"/>
      <protection/>
    </xf>
    <xf numFmtId="0" fontId="4" fillId="0" borderId="0" xfId="47" applyFont="1" applyAlignment="1">
      <alignment horizontal="left" vertical="center"/>
      <protection/>
    </xf>
    <xf numFmtId="0" fontId="0" fillId="0" borderId="48" xfId="47" applyFont="1" applyBorder="1" applyAlignment="1">
      <alignment vertical="center"/>
      <protection/>
    </xf>
    <xf numFmtId="0" fontId="0" fillId="0" borderId="49" xfId="47" applyFont="1" applyBorder="1" applyAlignment="1">
      <alignment vertical="center"/>
      <protection/>
    </xf>
    <xf numFmtId="0" fontId="0" fillId="0" borderId="50" xfId="47" applyFont="1" applyBorder="1" applyAlignment="1">
      <alignment vertical="center"/>
      <protection/>
    </xf>
    <xf numFmtId="0" fontId="0" fillId="0" borderId="51" xfId="47" applyFont="1" applyBorder="1" applyAlignment="1">
      <alignment vertical="center"/>
      <protection/>
    </xf>
    <xf numFmtId="0" fontId="79" fillId="0" borderId="0" xfId="47" applyFont="1" applyAlignment="1">
      <alignment vertical="center"/>
      <protection/>
    </xf>
    <xf numFmtId="0" fontId="79" fillId="0" borderId="51" xfId="47" applyFont="1" applyBorder="1" applyAlignment="1">
      <alignment vertical="center"/>
      <protection/>
    </xf>
    <xf numFmtId="4" fontId="79" fillId="0" borderId="38" xfId="47" applyNumberFormat="1" applyFont="1" applyBorder="1" applyAlignment="1">
      <alignment vertical="center"/>
      <protection/>
    </xf>
    <xf numFmtId="0" fontId="79" fillId="0" borderId="38" xfId="47" applyFont="1" applyBorder="1" applyAlignment="1">
      <alignment vertical="center"/>
      <protection/>
    </xf>
    <xf numFmtId="0" fontId="79" fillId="0" borderId="38" xfId="47" applyFont="1" applyBorder="1" applyAlignment="1">
      <alignment horizontal="left" vertical="center"/>
      <protection/>
    </xf>
    <xf numFmtId="0" fontId="79" fillId="0" borderId="0" xfId="47" applyFont="1" applyBorder="1" applyAlignment="1">
      <alignment vertical="center"/>
      <protection/>
    </xf>
    <xf numFmtId="0" fontId="79" fillId="0" borderId="34" xfId="47" applyFont="1" applyBorder="1" applyAlignment="1">
      <alignment vertical="center"/>
      <protection/>
    </xf>
    <xf numFmtId="0" fontId="81" fillId="0" borderId="0" xfId="47" applyFont="1" applyAlignment="1">
      <alignment vertical="center"/>
      <protection/>
    </xf>
    <xf numFmtId="0" fontId="81" fillId="0" borderId="51" xfId="47" applyFont="1" applyBorder="1" applyAlignment="1">
      <alignment vertical="center"/>
      <protection/>
    </xf>
    <xf numFmtId="4" fontId="81" fillId="0" borderId="38" xfId="47" applyNumberFormat="1" applyFont="1" applyBorder="1" applyAlignment="1">
      <alignment vertical="center"/>
      <protection/>
    </xf>
    <xf numFmtId="0" fontId="81" fillId="0" borderId="38" xfId="47" applyFont="1" applyBorder="1" applyAlignment="1">
      <alignment vertical="center"/>
      <protection/>
    </xf>
    <xf numFmtId="0" fontId="81" fillId="0" borderId="38" xfId="47" applyFont="1" applyBorder="1" applyAlignment="1">
      <alignment horizontal="left" vertical="center"/>
      <protection/>
    </xf>
    <xf numFmtId="0" fontId="81" fillId="0" borderId="0" xfId="47" applyFont="1" applyBorder="1" applyAlignment="1">
      <alignment vertical="center"/>
      <protection/>
    </xf>
    <xf numFmtId="0" fontId="81" fillId="0" borderId="34" xfId="47" applyFont="1" applyBorder="1" applyAlignment="1">
      <alignment vertical="center"/>
      <protection/>
    </xf>
    <xf numFmtId="4" fontId="83" fillId="0" borderId="0" xfId="47" applyNumberFormat="1" applyFont="1" applyBorder="1" applyAlignment="1">
      <alignment vertical="center"/>
      <protection/>
    </xf>
    <xf numFmtId="0" fontId="86" fillId="0" borderId="0" xfId="47" applyFont="1" applyBorder="1" applyAlignment="1">
      <alignment horizontal="left" vertical="center"/>
      <protection/>
    </xf>
    <xf numFmtId="0" fontId="0" fillId="35" borderId="51" xfId="47" applyFont="1" applyFill="1" applyBorder="1" applyAlignment="1">
      <alignment vertical="center"/>
      <protection/>
    </xf>
    <xf numFmtId="0" fontId="6" fillId="35" borderId="0" xfId="47" applyFont="1" applyFill="1" applyBorder="1" applyAlignment="1">
      <alignment horizontal="right" vertical="center"/>
      <protection/>
    </xf>
    <xf numFmtId="0" fontId="0" fillId="35" borderId="0" xfId="47" applyFont="1" applyFill="1" applyBorder="1" applyAlignment="1">
      <alignment vertical="center"/>
      <protection/>
    </xf>
    <xf numFmtId="0" fontId="6" fillId="35" borderId="0" xfId="47" applyFont="1" applyFill="1" applyBorder="1" applyAlignment="1">
      <alignment horizontal="left" vertical="center"/>
      <protection/>
    </xf>
    <xf numFmtId="0" fontId="6" fillId="0" borderId="0" xfId="47" applyFont="1" applyBorder="1" applyAlignment="1">
      <alignment horizontal="left" vertical="center"/>
      <protection/>
    </xf>
    <xf numFmtId="0" fontId="84" fillId="0" borderId="0" xfId="47" applyFont="1" applyBorder="1" applyAlignment="1">
      <alignment horizontal="left" vertical="center"/>
      <protection/>
    </xf>
    <xf numFmtId="166" fontId="6" fillId="0" borderId="0" xfId="47" applyNumberFormat="1" applyFont="1" applyBorder="1" applyAlignment="1">
      <alignment horizontal="left" vertical="center"/>
      <protection/>
    </xf>
    <xf numFmtId="0" fontId="4" fillId="0" borderId="0" xfId="47" applyFont="1" applyBorder="1" applyAlignment="1">
      <alignment horizontal="left" vertical="center"/>
      <protection/>
    </xf>
    <xf numFmtId="0" fontId="0" fillId="0" borderId="52" xfId="47" applyFont="1" applyBorder="1" applyAlignment="1">
      <alignment vertical="center"/>
      <protection/>
    </xf>
    <xf numFmtId="0" fontId="0" fillId="35" borderId="53" xfId="47" applyFont="1" applyFill="1" applyBorder="1" applyAlignment="1">
      <alignment vertical="center"/>
      <protection/>
    </xf>
    <xf numFmtId="4" fontId="7" fillId="35" borderId="54" xfId="47" applyNumberFormat="1" applyFont="1" applyFill="1" applyBorder="1" applyAlignment="1">
      <alignment vertical="center"/>
      <protection/>
    </xf>
    <xf numFmtId="0" fontId="0" fillId="35" borderId="54" xfId="47" applyFont="1" applyFill="1" applyBorder="1" applyAlignment="1">
      <alignment vertical="center"/>
      <protection/>
    </xf>
    <xf numFmtId="0" fontId="7" fillId="35" borderId="54" xfId="47" applyFont="1" applyFill="1" applyBorder="1" applyAlignment="1">
      <alignment horizontal="center" vertical="center"/>
      <protection/>
    </xf>
    <xf numFmtId="0" fontId="7" fillId="35" borderId="54" xfId="47" applyFont="1" applyFill="1" applyBorder="1" applyAlignment="1">
      <alignment horizontal="right" vertical="center"/>
      <protection/>
    </xf>
    <xf numFmtId="0" fontId="7" fillId="35" borderId="55" xfId="47" applyFont="1" applyFill="1" applyBorder="1" applyAlignment="1">
      <alignment horizontal="left" vertical="center"/>
      <protection/>
    </xf>
    <xf numFmtId="4" fontId="76" fillId="0" borderId="0" xfId="47" applyNumberFormat="1" applyFont="1" applyBorder="1" applyAlignment="1">
      <alignment vertical="center"/>
      <protection/>
    </xf>
    <xf numFmtId="171" fontId="76" fillId="0" borderId="0" xfId="47" applyNumberFormat="1" applyFont="1" applyBorder="1" applyAlignment="1">
      <alignment horizontal="right" vertical="center"/>
      <protection/>
    </xf>
    <xf numFmtId="0" fontId="76" fillId="0" borderId="0" xfId="47" applyFont="1" applyBorder="1" applyAlignment="1">
      <alignment horizontal="left" vertical="center"/>
      <protection/>
    </xf>
    <xf numFmtId="0" fontId="76" fillId="0" borderId="0" xfId="47" applyFont="1" applyBorder="1" applyAlignment="1">
      <alignment horizontal="right" vertical="center"/>
      <protection/>
    </xf>
    <xf numFmtId="0" fontId="0" fillId="0" borderId="56" xfId="47" applyFont="1" applyBorder="1" applyAlignment="1">
      <alignment vertical="center"/>
      <protection/>
    </xf>
    <xf numFmtId="0" fontId="10" fillId="0" borderId="0" xfId="47" applyFont="1" applyBorder="1" applyAlignment="1">
      <alignment horizontal="left" vertical="center"/>
      <protection/>
    </xf>
    <xf numFmtId="0" fontId="0" fillId="0" borderId="0" xfId="47" applyFont="1" applyAlignment="1">
      <alignment vertical="center" wrapText="1"/>
      <protection/>
    </xf>
    <xf numFmtId="0" fontId="0" fillId="0" borderId="51" xfId="47" applyFont="1" applyBorder="1" applyAlignment="1">
      <alignment vertical="center" wrapText="1"/>
      <protection/>
    </xf>
    <xf numFmtId="0" fontId="0" fillId="0" borderId="0" xfId="47" applyFont="1" applyBorder="1" applyAlignment="1">
      <alignment vertical="center" wrapText="1"/>
      <protection/>
    </xf>
    <xf numFmtId="0" fontId="0" fillId="0" borderId="34" xfId="47" applyFont="1" applyBorder="1" applyAlignment="1">
      <alignment vertical="center" wrapText="1"/>
      <protection/>
    </xf>
    <xf numFmtId="0" fontId="0" fillId="0" borderId="51" xfId="47" applyBorder="1">
      <alignment/>
      <protection/>
    </xf>
    <xf numFmtId="0" fontId="0" fillId="0" borderId="0" xfId="47" applyBorder="1">
      <alignment/>
      <protection/>
    </xf>
    <xf numFmtId="0" fontId="0" fillId="0" borderId="34" xfId="47" applyBorder="1">
      <alignment/>
      <protection/>
    </xf>
    <xf numFmtId="0" fontId="87" fillId="0" borderId="0" xfId="47" applyFont="1" applyAlignment="1">
      <alignment horizontal="left" vertical="center"/>
      <protection/>
    </xf>
    <xf numFmtId="0" fontId="0" fillId="0" borderId="52" xfId="47" applyBorder="1">
      <alignment/>
      <protection/>
    </xf>
    <xf numFmtId="0" fontId="0" fillId="0" borderId="48" xfId="47" applyBorder="1">
      <alignment/>
      <protection/>
    </xf>
    <xf numFmtId="0" fontId="0" fillId="0" borderId="49" xfId="47" applyBorder="1">
      <alignment/>
      <protection/>
    </xf>
    <xf numFmtId="0" fontId="0" fillId="36" borderId="0" xfId="47" applyFill="1">
      <alignment/>
      <protection/>
    </xf>
    <xf numFmtId="0" fontId="57" fillId="36" borderId="0" xfId="37" applyFill="1" applyAlignment="1" applyProtection="1">
      <alignment/>
      <protection/>
    </xf>
    <xf numFmtId="0" fontId="75" fillId="36" borderId="0" xfId="37" applyFont="1" applyFill="1" applyAlignment="1" applyProtection="1">
      <alignment vertical="center"/>
      <protection/>
    </xf>
    <xf numFmtId="0" fontId="88" fillId="36" borderId="0" xfId="47" applyFont="1" applyFill="1" applyAlignment="1" applyProtection="1">
      <alignment horizontal="left" vertical="center"/>
      <protection/>
    </xf>
    <xf numFmtId="0" fontId="9" fillId="36" borderId="0" xfId="47" applyFont="1" applyFill="1" applyAlignment="1" applyProtection="1">
      <alignment vertical="center"/>
      <protection/>
    </xf>
    <xf numFmtId="0" fontId="0" fillId="36" borderId="0" xfId="47" applyFill="1" applyProtection="1">
      <alignment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57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0" fontId="75" fillId="33" borderId="0" xfId="36" applyFont="1" applyFill="1" applyAlignment="1" applyProtection="1">
      <alignment horizontal="center" vertical="center"/>
      <protection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0" fillId="0" borderId="30" xfId="0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left" vertical="top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164" fontId="23" fillId="0" borderId="31" xfId="0" applyNumberFormat="1" applyFont="1" applyBorder="1" applyAlignment="1">
      <alignment horizontal="right"/>
    </xf>
    <xf numFmtId="164" fontId="28" fillId="0" borderId="30" xfId="0" applyNumberFormat="1" applyFont="1" applyBorder="1" applyAlignment="1">
      <alignment horizontal="right" vertical="center"/>
    </xf>
    <xf numFmtId="164" fontId="28" fillId="0" borderId="31" xfId="0" applyNumberFormat="1" applyFont="1" applyBorder="1" applyAlignment="1">
      <alignment horizontal="right" vertical="center"/>
    </xf>
    <xf numFmtId="164" fontId="28" fillId="0" borderId="32" xfId="0" applyNumberFormat="1" applyFont="1" applyBorder="1" applyAlignment="1">
      <alignment horizontal="right" vertical="center"/>
    </xf>
    <xf numFmtId="164" fontId="25" fillId="0" borderId="31" xfId="0" applyNumberFormat="1" applyFont="1" applyBorder="1" applyAlignment="1">
      <alignment horizontal="right"/>
    </xf>
    <xf numFmtId="0" fontId="84" fillId="0" borderId="0" xfId="47" applyFont="1" applyAlignment="1">
      <alignment horizontal="left" vertical="center" wrapText="1"/>
      <protection/>
    </xf>
    <xf numFmtId="0" fontId="0" fillId="0" borderId="0" xfId="47" applyFont="1" applyAlignment="1">
      <alignment vertical="center"/>
      <protection/>
    </xf>
    <xf numFmtId="0" fontId="7" fillId="0" borderId="0" xfId="47" applyFont="1" applyAlignment="1">
      <alignment horizontal="left" vertical="center" wrapText="1"/>
      <protection/>
    </xf>
    <xf numFmtId="0" fontId="75" fillId="36" borderId="0" xfId="37" applyFont="1" applyFill="1" applyAlignment="1" applyProtection="1">
      <alignment vertical="center"/>
      <protection/>
    </xf>
    <xf numFmtId="0" fontId="87" fillId="37" borderId="0" xfId="47" applyFont="1" applyFill="1" applyAlignment="1">
      <alignment horizontal="center" vertical="center"/>
      <protection/>
    </xf>
    <xf numFmtId="0" fontId="0" fillId="0" borderId="0" xfId="47">
      <alignment/>
      <protection/>
    </xf>
    <xf numFmtId="0" fontId="84" fillId="0" borderId="0" xfId="47" applyFont="1" applyBorder="1" applyAlignment="1">
      <alignment horizontal="left" vertical="center" wrapText="1"/>
      <protection/>
    </xf>
    <xf numFmtId="0" fontId="0" fillId="0" borderId="0" xfId="47" applyBorder="1">
      <alignment/>
      <protection/>
    </xf>
    <xf numFmtId="0" fontId="7" fillId="0" borderId="0" xfId="47" applyFont="1" applyBorder="1" applyAlignment="1">
      <alignment horizontal="left" vertical="center" wrapText="1"/>
      <protection/>
    </xf>
    <xf numFmtId="0" fontId="0" fillId="0" borderId="0" xfId="47" applyFont="1" applyBorder="1" applyAlignment="1">
      <alignment vertical="center"/>
      <protection/>
    </xf>
    <xf numFmtId="0" fontId="6" fillId="0" borderId="0" xfId="47" applyFont="1" applyBorder="1" applyAlignment="1">
      <alignment horizontal="left" vertical="center" wrapText="1"/>
      <protection/>
    </xf>
    <xf numFmtId="0" fontId="0" fillId="0" borderId="0" xfId="47" applyFont="1" applyBorder="1" applyAlignment="1">
      <alignment vertical="center" wrapText="1"/>
      <protection/>
    </xf>
    <xf numFmtId="166" fontId="6" fillId="0" borderId="0" xfId="0" applyNumberFormat="1" applyFont="1" applyBorder="1" applyAlignment="1">
      <alignment horizontal="left" vertical="top"/>
    </xf>
    <xf numFmtId="0" fontId="0" fillId="0" borderId="58" xfId="0" applyFont="1" applyBorder="1" applyAlignment="1">
      <alignment horizontal="left" vertical="center"/>
    </xf>
    <xf numFmtId="4" fontId="0" fillId="0" borderId="0" xfId="47" applyNumberFormat="1" applyFont="1" applyBorder="1" applyAlignment="1" applyProtection="1">
      <alignment vertical="center"/>
      <protection locked="0"/>
    </xf>
    <xf numFmtId="0" fontId="0" fillId="0" borderId="59" xfId="47" applyFont="1" applyBorder="1" applyAlignment="1">
      <alignment vertical="center"/>
      <protection/>
    </xf>
    <xf numFmtId="4" fontId="0" fillId="0" borderId="60" xfId="47" applyNumberFormat="1" applyFont="1" applyBorder="1" applyAlignment="1" applyProtection="1">
      <alignment vertical="center"/>
      <protection locked="0"/>
    </xf>
    <xf numFmtId="0" fontId="0" fillId="0" borderId="61" xfId="47" applyFont="1" applyBorder="1" applyAlignment="1">
      <alignment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C7A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AB6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7B7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33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DA7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 descr="C:\KROSplusData\System\Temp\radBC7A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 descr="C:\KROSplusData\System\Temp\rad0AB6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 descr="C:\KROSplusData\System\Temp\rad07B7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 descr="C:\KROSplusData\System\Temp\rad0F33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 descr="C:\KROSplusData\System\Temp\rad2DA7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Rekonstrukce%20plynov&#233;%20kotelny%20-%20zad&#225;n&#237;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D.1.1. - Stavební úpravy"/>
      <sheetName val="F.1.4.a) - Vytápění"/>
      <sheetName val="F.1.4.c) - Rozvod plynu"/>
      <sheetName val="F.1.4.e) - Zdravotechnika"/>
      <sheetName val="MaR - Měření a regulace"/>
    </sheetNames>
    <sheetDataSet>
      <sheetData sheetId="0">
        <row r="10">
          <cell r="AN10" t="str">
            <v/>
          </cell>
        </row>
        <row r="11"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E21" sqref="BE2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4" t="s">
        <v>0</v>
      </c>
      <c r="B1" s="125"/>
      <c r="C1" s="125"/>
      <c r="D1" s="126" t="s">
        <v>1</v>
      </c>
      <c r="E1" s="125"/>
      <c r="F1" s="125"/>
      <c r="G1" s="125"/>
      <c r="H1" s="125"/>
      <c r="I1" s="125"/>
      <c r="J1" s="125"/>
      <c r="K1" s="127" t="s">
        <v>712</v>
      </c>
      <c r="L1" s="127"/>
      <c r="M1" s="127"/>
      <c r="N1" s="127"/>
      <c r="O1" s="127"/>
      <c r="P1" s="127"/>
      <c r="Q1" s="127"/>
      <c r="R1" s="127"/>
      <c r="S1" s="127"/>
      <c r="T1" s="125"/>
      <c r="U1" s="125"/>
      <c r="V1" s="125"/>
      <c r="W1" s="127" t="s">
        <v>713</v>
      </c>
      <c r="X1" s="127"/>
      <c r="Y1" s="127"/>
      <c r="Z1" s="127"/>
      <c r="AA1" s="127"/>
      <c r="AB1" s="127"/>
      <c r="AC1" s="127"/>
      <c r="AD1" s="127"/>
      <c r="AE1" s="127"/>
      <c r="AF1" s="127"/>
      <c r="AG1" s="125"/>
      <c r="AH1" s="12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80" t="s">
        <v>4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R2" s="252" t="s">
        <v>5</v>
      </c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77" t="s">
        <v>9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264" t="s">
        <v>13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281" t="s">
        <v>15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 t="s">
        <v>28</v>
      </c>
      <c r="AQ10" s="11"/>
      <c r="BS10" s="6" t="s">
        <v>16</v>
      </c>
    </row>
    <row r="11" spans="2:71" s="2" customFormat="1" ht="19.5" customHeight="1">
      <c r="B11" s="10"/>
      <c r="E11" s="14" t="s">
        <v>29</v>
      </c>
      <c r="AK11" s="16" t="s">
        <v>30</v>
      </c>
      <c r="AN11" s="14" t="s">
        <v>31</v>
      </c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32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/>
      <c r="AK14" s="16" t="s">
        <v>30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36</v>
      </c>
      <c r="AK16" s="16" t="s">
        <v>27</v>
      </c>
      <c r="AN16" s="14" t="s">
        <v>33</v>
      </c>
      <c r="AQ16" s="11"/>
      <c r="BS16" s="6" t="s">
        <v>3</v>
      </c>
    </row>
    <row r="17" spans="2:71" s="2" customFormat="1" ht="19.5" customHeight="1">
      <c r="B17" s="10"/>
      <c r="E17" s="14" t="s">
        <v>34</v>
      </c>
      <c r="AK17" s="16" t="s">
        <v>30</v>
      </c>
      <c r="AN17" s="14" t="s">
        <v>35</v>
      </c>
      <c r="AQ17" s="11"/>
      <c r="BS17" s="6" t="s">
        <v>37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38</v>
      </c>
      <c r="AK19" s="16" t="s">
        <v>27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39</v>
      </c>
      <c r="AK20" s="16" t="s">
        <v>30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40</v>
      </c>
      <c r="AK23" s="282">
        <f>ROUND($AG$87,2)</f>
        <v>0</v>
      </c>
      <c r="AL23" s="253"/>
      <c r="AM23" s="253"/>
      <c r="AN23" s="253"/>
      <c r="AO23" s="253"/>
      <c r="AQ23" s="11"/>
    </row>
    <row r="24" spans="2:43" s="2" customFormat="1" ht="15" customHeight="1">
      <c r="B24" s="10"/>
      <c r="D24" s="18" t="s">
        <v>41</v>
      </c>
      <c r="AK24" s="282">
        <f>ROUND($AG$93,2)</f>
        <v>0</v>
      </c>
      <c r="AL24" s="253"/>
      <c r="AM24" s="253"/>
      <c r="AN24" s="253"/>
      <c r="AO24" s="253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42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78">
        <f>ROUND($AK$23+$AK$24,2)</f>
        <v>0</v>
      </c>
      <c r="AL26" s="279"/>
      <c r="AM26" s="279"/>
      <c r="AN26" s="279"/>
      <c r="AO26" s="279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43</v>
      </c>
      <c r="F28" s="24" t="s">
        <v>44</v>
      </c>
      <c r="L28" s="272">
        <v>0.21</v>
      </c>
      <c r="M28" s="273"/>
      <c r="N28" s="273"/>
      <c r="O28" s="273"/>
      <c r="T28" s="26" t="s">
        <v>45</v>
      </c>
      <c r="W28" s="274">
        <f>AK23</f>
        <v>0</v>
      </c>
      <c r="X28" s="273"/>
      <c r="Y28" s="273"/>
      <c r="Z28" s="273"/>
      <c r="AA28" s="273"/>
      <c r="AB28" s="273"/>
      <c r="AC28" s="273"/>
      <c r="AD28" s="273"/>
      <c r="AE28" s="273"/>
      <c r="AK28" s="274">
        <f>AK34-AK26</f>
        <v>0</v>
      </c>
      <c r="AL28" s="273"/>
      <c r="AM28" s="273"/>
      <c r="AN28" s="273"/>
      <c r="AO28" s="273"/>
      <c r="AQ28" s="27"/>
    </row>
    <row r="29" spans="2:43" s="6" customFormat="1" ht="15" customHeight="1">
      <c r="B29" s="23"/>
      <c r="F29" s="24" t="s">
        <v>46</v>
      </c>
      <c r="L29" s="272">
        <v>0.15</v>
      </c>
      <c r="M29" s="273"/>
      <c r="N29" s="273"/>
      <c r="O29" s="273"/>
      <c r="T29" s="26" t="s">
        <v>45</v>
      </c>
      <c r="W29" s="274">
        <f>ROUND($BA$87+SUM($CE$94:$CE$94),2)</f>
        <v>0</v>
      </c>
      <c r="X29" s="273"/>
      <c r="Y29" s="273"/>
      <c r="Z29" s="273"/>
      <c r="AA29" s="273"/>
      <c r="AB29" s="273"/>
      <c r="AC29" s="273"/>
      <c r="AD29" s="273"/>
      <c r="AE29" s="273"/>
      <c r="AK29" s="274">
        <f>ROUND($AW$87+SUM($BZ$95:$BZ$95),2)</f>
        <v>0</v>
      </c>
      <c r="AL29" s="273"/>
      <c r="AM29" s="273"/>
      <c r="AN29" s="273"/>
      <c r="AO29" s="273"/>
      <c r="AQ29" s="27"/>
    </row>
    <row r="30" spans="2:43" s="6" customFormat="1" ht="15" customHeight="1" hidden="1">
      <c r="B30" s="23"/>
      <c r="F30" s="24" t="s">
        <v>47</v>
      </c>
      <c r="L30" s="272">
        <v>0.21</v>
      </c>
      <c r="M30" s="273"/>
      <c r="N30" s="273"/>
      <c r="O30" s="273"/>
      <c r="T30" s="26" t="s">
        <v>45</v>
      </c>
      <c r="W30" s="274">
        <f>ROUND($BB$87+SUM($CF$94:$CF$94),2)</f>
        <v>0</v>
      </c>
      <c r="X30" s="273"/>
      <c r="Y30" s="273"/>
      <c r="Z30" s="273"/>
      <c r="AA30" s="273"/>
      <c r="AB30" s="273"/>
      <c r="AC30" s="273"/>
      <c r="AD30" s="273"/>
      <c r="AE30" s="273"/>
      <c r="AK30" s="274">
        <v>0</v>
      </c>
      <c r="AL30" s="273"/>
      <c r="AM30" s="273"/>
      <c r="AN30" s="273"/>
      <c r="AO30" s="273"/>
      <c r="AQ30" s="27"/>
    </row>
    <row r="31" spans="2:43" s="6" customFormat="1" ht="15" customHeight="1" hidden="1">
      <c r="B31" s="23"/>
      <c r="F31" s="24" t="s">
        <v>48</v>
      </c>
      <c r="L31" s="272">
        <v>0.15</v>
      </c>
      <c r="M31" s="273"/>
      <c r="N31" s="273"/>
      <c r="O31" s="273"/>
      <c r="T31" s="26" t="s">
        <v>45</v>
      </c>
      <c r="W31" s="274">
        <f>ROUND($BC$87+SUM($CG$94:$CG$94),2)</f>
        <v>0</v>
      </c>
      <c r="X31" s="273"/>
      <c r="Y31" s="273"/>
      <c r="Z31" s="273"/>
      <c r="AA31" s="273"/>
      <c r="AB31" s="273"/>
      <c r="AC31" s="273"/>
      <c r="AD31" s="273"/>
      <c r="AE31" s="273"/>
      <c r="AK31" s="274">
        <v>0</v>
      </c>
      <c r="AL31" s="273"/>
      <c r="AM31" s="273"/>
      <c r="AN31" s="273"/>
      <c r="AO31" s="273"/>
      <c r="AQ31" s="27"/>
    </row>
    <row r="32" spans="2:43" s="6" customFormat="1" ht="15" customHeight="1" hidden="1">
      <c r="B32" s="23"/>
      <c r="F32" s="24" t="s">
        <v>49</v>
      </c>
      <c r="L32" s="272">
        <v>0</v>
      </c>
      <c r="M32" s="273"/>
      <c r="N32" s="273"/>
      <c r="O32" s="273"/>
      <c r="T32" s="26" t="s">
        <v>45</v>
      </c>
      <c r="W32" s="274">
        <f>ROUND($BD$87+SUM($CH$94:$CH$94),2)</f>
        <v>0</v>
      </c>
      <c r="X32" s="273"/>
      <c r="Y32" s="273"/>
      <c r="Z32" s="273"/>
      <c r="AA32" s="273"/>
      <c r="AB32" s="273"/>
      <c r="AC32" s="273"/>
      <c r="AD32" s="273"/>
      <c r="AE32" s="273"/>
      <c r="AK32" s="274">
        <v>0</v>
      </c>
      <c r="AL32" s="273"/>
      <c r="AM32" s="273"/>
      <c r="AN32" s="273"/>
      <c r="AO32" s="273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50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51</v>
      </c>
      <c r="U34" s="30"/>
      <c r="V34" s="30"/>
      <c r="W34" s="30"/>
      <c r="X34" s="275" t="s">
        <v>52</v>
      </c>
      <c r="Y34" s="269"/>
      <c r="Z34" s="269"/>
      <c r="AA34" s="269"/>
      <c r="AB34" s="269"/>
      <c r="AC34" s="30"/>
      <c r="AD34" s="30"/>
      <c r="AE34" s="30"/>
      <c r="AF34" s="30"/>
      <c r="AG34" s="30"/>
      <c r="AH34" s="30"/>
      <c r="AI34" s="30"/>
      <c r="AJ34" s="30"/>
      <c r="AK34" s="276">
        <f>AK26*1.21</f>
        <v>0</v>
      </c>
      <c r="AL34" s="269"/>
      <c r="AM34" s="269"/>
      <c r="AN34" s="269"/>
      <c r="AO34" s="271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53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54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55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56</v>
      </c>
      <c r="S58" s="38"/>
      <c r="T58" s="38"/>
      <c r="U58" s="38"/>
      <c r="V58" s="38"/>
      <c r="W58" s="38"/>
      <c r="X58" s="38"/>
      <c r="Y58" s="38"/>
      <c r="Z58" s="40"/>
      <c r="AC58" s="37" t="s">
        <v>55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56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58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55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56</v>
      </c>
      <c r="S69" s="38"/>
      <c r="T69" s="38"/>
      <c r="U69" s="38"/>
      <c r="V69" s="38"/>
      <c r="W69" s="38"/>
      <c r="X69" s="38"/>
      <c r="Y69" s="38"/>
      <c r="Z69" s="40"/>
      <c r="AC69" s="37" t="s">
        <v>55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56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277" t="s">
        <v>59</v>
      </c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0"/>
    </row>
    <row r="77" spans="2:43" s="14" customFormat="1" ht="15" customHeight="1">
      <c r="B77" s="47"/>
      <c r="C77" s="16" t="s">
        <v>12</v>
      </c>
      <c r="L77" s="14" t="str">
        <f>$K$5</f>
        <v>SO01</v>
      </c>
      <c r="AQ77" s="48"/>
    </row>
    <row r="78" spans="2:43" s="49" customFormat="1" ht="37.5" customHeight="1">
      <c r="B78" s="50"/>
      <c r="C78" s="49" t="s">
        <v>14</v>
      </c>
      <c r="L78" s="263" t="str">
        <f>$K$6</f>
        <v>Změna zdroje tepla v objektech DD Pohoda  </v>
      </c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28. Října č.p. 812 Turnov </v>
      </c>
      <c r="AI80" s="16" t="s">
        <v>22</v>
      </c>
      <c r="AM80" s="53" t="str">
        <f>IF($AN$8="","",$AN$8)</f>
        <v>10.07.2017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Město Turnov</v>
      </c>
      <c r="AI82" s="16" t="s">
        <v>36</v>
      </c>
      <c r="AM82" s="264" t="str">
        <f>IF($E$17="","",$E$17)</f>
        <v>VK INVESTING s.r.o.</v>
      </c>
      <c r="AN82" s="256"/>
      <c r="AO82" s="256"/>
      <c r="AP82" s="256"/>
      <c r="AQ82" s="20"/>
      <c r="AS82" s="265" t="s">
        <v>60</v>
      </c>
      <c r="AT82" s="266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32</v>
      </c>
      <c r="L83" s="14">
        <f>IF($E$14="","",$E$14)</f>
      </c>
      <c r="AI83" s="16" t="s">
        <v>38</v>
      </c>
      <c r="AM83" s="264" t="str">
        <f>IF($E$20="","",$E$20)</f>
        <v>Martin Šimeček</v>
      </c>
      <c r="AN83" s="256"/>
      <c r="AO83" s="256"/>
      <c r="AP83" s="256"/>
      <c r="AQ83" s="20"/>
      <c r="AS83" s="267"/>
      <c r="AT83" s="256"/>
      <c r="BD83" s="54"/>
    </row>
    <row r="84" spans="2:56" s="6" customFormat="1" ht="12" customHeight="1">
      <c r="B84" s="19"/>
      <c r="AQ84" s="20"/>
      <c r="AS84" s="267"/>
      <c r="AT84" s="256"/>
      <c r="BD84" s="54"/>
    </row>
    <row r="85" spans="2:57" s="6" customFormat="1" ht="30" customHeight="1">
      <c r="B85" s="19"/>
      <c r="C85" s="268" t="s">
        <v>61</v>
      </c>
      <c r="D85" s="269"/>
      <c r="E85" s="269"/>
      <c r="F85" s="269"/>
      <c r="G85" s="269"/>
      <c r="H85" s="30"/>
      <c r="I85" s="270" t="s">
        <v>62</v>
      </c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70" t="s">
        <v>63</v>
      </c>
      <c r="AH85" s="269"/>
      <c r="AI85" s="269"/>
      <c r="AJ85" s="269"/>
      <c r="AK85" s="269"/>
      <c r="AL85" s="269"/>
      <c r="AM85" s="269"/>
      <c r="AN85" s="270" t="s">
        <v>64</v>
      </c>
      <c r="AO85" s="269"/>
      <c r="AP85" s="271"/>
      <c r="AQ85" s="20"/>
      <c r="AS85" s="55" t="s">
        <v>65</v>
      </c>
      <c r="AT85" s="56" t="s">
        <v>66</v>
      </c>
      <c r="AU85" s="56" t="s">
        <v>67</v>
      </c>
      <c r="AV85" s="56" t="s">
        <v>68</v>
      </c>
      <c r="AW85" s="56" t="s">
        <v>69</v>
      </c>
      <c r="AX85" s="56" t="s">
        <v>70</v>
      </c>
      <c r="AY85" s="56" t="s">
        <v>71</v>
      </c>
      <c r="AZ85" s="56" t="s">
        <v>72</v>
      </c>
      <c r="BA85" s="56" t="s">
        <v>73</v>
      </c>
      <c r="BB85" s="56" t="s">
        <v>74</v>
      </c>
      <c r="BC85" s="56" t="s">
        <v>75</v>
      </c>
      <c r="BD85" s="57" t="s">
        <v>76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254">
        <f>ROUND(SUM($AG$88:$AG$92),2)</f>
        <v>0</v>
      </c>
      <c r="AH87" s="255"/>
      <c r="AI87" s="255"/>
      <c r="AJ87" s="255"/>
      <c r="AK87" s="255"/>
      <c r="AL87" s="255"/>
      <c r="AM87" s="255"/>
      <c r="AN87" s="254">
        <f>AG87*1.21</f>
        <v>0</v>
      </c>
      <c r="AO87" s="255"/>
      <c r="AP87" s="255"/>
      <c r="AQ87" s="51"/>
      <c r="AS87" s="61">
        <f>ROUND(SUM($AS$88:$AS$91),2)</f>
        <v>0</v>
      </c>
      <c r="AT87" s="62">
        <f>ROUND(SUM($AV$87:$AW$87),2)</f>
        <v>0</v>
      </c>
      <c r="AU87" s="63">
        <f>ROUND(SUM($AU$88:$AU$91),5)</f>
        <v>847.19688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ROUND(SUM($AZ$88:$AZ$91),2)</f>
        <v>0</v>
      </c>
      <c r="BA87" s="62">
        <f>ROUND(SUM($BA$88:$BA$91),2)</f>
        <v>0</v>
      </c>
      <c r="BB87" s="62">
        <f>ROUND(SUM($BB$88:$BB$91),2)</f>
        <v>0</v>
      </c>
      <c r="BC87" s="62">
        <f>ROUND(SUM($BC$88:$BC$91),2)</f>
        <v>0</v>
      </c>
      <c r="BD87" s="64">
        <f>ROUND(SUM($BD$88:$BD$91),2)</f>
        <v>0</v>
      </c>
      <c r="BS87" s="49" t="s">
        <v>78</v>
      </c>
      <c r="BT87" s="49" t="s">
        <v>79</v>
      </c>
      <c r="BU87" s="65" t="s">
        <v>80</v>
      </c>
      <c r="BV87" s="49" t="s">
        <v>81</v>
      </c>
      <c r="BW87" s="49" t="s">
        <v>82</v>
      </c>
      <c r="BX87" s="49" t="s">
        <v>83</v>
      </c>
    </row>
    <row r="88" spans="1:76" s="66" customFormat="1" ht="28.5" customHeight="1">
      <c r="A88" s="123" t="s">
        <v>714</v>
      </c>
      <c r="B88" s="67"/>
      <c r="C88" s="68"/>
      <c r="D88" s="261" t="s">
        <v>84</v>
      </c>
      <c r="E88" s="262"/>
      <c r="F88" s="262"/>
      <c r="G88" s="262"/>
      <c r="H88" s="262"/>
      <c r="I88" s="68"/>
      <c r="J88" s="261" t="s">
        <v>85</v>
      </c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59">
        <f>'IO01 - Přípojka plynu'!$M$27</f>
        <v>0</v>
      </c>
      <c r="AH88" s="260"/>
      <c r="AI88" s="260"/>
      <c r="AJ88" s="260"/>
      <c r="AK88" s="260"/>
      <c r="AL88" s="260"/>
      <c r="AM88" s="260"/>
      <c r="AN88" s="259">
        <f>ROUND(SUM($AG$88,$AT$88),2)</f>
        <v>0</v>
      </c>
      <c r="AO88" s="260"/>
      <c r="AP88" s="260"/>
      <c r="AQ88" s="69"/>
      <c r="AS88" s="70">
        <f>'IO01 - Přípojka plynu'!$M$25</f>
        <v>0</v>
      </c>
      <c r="AT88" s="71">
        <f>ROUND(SUM($AV$88:$AW$88),2)</f>
        <v>0</v>
      </c>
      <c r="AU88" s="72">
        <f>'IO01 - Přípojka plynu'!$W$123</f>
        <v>72.446</v>
      </c>
      <c r="AV88" s="71">
        <f>'IO01 - Přípojka plynu'!$M$29</f>
        <v>0</v>
      </c>
      <c r="AW88" s="71">
        <f>'IO01 - Přípojka plynu'!$M$30</f>
        <v>0</v>
      </c>
      <c r="AX88" s="71">
        <f>'IO01 - Přípojka plynu'!$M$31</f>
        <v>0</v>
      </c>
      <c r="AY88" s="71">
        <f>'IO01 - Přípojka plynu'!$M$32</f>
        <v>0</v>
      </c>
      <c r="AZ88" s="71">
        <f>'IO01 - Přípojka plynu'!$H$29</f>
        <v>0</v>
      </c>
      <c r="BA88" s="71">
        <f>'IO01 - Přípojka plynu'!$H$30</f>
        <v>0</v>
      </c>
      <c r="BB88" s="71">
        <f>'IO01 - Přípojka plynu'!$H$31</f>
        <v>0</v>
      </c>
      <c r="BC88" s="71">
        <f>'IO01 - Přípojka plynu'!$H$32</f>
        <v>0</v>
      </c>
      <c r="BD88" s="73">
        <f>'IO01 - Přípojka plynu'!$H$33</f>
        <v>0</v>
      </c>
      <c r="BT88" s="66" t="s">
        <v>19</v>
      </c>
      <c r="BV88" s="66" t="s">
        <v>81</v>
      </c>
      <c r="BW88" s="66" t="s">
        <v>86</v>
      </c>
      <c r="BX88" s="66" t="s">
        <v>82</v>
      </c>
    </row>
    <row r="89" spans="1:76" s="66" customFormat="1" ht="28.5" customHeight="1">
      <c r="A89" s="123" t="s">
        <v>714</v>
      </c>
      <c r="B89" s="67"/>
      <c r="C89" s="68"/>
      <c r="D89" s="261" t="s">
        <v>87</v>
      </c>
      <c r="E89" s="262"/>
      <c r="F89" s="262"/>
      <c r="G89" s="262"/>
      <c r="H89" s="262"/>
      <c r="I89" s="68"/>
      <c r="J89" s="261" t="s">
        <v>88</v>
      </c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59">
        <f>'SO01 F.1.4.a) - Vytápění'!$M$27</f>
        <v>0</v>
      </c>
      <c r="AH89" s="260"/>
      <c r="AI89" s="260"/>
      <c r="AJ89" s="260"/>
      <c r="AK89" s="260"/>
      <c r="AL89" s="260"/>
      <c r="AM89" s="260"/>
      <c r="AN89" s="259">
        <f>ROUND(SUM($AG$89,$AT$89),2)</f>
        <v>0</v>
      </c>
      <c r="AO89" s="260"/>
      <c r="AP89" s="260"/>
      <c r="AQ89" s="69"/>
      <c r="AS89" s="70">
        <f>'SO01 F.1.4.a) - Vytápění'!$M$25</f>
        <v>0</v>
      </c>
      <c r="AT89" s="71">
        <f>ROUND(SUM($AV$89:$AW$89),2)</f>
        <v>0</v>
      </c>
      <c r="AU89" s="72">
        <f>'SO01 F.1.4.a) - Vytápění'!$W$122</f>
        <v>575.4852189999999</v>
      </c>
      <c r="AV89" s="71">
        <f>'SO01 F.1.4.a) - Vytápění'!$M$29</f>
        <v>0</v>
      </c>
      <c r="AW89" s="71">
        <f>'SO01 F.1.4.a) - Vytápění'!$M$30</f>
        <v>0</v>
      </c>
      <c r="AX89" s="71">
        <f>'SO01 F.1.4.a) - Vytápění'!$M$31</f>
        <v>0</v>
      </c>
      <c r="AY89" s="71">
        <f>'SO01 F.1.4.a) - Vytápění'!$M$32</f>
        <v>0</v>
      </c>
      <c r="AZ89" s="71">
        <f>'SO01 F.1.4.a) - Vytápění'!$H$29</f>
        <v>0</v>
      </c>
      <c r="BA89" s="71">
        <f>'SO01 F.1.4.a) - Vytápění'!$H$30</f>
        <v>0</v>
      </c>
      <c r="BB89" s="71">
        <f>'SO01 F.1.4.a) - Vytápění'!$H$31</f>
        <v>0</v>
      </c>
      <c r="BC89" s="71">
        <f>'SO01 F.1.4.a) - Vytápění'!$H$32</f>
        <v>0</v>
      </c>
      <c r="BD89" s="73">
        <f>'SO01 F.1.4.a) - Vytápění'!$H$33</f>
        <v>0</v>
      </c>
      <c r="BT89" s="66" t="s">
        <v>19</v>
      </c>
      <c r="BV89" s="66" t="s">
        <v>81</v>
      </c>
      <c r="BW89" s="66" t="s">
        <v>89</v>
      </c>
      <c r="BX89" s="66" t="s">
        <v>82</v>
      </c>
    </row>
    <row r="90" spans="1:76" s="66" customFormat="1" ht="28.5" customHeight="1">
      <c r="A90" s="123" t="s">
        <v>714</v>
      </c>
      <c r="B90" s="67"/>
      <c r="C90" s="68"/>
      <c r="D90" s="261" t="s">
        <v>90</v>
      </c>
      <c r="E90" s="262"/>
      <c r="F90" s="262"/>
      <c r="G90" s="262"/>
      <c r="H90" s="262"/>
      <c r="I90" s="68"/>
      <c r="J90" s="261" t="s">
        <v>91</v>
      </c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59">
        <f>'SO01 F.1.4.c) - Rozvod vn...'!$M$27</f>
        <v>0</v>
      </c>
      <c r="AH90" s="260"/>
      <c r="AI90" s="260"/>
      <c r="AJ90" s="260"/>
      <c r="AK90" s="260"/>
      <c r="AL90" s="260"/>
      <c r="AM90" s="260"/>
      <c r="AN90" s="259">
        <f>ROUND(SUM($AG$90,$AT$90),2)</f>
        <v>0</v>
      </c>
      <c r="AO90" s="260"/>
      <c r="AP90" s="260"/>
      <c r="AQ90" s="69"/>
      <c r="AS90" s="70">
        <f>'SO01 F.1.4.c) - Rozvod vn...'!$M$25</f>
        <v>0</v>
      </c>
      <c r="AT90" s="71">
        <f>ROUND(SUM($AV$90:$AW$90),2)</f>
        <v>0</v>
      </c>
      <c r="AU90" s="72">
        <f>'SO01 F.1.4.c) - Rozvod vn...'!$W$118</f>
        <v>117.62505599999999</v>
      </c>
      <c r="AV90" s="71">
        <f>'SO01 F.1.4.c) - Rozvod vn...'!$M$29</f>
        <v>0</v>
      </c>
      <c r="AW90" s="71">
        <f>'SO01 F.1.4.c) - Rozvod vn...'!$M$30</f>
        <v>0</v>
      </c>
      <c r="AX90" s="71">
        <f>'SO01 F.1.4.c) - Rozvod vn...'!$M$31</f>
        <v>0</v>
      </c>
      <c r="AY90" s="71">
        <f>'SO01 F.1.4.c) - Rozvod vn...'!$M$32</f>
        <v>0</v>
      </c>
      <c r="AZ90" s="71">
        <f>'SO01 F.1.4.c) - Rozvod vn...'!$H$29</f>
        <v>0</v>
      </c>
      <c r="BA90" s="71">
        <f>'SO01 F.1.4.c) - Rozvod vn...'!$H$30</f>
        <v>0</v>
      </c>
      <c r="BB90" s="71">
        <f>'SO01 F.1.4.c) - Rozvod vn...'!$H$31</f>
        <v>0</v>
      </c>
      <c r="BC90" s="71">
        <f>'SO01 F.1.4.c) - Rozvod vn...'!$H$32</f>
        <v>0</v>
      </c>
      <c r="BD90" s="73">
        <f>'SO01 F.1.4.c) - Rozvod vn...'!$H$33</f>
        <v>0</v>
      </c>
      <c r="BT90" s="66" t="s">
        <v>19</v>
      </c>
      <c r="BV90" s="66" t="s">
        <v>81</v>
      </c>
      <c r="BW90" s="66" t="s">
        <v>92</v>
      </c>
      <c r="BX90" s="66" t="s">
        <v>82</v>
      </c>
    </row>
    <row r="91" spans="1:76" s="66" customFormat="1" ht="28.5" customHeight="1">
      <c r="A91" s="123" t="s">
        <v>714</v>
      </c>
      <c r="B91" s="67"/>
      <c r="C91" s="68"/>
      <c r="D91" s="261" t="s">
        <v>93</v>
      </c>
      <c r="E91" s="262"/>
      <c r="F91" s="262"/>
      <c r="G91" s="262"/>
      <c r="H91" s="262"/>
      <c r="I91" s="68"/>
      <c r="J91" s="261" t="s">
        <v>94</v>
      </c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59">
        <f>'SOO1 F.1.4.e) - Zdravotec...'!$M$27</f>
        <v>0</v>
      </c>
      <c r="AH91" s="260"/>
      <c r="AI91" s="260"/>
      <c r="AJ91" s="260"/>
      <c r="AK91" s="260"/>
      <c r="AL91" s="260"/>
      <c r="AM91" s="260"/>
      <c r="AN91" s="259">
        <f>ROUND(SUM($AG$91,$AT$91),2)</f>
        <v>0</v>
      </c>
      <c r="AO91" s="260"/>
      <c r="AP91" s="260"/>
      <c r="AQ91" s="69"/>
      <c r="AS91" s="74">
        <f>'SOO1 F.1.4.e) - Zdravotec...'!$M$25</f>
        <v>0</v>
      </c>
      <c r="AT91" s="75">
        <f>ROUND(SUM($AV$91:$AW$91),2)</f>
        <v>0</v>
      </c>
      <c r="AU91" s="76">
        <f>'SOO1 F.1.4.e) - Zdravotec...'!$W$117</f>
        <v>81.640602</v>
      </c>
      <c r="AV91" s="75">
        <f>'SOO1 F.1.4.e) - Zdravotec...'!$M$29</f>
        <v>0</v>
      </c>
      <c r="AW91" s="75">
        <f>'SOO1 F.1.4.e) - Zdravotec...'!$M$30</f>
        <v>0</v>
      </c>
      <c r="AX91" s="75">
        <f>'SOO1 F.1.4.e) - Zdravotec...'!$M$31</f>
        <v>0</v>
      </c>
      <c r="AY91" s="75">
        <f>'SOO1 F.1.4.e) - Zdravotec...'!$M$32</f>
        <v>0</v>
      </c>
      <c r="AZ91" s="75">
        <f>'SOO1 F.1.4.e) - Zdravotec...'!$H$29</f>
        <v>0</v>
      </c>
      <c r="BA91" s="75">
        <f>'SOO1 F.1.4.e) - Zdravotec...'!$H$30</f>
        <v>0</v>
      </c>
      <c r="BB91" s="75">
        <f>'SOO1 F.1.4.e) - Zdravotec...'!$H$31</f>
        <v>0</v>
      </c>
      <c r="BC91" s="75">
        <f>'SOO1 F.1.4.e) - Zdravotec...'!$H$32</f>
        <v>0</v>
      </c>
      <c r="BD91" s="77">
        <f>'SOO1 F.1.4.e) - Zdravotec...'!$H$33</f>
        <v>0</v>
      </c>
      <c r="BT91" s="66" t="s">
        <v>19</v>
      </c>
      <c r="BV91" s="66" t="s">
        <v>81</v>
      </c>
      <c r="BW91" s="66" t="s">
        <v>95</v>
      </c>
      <c r="BX91" s="66" t="s">
        <v>82</v>
      </c>
    </row>
    <row r="92" spans="2:43" s="2" customFormat="1" ht="28.5" customHeight="1">
      <c r="B92" s="10"/>
      <c r="D92" s="261" t="s">
        <v>822</v>
      </c>
      <c r="E92" s="262"/>
      <c r="F92" s="262"/>
      <c r="G92" s="262"/>
      <c r="H92" s="262"/>
      <c r="I92" s="68"/>
      <c r="J92" s="261" t="s">
        <v>827</v>
      </c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59">
        <f>'F.1.4.g)MaR - Elekro a MaR'!$J$27</f>
        <v>0</v>
      </c>
      <c r="AH92" s="260"/>
      <c r="AI92" s="260"/>
      <c r="AJ92" s="260"/>
      <c r="AK92" s="260"/>
      <c r="AL92" s="260"/>
      <c r="AM92" s="260"/>
      <c r="AN92" s="259">
        <f>AG92*1.21</f>
        <v>0</v>
      </c>
      <c r="AO92" s="260"/>
      <c r="AP92" s="260"/>
      <c r="AQ92" s="11"/>
    </row>
    <row r="93" spans="2:49" s="6" customFormat="1" ht="30.75" customHeight="1">
      <c r="B93" s="19"/>
      <c r="C93" s="60" t="s">
        <v>96</v>
      </c>
      <c r="AG93" s="254">
        <v>0</v>
      </c>
      <c r="AH93" s="256"/>
      <c r="AI93" s="256"/>
      <c r="AJ93" s="256"/>
      <c r="AK93" s="256"/>
      <c r="AL93" s="256"/>
      <c r="AM93" s="256"/>
      <c r="AN93" s="254">
        <v>0</v>
      </c>
      <c r="AO93" s="256"/>
      <c r="AP93" s="256"/>
      <c r="AQ93" s="20"/>
      <c r="AS93" s="55" t="s">
        <v>97</v>
      </c>
      <c r="AT93" s="56" t="s">
        <v>98</v>
      </c>
      <c r="AU93" s="56" t="s">
        <v>43</v>
      </c>
      <c r="AV93" s="57" t="s">
        <v>66</v>
      </c>
      <c r="AW93" s="58"/>
    </row>
    <row r="94" spans="2:48" s="6" customFormat="1" ht="12" customHeight="1">
      <c r="B94" s="19"/>
      <c r="AQ94" s="20"/>
      <c r="AS94" s="33"/>
      <c r="AT94" s="33"/>
      <c r="AU94" s="33"/>
      <c r="AV94" s="33"/>
    </row>
    <row r="95" spans="2:43" s="6" customFormat="1" ht="30.75" customHeight="1">
      <c r="B95" s="19"/>
      <c r="C95" s="78" t="s">
        <v>99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57">
        <f>ROUND($AG$87+$AG$93,2)</f>
        <v>0</v>
      </c>
      <c r="AH95" s="258"/>
      <c r="AI95" s="258"/>
      <c r="AJ95" s="258"/>
      <c r="AK95" s="258"/>
      <c r="AL95" s="258"/>
      <c r="AM95" s="258"/>
      <c r="AN95" s="257">
        <f>ROUND($AN$87+$AN$93,2)</f>
        <v>0</v>
      </c>
      <c r="AO95" s="258"/>
      <c r="AP95" s="258"/>
      <c r="AQ95" s="20"/>
    </row>
    <row r="96" spans="2:43" s="6" customFormat="1" ht="7.5" customHeight="1"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3"/>
    </row>
  </sheetData>
  <sheetProtection/>
  <mergeCells count="60">
    <mergeCell ref="D92:H92"/>
    <mergeCell ref="J92:AF92"/>
    <mergeCell ref="AG92:AM92"/>
    <mergeCell ref="AN92:AP92"/>
    <mergeCell ref="C2:AP2"/>
    <mergeCell ref="C4:AP4"/>
    <mergeCell ref="K5:AO5"/>
    <mergeCell ref="K6:AO6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8:AM88"/>
    <mergeCell ref="D88:H88"/>
    <mergeCell ref="J88:AF88"/>
    <mergeCell ref="AN89:AP89"/>
    <mergeCell ref="AG89:AM89"/>
    <mergeCell ref="D89:H89"/>
    <mergeCell ref="J89:AF89"/>
    <mergeCell ref="D90:H90"/>
    <mergeCell ref="J90:AF90"/>
    <mergeCell ref="AN91:AP91"/>
    <mergeCell ref="AG91:AM91"/>
    <mergeCell ref="D91:H91"/>
    <mergeCell ref="J91:AF91"/>
    <mergeCell ref="AR2:BE2"/>
    <mergeCell ref="AG87:AM87"/>
    <mergeCell ref="AN87:AP87"/>
    <mergeCell ref="AG93:AM93"/>
    <mergeCell ref="AN93:AP93"/>
    <mergeCell ref="AG95:AM95"/>
    <mergeCell ref="AN95:AP95"/>
    <mergeCell ref="AN90:AP90"/>
    <mergeCell ref="AG90:AM90"/>
    <mergeCell ref="AN88:AP8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IO01 - Přípojka plynu'!C2" tooltip="IO01 - Přípojka plynu" display="/"/>
    <hyperlink ref="A89" location="'SO01 F.1.4.a) - Vytápění'!C2" tooltip="SO01 F.1.4.a) - Vytápění" display="/"/>
    <hyperlink ref="A90" location="'SO01 F.1.4.c) - Rozvod vn...'!C2" tooltip="SO01 F.1.4.c) - Rozvod vn..." display="/"/>
    <hyperlink ref="A91" location="'SOO1 F.1.4.e) - Zdravotec...'!C2" tooltip="SOO1 F.1.4.e) - Zdravotec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7" sqref="F7:P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715</v>
      </c>
      <c r="G1" s="127"/>
      <c r="H1" s="283" t="s">
        <v>716</v>
      </c>
      <c r="I1" s="283"/>
      <c r="J1" s="283"/>
      <c r="K1" s="283"/>
      <c r="L1" s="127" t="s">
        <v>717</v>
      </c>
      <c r="M1" s="125"/>
      <c r="N1" s="125"/>
      <c r="O1" s="126" t="s">
        <v>100</v>
      </c>
      <c r="P1" s="125"/>
      <c r="Q1" s="125"/>
      <c r="R1" s="125"/>
      <c r="S1" s="127" t="s">
        <v>718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80" t="s">
        <v>4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S2" s="252" t="s">
        <v>5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101</v>
      </c>
    </row>
    <row r="4" spans="2:46" s="2" customFormat="1" ht="37.5" customHeight="1">
      <c r="B4" s="10"/>
      <c r="C4" s="277" t="s">
        <v>102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307" t="str">
        <f>'Rekapitulace stavby'!$K$6</f>
        <v>Změna zdroje tepla v objektech DD Pohoda  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R6" s="11"/>
    </row>
    <row r="7" spans="2:18" s="6" customFormat="1" ht="37.5" customHeight="1">
      <c r="B7" s="19"/>
      <c r="D7" s="15" t="s">
        <v>103</v>
      </c>
      <c r="F7" s="281" t="s">
        <v>104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105</v>
      </c>
      <c r="M9" s="16" t="s">
        <v>22</v>
      </c>
      <c r="O9" s="301" t="str">
        <f>'Rekapitulace stavby'!$AN$8</f>
        <v>10.07.2017</v>
      </c>
      <c r="P9" s="256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264"/>
      <c r="P11" s="256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264"/>
      <c r="P12" s="256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264"/>
      <c r="P14" s="256"/>
      <c r="R14" s="20"/>
    </row>
    <row r="15" spans="2:18" s="6" customFormat="1" ht="18.75" customHeight="1">
      <c r="B15" s="19"/>
      <c r="E15" s="14"/>
      <c r="M15" s="16" t="s">
        <v>30</v>
      </c>
      <c r="O15" s="264"/>
      <c r="P15" s="256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36</v>
      </c>
      <c r="M17" s="16" t="s">
        <v>27</v>
      </c>
      <c r="O17" s="264" t="s">
        <v>33</v>
      </c>
      <c r="P17" s="256"/>
      <c r="R17" s="20"/>
    </row>
    <row r="18" spans="2:18" s="6" customFormat="1" ht="18.75" customHeight="1">
      <c r="B18" s="19"/>
      <c r="E18" s="14" t="s">
        <v>34</v>
      </c>
      <c r="M18" s="16" t="s">
        <v>30</v>
      </c>
      <c r="O18" s="264" t="s">
        <v>35</v>
      </c>
      <c r="P18" s="256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38</v>
      </c>
      <c r="M20" s="16" t="s">
        <v>27</v>
      </c>
      <c r="O20" s="264"/>
      <c r="P20" s="256"/>
      <c r="R20" s="20"/>
    </row>
    <row r="21" spans="2:18" s="6" customFormat="1" ht="18.75" customHeight="1">
      <c r="B21" s="19"/>
      <c r="E21" s="14" t="s">
        <v>39</v>
      </c>
      <c r="M21" s="16" t="s">
        <v>30</v>
      </c>
      <c r="O21" s="264"/>
      <c r="P21" s="256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106</v>
      </c>
      <c r="M24" s="282">
        <f>$N$88</f>
        <v>0</v>
      </c>
      <c r="N24" s="256"/>
      <c r="O24" s="256"/>
      <c r="P24" s="256"/>
      <c r="R24" s="20"/>
    </row>
    <row r="25" spans="2:18" s="6" customFormat="1" ht="15" customHeight="1">
      <c r="B25" s="19"/>
      <c r="D25" s="18" t="s">
        <v>107</v>
      </c>
      <c r="M25" s="282">
        <f>$N$104</f>
        <v>0</v>
      </c>
      <c r="N25" s="256"/>
      <c r="O25" s="256"/>
      <c r="P25" s="256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42</v>
      </c>
      <c r="M27" s="311">
        <f>ROUND($M$24+$M$25,2)</f>
        <v>0</v>
      </c>
      <c r="N27" s="256"/>
      <c r="O27" s="256"/>
      <c r="P27" s="256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43</v>
      </c>
      <c r="E29" s="24" t="s">
        <v>44</v>
      </c>
      <c r="F29" s="25">
        <v>0.21</v>
      </c>
      <c r="G29" s="81" t="s">
        <v>45</v>
      </c>
      <c r="H29" s="310">
        <f>ROUND((SUM($BE$104:$BE$105)+SUM($BE$123:$BE$175)),2)</f>
        <v>0</v>
      </c>
      <c r="I29" s="256"/>
      <c r="J29" s="256"/>
      <c r="M29" s="310">
        <f>ROUND((SUM($BE$104:$BE$105)+SUM($BE$123:$BE$175))*$F$29,2)</f>
        <v>0</v>
      </c>
      <c r="N29" s="256"/>
      <c r="O29" s="256"/>
      <c r="P29" s="256"/>
      <c r="R29" s="20"/>
    </row>
    <row r="30" spans="2:18" s="6" customFormat="1" ht="15" customHeight="1">
      <c r="B30" s="19"/>
      <c r="E30" s="24" t="s">
        <v>46</v>
      </c>
      <c r="F30" s="25">
        <v>0.15</v>
      </c>
      <c r="G30" s="81" t="s">
        <v>45</v>
      </c>
      <c r="H30" s="310">
        <f>ROUND((SUM($BF$104:$BF$105)+SUM($BF$123:$BF$175)),2)</f>
        <v>0</v>
      </c>
      <c r="I30" s="256"/>
      <c r="J30" s="256"/>
      <c r="M30" s="310">
        <f>ROUND((SUM($BF$104:$BF$105)+SUM($BF$123:$BF$175))*$F$30,2)</f>
        <v>0</v>
      </c>
      <c r="N30" s="256"/>
      <c r="O30" s="256"/>
      <c r="P30" s="256"/>
      <c r="R30" s="20"/>
    </row>
    <row r="31" spans="2:18" s="6" customFormat="1" ht="15" customHeight="1" hidden="1">
      <c r="B31" s="19"/>
      <c r="E31" s="24" t="s">
        <v>47</v>
      </c>
      <c r="F31" s="25">
        <v>0.21</v>
      </c>
      <c r="G31" s="81" t="s">
        <v>45</v>
      </c>
      <c r="H31" s="310">
        <f>ROUND((SUM($BG$104:$BG$105)+SUM($BG$123:$BG$175)),2)</f>
        <v>0</v>
      </c>
      <c r="I31" s="256"/>
      <c r="J31" s="256"/>
      <c r="M31" s="310">
        <v>0</v>
      </c>
      <c r="N31" s="256"/>
      <c r="O31" s="256"/>
      <c r="P31" s="256"/>
      <c r="R31" s="20"/>
    </row>
    <row r="32" spans="2:18" s="6" customFormat="1" ht="15" customHeight="1" hidden="1">
      <c r="B32" s="19"/>
      <c r="E32" s="24" t="s">
        <v>48</v>
      </c>
      <c r="F32" s="25">
        <v>0.15</v>
      </c>
      <c r="G32" s="81" t="s">
        <v>45</v>
      </c>
      <c r="H32" s="310">
        <f>ROUND((SUM($BH$104:$BH$105)+SUM($BH$123:$BH$175)),2)</f>
        <v>0</v>
      </c>
      <c r="I32" s="256"/>
      <c r="J32" s="256"/>
      <c r="M32" s="310">
        <v>0</v>
      </c>
      <c r="N32" s="256"/>
      <c r="O32" s="256"/>
      <c r="P32" s="256"/>
      <c r="R32" s="20"/>
    </row>
    <row r="33" spans="2:18" s="6" customFormat="1" ht="15" customHeight="1" hidden="1">
      <c r="B33" s="19"/>
      <c r="E33" s="24" t="s">
        <v>49</v>
      </c>
      <c r="F33" s="25">
        <v>0</v>
      </c>
      <c r="G33" s="81" t="s">
        <v>45</v>
      </c>
      <c r="H33" s="310">
        <f>ROUND((SUM($BI$104:$BI$105)+SUM($BI$123:$BI$175)),2)</f>
        <v>0</v>
      </c>
      <c r="I33" s="256"/>
      <c r="J33" s="256"/>
      <c r="M33" s="310">
        <v>0</v>
      </c>
      <c r="N33" s="256"/>
      <c r="O33" s="256"/>
      <c r="P33" s="256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50</v>
      </c>
      <c r="E35" s="30"/>
      <c r="F35" s="30"/>
      <c r="G35" s="82" t="s">
        <v>51</v>
      </c>
      <c r="H35" s="31" t="s">
        <v>52</v>
      </c>
      <c r="I35" s="30"/>
      <c r="J35" s="30"/>
      <c r="K35" s="30"/>
      <c r="L35" s="276">
        <f>ROUND(SUM($M$27:$M$33),2)</f>
        <v>0</v>
      </c>
      <c r="M35" s="269"/>
      <c r="N35" s="269"/>
      <c r="O35" s="269"/>
      <c r="P35" s="271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53</v>
      </c>
      <c r="E50" s="33"/>
      <c r="F50" s="33"/>
      <c r="G50" s="33"/>
      <c r="H50" s="34"/>
      <c r="J50" s="32" t="s">
        <v>54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55</v>
      </c>
      <c r="E59" s="38"/>
      <c r="F59" s="38"/>
      <c r="G59" s="39" t="s">
        <v>56</v>
      </c>
      <c r="H59" s="40"/>
      <c r="J59" s="37" t="s">
        <v>55</v>
      </c>
      <c r="K59" s="38"/>
      <c r="L59" s="38"/>
      <c r="M59" s="38"/>
      <c r="N59" s="39" t="s">
        <v>56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57</v>
      </c>
      <c r="E61" s="33"/>
      <c r="F61" s="33"/>
      <c r="G61" s="33"/>
      <c r="H61" s="34"/>
      <c r="J61" s="32" t="s">
        <v>58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55</v>
      </c>
      <c r="E70" s="38"/>
      <c r="F70" s="38"/>
      <c r="G70" s="39" t="s">
        <v>56</v>
      </c>
      <c r="H70" s="40"/>
      <c r="J70" s="37" t="s">
        <v>55</v>
      </c>
      <c r="K70" s="38"/>
      <c r="L70" s="38"/>
      <c r="M70" s="38"/>
      <c r="N70" s="39" t="s">
        <v>56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77" t="s">
        <v>108</v>
      </c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307" t="str">
        <f>$F$6</f>
        <v>Změna zdroje tepla v objektech DD Pohoda  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R78" s="20"/>
    </row>
    <row r="79" spans="2:18" s="6" customFormat="1" ht="37.5" customHeight="1">
      <c r="B79" s="19"/>
      <c r="C79" s="49" t="s">
        <v>103</v>
      </c>
      <c r="F79" s="263" t="str">
        <f>$F$7</f>
        <v>IO01 - Přípojka plynu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Turnov</v>
      </c>
      <c r="K81" s="16" t="s">
        <v>22</v>
      </c>
      <c r="M81" s="301" t="str">
        <f>IF($O$9="","",$O$9)</f>
        <v>10.07.2017</v>
      </c>
      <c r="N81" s="256"/>
      <c r="O81" s="256"/>
      <c r="P81" s="256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Město Turnov</v>
      </c>
      <c r="K83" s="16" t="s">
        <v>36</v>
      </c>
      <c r="M83" s="264" t="str">
        <f>$E$18</f>
        <v>VK INVESTING s.r.o.</v>
      </c>
      <c r="N83" s="256"/>
      <c r="O83" s="256"/>
      <c r="P83" s="256"/>
      <c r="Q83" s="256"/>
      <c r="R83" s="20"/>
    </row>
    <row r="84" spans="2:18" s="6" customFormat="1" ht="15" customHeight="1">
      <c r="B84" s="19"/>
      <c r="C84" s="16" t="s">
        <v>32</v>
      </c>
      <c r="F84" s="14">
        <f>IF($E$15="","",$E$15)</f>
      </c>
      <c r="K84" s="16" t="s">
        <v>38</v>
      </c>
      <c r="M84" s="264" t="str">
        <f>$E$21</f>
        <v>Martin Šimeček</v>
      </c>
      <c r="N84" s="256"/>
      <c r="O84" s="256"/>
      <c r="P84" s="256"/>
      <c r="Q84" s="256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309" t="s">
        <v>109</v>
      </c>
      <c r="D86" s="258"/>
      <c r="E86" s="258"/>
      <c r="F86" s="258"/>
      <c r="G86" s="258"/>
      <c r="H86" s="28"/>
      <c r="I86" s="28"/>
      <c r="J86" s="28"/>
      <c r="K86" s="28"/>
      <c r="L86" s="28"/>
      <c r="M86" s="28"/>
      <c r="N86" s="309" t="s">
        <v>110</v>
      </c>
      <c r="O86" s="256"/>
      <c r="P86" s="256"/>
      <c r="Q86" s="256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111</v>
      </c>
      <c r="N88" s="254">
        <f>ROUND($N$123,2)+N171</f>
        <v>0</v>
      </c>
      <c r="O88" s="256"/>
      <c r="P88" s="256"/>
      <c r="Q88" s="256"/>
      <c r="R88" s="20"/>
      <c r="AU88" s="6" t="s">
        <v>112</v>
      </c>
    </row>
    <row r="89" spans="2:18" s="65" customFormat="1" ht="25.5" customHeight="1">
      <c r="B89" s="83"/>
      <c r="D89" s="84" t="s">
        <v>113</v>
      </c>
      <c r="N89" s="308">
        <f>ROUND($N$124,2)</f>
        <v>0</v>
      </c>
      <c r="O89" s="306"/>
      <c r="P89" s="306"/>
      <c r="Q89" s="306"/>
      <c r="R89" s="85"/>
    </row>
    <row r="90" spans="2:18" s="79" customFormat="1" ht="21" customHeight="1">
      <c r="B90" s="86"/>
      <c r="D90" s="87" t="s">
        <v>114</v>
      </c>
      <c r="N90" s="305">
        <f>ROUND($N$125,2)</f>
        <v>0</v>
      </c>
      <c r="O90" s="306"/>
      <c r="P90" s="306"/>
      <c r="Q90" s="306"/>
      <c r="R90" s="88"/>
    </row>
    <row r="91" spans="2:18" s="79" customFormat="1" ht="21" customHeight="1">
      <c r="B91" s="86"/>
      <c r="D91" s="87" t="s">
        <v>115</v>
      </c>
      <c r="N91" s="305">
        <f>ROUND($N$137,2)</f>
        <v>0</v>
      </c>
      <c r="O91" s="306"/>
      <c r="P91" s="306"/>
      <c r="Q91" s="306"/>
      <c r="R91" s="88"/>
    </row>
    <row r="92" spans="2:18" s="79" customFormat="1" ht="21" customHeight="1">
      <c r="B92" s="86"/>
      <c r="D92" s="87" t="s">
        <v>116</v>
      </c>
      <c r="N92" s="305">
        <f>ROUND($N$139,2)</f>
        <v>0</v>
      </c>
      <c r="O92" s="306"/>
      <c r="P92" s="306"/>
      <c r="Q92" s="306"/>
      <c r="R92" s="88"/>
    </row>
    <row r="93" spans="2:18" s="79" customFormat="1" ht="21" customHeight="1">
      <c r="B93" s="86"/>
      <c r="D93" s="87" t="s">
        <v>117</v>
      </c>
      <c r="N93" s="305">
        <f>ROUND($N$141,2)</f>
        <v>0</v>
      </c>
      <c r="O93" s="306"/>
      <c r="P93" s="306"/>
      <c r="Q93" s="306"/>
      <c r="R93" s="88"/>
    </row>
    <row r="94" spans="2:18" s="79" customFormat="1" ht="21" customHeight="1">
      <c r="B94" s="86"/>
      <c r="D94" s="87" t="s">
        <v>118</v>
      </c>
      <c r="N94" s="305">
        <f>ROUND($N$145,2)</f>
        <v>0</v>
      </c>
      <c r="O94" s="306"/>
      <c r="P94" s="306"/>
      <c r="Q94" s="306"/>
      <c r="R94" s="88"/>
    </row>
    <row r="95" spans="2:18" s="65" customFormat="1" ht="25.5" customHeight="1">
      <c r="B95" s="83"/>
      <c r="D95" s="84" t="s">
        <v>119</v>
      </c>
      <c r="N95" s="308">
        <f>ROUND($N$148,2)</f>
        <v>0</v>
      </c>
      <c r="O95" s="306"/>
      <c r="P95" s="306"/>
      <c r="Q95" s="306"/>
      <c r="R95" s="85"/>
    </row>
    <row r="96" spans="2:18" s="79" customFormat="1" ht="21" customHeight="1">
      <c r="B96" s="86"/>
      <c r="D96" s="87" t="s">
        <v>120</v>
      </c>
      <c r="N96" s="305">
        <f>ROUND($N$149,2)</f>
        <v>0</v>
      </c>
      <c r="O96" s="306"/>
      <c r="P96" s="306"/>
      <c r="Q96" s="306"/>
      <c r="R96" s="88"/>
    </row>
    <row r="97" spans="2:18" s="65" customFormat="1" ht="25.5" customHeight="1">
      <c r="B97" s="83"/>
      <c r="D97" s="84" t="s">
        <v>121</v>
      </c>
      <c r="N97" s="308">
        <f>ROUND($N$163,2)</f>
        <v>0</v>
      </c>
      <c r="O97" s="306"/>
      <c r="P97" s="306"/>
      <c r="Q97" s="306"/>
      <c r="R97" s="85"/>
    </row>
    <row r="98" spans="2:18" s="79" customFormat="1" ht="21" customHeight="1">
      <c r="B98" s="86"/>
      <c r="D98" s="87" t="s">
        <v>122</v>
      </c>
      <c r="N98" s="305">
        <f>ROUND($N$164,2)</f>
        <v>0</v>
      </c>
      <c r="O98" s="306"/>
      <c r="P98" s="306"/>
      <c r="Q98" s="306"/>
      <c r="R98" s="88"/>
    </row>
    <row r="99" spans="2:18" s="65" customFormat="1" ht="25.5" customHeight="1">
      <c r="B99" s="83"/>
      <c r="D99" s="84" t="s">
        <v>123</v>
      </c>
      <c r="N99" s="308">
        <f>ROUND($N$166,2)</f>
        <v>0</v>
      </c>
      <c r="O99" s="306"/>
      <c r="P99" s="306"/>
      <c r="Q99" s="306"/>
      <c r="R99" s="85"/>
    </row>
    <row r="100" spans="2:18" s="65" customFormat="1" ht="25.5" customHeight="1">
      <c r="B100" s="83"/>
      <c r="D100" s="84" t="s">
        <v>124</v>
      </c>
      <c r="N100" s="308">
        <f>ROUND($N$168,2)</f>
        <v>0</v>
      </c>
      <c r="O100" s="306"/>
      <c r="P100" s="306"/>
      <c r="Q100" s="306"/>
      <c r="R100" s="85"/>
    </row>
    <row r="101" spans="2:18" s="79" customFormat="1" ht="21" customHeight="1">
      <c r="B101" s="86"/>
      <c r="D101" s="87" t="s">
        <v>125</v>
      </c>
      <c r="N101" s="305">
        <f>ROUND($N$169,2)</f>
        <v>0</v>
      </c>
      <c r="O101" s="306"/>
      <c r="P101" s="306"/>
      <c r="Q101" s="306"/>
      <c r="R101" s="88"/>
    </row>
    <row r="102" spans="2:18" s="79" customFormat="1" ht="21" customHeight="1">
      <c r="B102" s="86"/>
      <c r="D102" s="87" t="s">
        <v>126</v>
      </c>
      <c r="N102" s="305">
        <f>ROUND($N$173,2)</f>
        <v>0</v>
      </c>
      <c r="O102" s="306"/>
      <c r="P102" s="306"/>
      <c r="Q102" s="306"/>
      <c r="R102" s="88"/>
    </row>
    <row r="103" spans="2:18" s="6" customFormat="1" ht="22.5" customHeight="1">
      <c r="B103" s="19"/>
      <c r="R103" s="20"/>
    </row>
    <row r="104" spans="2:21" s="6" customFormat="1" ht="30" customHeight="1">
      <c r="B104" s="19"/>
      <c r="C104" s="60" t="s">
        <v>127</v>
      </c>
      <c r="N104" s="254">
        <v>0</v>
      </c>
      <c r="O104" s="256"/>
      <c r="P104" s="256"/>
      <c r="Q104" s="256"/>
      <c r="R104" s="20"/>
      <c r="T104" s="89"/>
      <c r="U104" s="90" t="s">
        <v>43</v>
      </c>
    </row>
    <row r="105" spans="2:18" s="6" customFormat="1" ht="18.75" customHeight="1">
      <c r="B105" s="19"/>
      <c r="R105" s="20"/>
    </row>
    <row r="106" spans="2:18" s="6" customFormat="1" ht="30" customHeight="1">
      <c r="B106" s="19"/>
      <c r="C106" s="78" t="s">
        <v>99</v>
      </c>
      <c r="D106" s="28"/>
      <c r="E106" s="28"/>
      <c r="F106" s="28"/>
      <c r="G106" s="28"/>
      <c r="H106" s="28"/>
      <c r="I106" s="28"/>
      <c r="J106" s="28"/>
      <c r="K106" s="28"/>
      <c r="L106" s="257">
        <f>ROUND(SUM($N$88+$N$104),2)</f>
        <v>0</v>
      </c>
      <c r="M106" s="258"/>
      <c r="N106" s="258"/>
      <c r="O106" s="258"/>
      <c r="P106" s="258"/>
      <c r="Q106" s="258"/>
      <c r="R106" s="20"/>
    </row>
    <row r="107" spans="2:18" s="6" customFormat="1" ht="7.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3"/>
    </row>
    <row r="111" spans="2:18" s="6" customFormat="1" ht="7.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6" customFormat="1" ht="37.5" customHeight="1">
      <c r="B112" s="19"/>
      <c r="C112" s="277" t="s">
        <v>128</v>
      </c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0"/>
    </row>
    <row r="113" spans="2:18" s="6" customFormat="1" ht="7.5" customHeight="1">
      <c r="B113" s="19"/>
      <c r="R113" s="20"/>
    </row>
    <row r="114" spans="2:18" s="6" customFormat="1" ht="30.75" customHeight="1">
      <c r="B114" s="19"/>
      <c r="C114" s="16" t="s">
        <v>14</v>
      </c>
      <c r="F114" s="307" t="str">
        <f>$F$6</f>
        <v>Změna zdroje tepla v objektech DD Pohoda  </v>
      </c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R114" s="20"/>
    </row>
    <row r="115" spans="2:18" s="6" customFormat="1" ht="37.5" customHeight="1">
      <c r="B115" s="19"/>
      <c r="C115" s="49" t="s">
        <v>103</v>
      </c>
      <c r="F115" s="263" t="str">
        <f>$F$7</f>
        <v>IO01 - Přípojka plynu</v>
      </c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R115" s="20"/>
    </row>
    <row r="116" spans="2:18" s="6" customFormat="1" ht="7.5" customHeight="1">
      <c r="B116" s="19"/>
      <c r="R116" s="20"/>
    </row>
    <row r="117" spans="2:18" s="6" customFormat="1" ht="18.75" customHeight="1">
      <c r="B117" s="19"/>
      <c r="C117" s="16" t="s">
        <v>20</v>
      </c>
      <c r="F117" s="14" t="str">
        <f>$F$9</f>
        <v>Turnov</v>
      </c>
      <c r="K117" s="16" t="s">
        <v>22</v>
      </c>
      <c r="M117" s="301" t="str">
        <f>IF($O$9="","",$O$9)</f>
        <v>10.07.2017</v>
      </c>
      <c r="N117" s="256"/>
      <c r="O117" s="256"/>
      <c r="P117" s="256"/>
      <c r="R117" s="20"/>
    </row>
    <row r="118" spans="2:18" s="6" customFormat="1" ht="7.5" customHeight="1">
      <c r="B118" s="19"/>
      <c r="R118" s="20"/>
    </row>
    <row r="119" spans="2:18" s="6" customFormat="1" ht="15.75" customHeight="1">
      <c r="B119" s="19"/>
      <c r="C119" s="16" t="s">
        <v>26</v>
      </c>
      <c r="F119" s="14" t="str">
        <f>$E$12</f>
        <v>Město Turnov</v>
      </c>
      <c r="K119" s="16" t="s">
        <v>36</v>
      </c>
      <c r="M119" s="264" t="str">
        <f>$E$18</f>
        <v>VK INVESTING s.r.o.</v>
      </c>
      <c r="N119" s="256"/>
      <c r="O119" s="256"/>
      <c r="P119" s="256"/>
      <c r="Q119" s="256"/>
      <c r="R119" s="20"/>
    </row>
    <row r="120" spans="2:18" s="6" customFormat="1" ht="15" customHeight="1">
      <c r="B120" s="19"/>
      <c r="C120" s="16" t="s">
        <v>32</v>
      </c>
      <c r="F120" s="14">
        <f>IF($E$15="","",$E$15)</f>
      </c>
      <c r="K120" s="16" t="s">
        <v>38</v>
      </c>
      <c r="M120" s="264" t="str">
        <f>$E$21</f>
        <v>Martin Šimeček</v>
      </c>
      <c r="N120" s="256"/>
      <c r="O120" s="256"/>
      <c r="P120" s="256"/>
      <c r="Q120" s="256"/>
      <c r="R120" s="20"/>
    </row>
    <row r="121" spans="2:18" s="6" customFormat="1" ht="11.25" customHeight="1">
      <c r="B121" s="19"/>
      <c r="R121" s="20"/>
    </row>
    <row r="122" spans="2:28" s="91" customFormat="1" ht="30" customHeight="1">
      <c r="B122" s="92"/>
      <c r="C122" s="93" t="s">
        <v>129</v>
      </c>
      <c r="D122" s="94" t="s">
        <v>130</v>
      </c>
      <c r="E122" s="94" t="s">
        <v>61</v>
      </c>
      <c r="F122" s="302" t="s">
        <v>131</v>
      </c>
      <c r="G122" s="303"/>
      <c r="H122" s="303"/>
      <c r="I122" s="303"/>
      <c r="J122" s="94" t="s">
        <v>132</v>
      </c>
      <c r="K122" s="94" t="s">
        <v>133</v>
      </c>
      <c r="L122" s="302" t="s">
        <v>134</v>
      </c>
      <c r="M122" s="303"/>
      <c r="N122" s="302" t="s">
        <v>135</v>
      </c>
      <c r="O122" s="303"/>
      <c r="P122" s="303"/>
      <c r="Q122" s="304"/>
      <c r="R122" s="95"/>
      <c r="T122" s="55" t="s">
        <v>136</v>
      </c>
      <c r="U122" s="56" t="s">
        <v>43</v>
      </c>
      <c r="V122" s="56" t="s">
        <v>137</v>
      </c>
      <c r="W122" s="56" t="s">
        <v>138</v>
      </c>
      <c r="X122" s="56" t="s">
        <v>139</v>
      </c>
      <c r="Y122" s="56" t="s">
        <v>140</v>
      </c>
      <c r="Z122" s="56" t="s">
        <v>141</v>
      </c>
      <c r="AA122" s="56" t="s">
        <v>142</v>
      </c>
      <c r="AB122" s="57" t="s">
        <v>143</v>
      </c>
    </row>
    <row r="123" spans="2:63" s="6" customFormat="1" ht="30" customHeight="1">
      <c r="B123" s="19"/>
      <c r="C123" s="60" t="s">
        <v>106</v>
      </c>
      <c r="N123" s="287">
        <f>$BK$123</f>
        <v>0</v>
      </c>
      <c r="O123" s="256"/>
      <c r="P123" s="256"/>
      <c r="Q123" s="256"/>
      <c r="R123" s="20"/>
      <c r="T123" s="59"/>
      <c r="U123" s="33"/>
      <c r="V123" s="33"/>
      <c r="W123" s="96">
        <f>$W$124+$W$148+$W$163+$W$166+$W$168</f>
        <v>72.446</v>
      </c>
      <c r="X123" s="33"/>
      <c r="Y123" s="96">
        <f>$Y$124+$Y$148+$Y$163+$Y$166+$Y$168</f>
        <v>24.704444</v>
      </c>
      <c r="Z123" s="33"/>
      <c r="AA123" s="96">
        <f>$AA$124+$AA$148+$AA$163+$AA$166+$AA$168</f>
        <v>1.028</v>
      </c>
      <c r="AB123" s="34"/>
      <c r="AT123" s="6" t="s">
        <v>78</v>
      </c>
      <c r="AU123" s="6" t="s">
        <v>112</v>
      </c>
      <c r="BK123" s="97">
        <f>$BK$124+$BK$148+$BK$163+$BK$166+$BK$168</f>
        <v>0</v>
      </c>
    </row>
    <row r="124" spans="2:63" s="98" customFormat="1" ht="37.5" customHeight="1">
      <c r="B124" s="99"/>
      <c r="D124" s="100" t="s">
        <v>113</v>
      </c>
      <c r="N124" s="284">
        <f>$BK$124</f>
        <v>0</v>
      </c>
      <c r="O124" s="285"/>
      <c r="P124" s="285"/>
      <c r="Q124" s="285"/>
      <c r="R124" s="102"/>
      <c r="T124" s="103"/>
      <c r="W124" s="104">
        <f>$W$125+$W$137+$W$139+$W$141+$W$145</f>
        <v>52.748</v>
      </c>
      <c r="Y124" s="104">
        <f>$Y$125+$Y$137+$Y$139+$Y$141+$Y$145</f>
        <v>4.13799</v>
      </c>
      <c r="AA124" s="104">
        <f>$AA$125+$AA$137+$AA$139+$AA$141+$AA$145</f>
        <v>1.028</v>
      </c>
      <c r="AB124" s="105"/>
      <c r="AR124" s="101" t="s">
        <v>19</v>
      </c>
      <c r="AT124" s="101" t="s">
        <v>78</v>
      </c>
      <c r="AU124" s="101" t="s">
        <v>79</v>
      </c>
      <c r="AY124" s="101" t="s">
        <v>144</v>
      </c>
      <c r="BK124" s="106">
        <f>$BK$125+$BK$137+$BK$139+$BK$141+$BK$145</f>
        <v>0</v>
      </c>
    </row>
    <row r="125" spans="2:63" s="98" customFormat="1" ht="21" customHeight="1">
      <c r="B125" s="99"/>
      <c r="D125" s="107" t="s">
        <v>114</v>
      </c>
      <c r="N125" s="286">
        <f>$BK$125</f>
        <v>0</v>
      </c>
      <c r="O125" s="285"/>
      <c r="P125" s="285"/>
      <c r="Q125" s="285"/>
      <c r="R125" s="102"/>
      <c r="T125" s="103"/>
      <c r="W125" s="104">
        <f>SUM($W$126:$W$136)</f>
        <v>32.922</v>
      </c>
      <c r="Y125" s="104">
        <f>SUM($Y$126:$Y$136)</f>
        <v>0.00033</v>
      </c>
      <c r="AA125" s="104">
        <f>SUM($AA$126:$AA$136)</f>
        <v>1.028</v>
      </c>
      <c r="AB125" s="105"/>
      <c r="AR125" s="101" t="s">
        <v>19</v>
      </c>
      <c r="AT125" s="101" t="s">
        <v>78</v>
      </c>
      <c r="AU125" s="101" t="s">
        <v>19</v>
      </c>
      <c r="AY125" s="101" t="s">
        <v>144</v>
      </c>
      <c r="BK125" s="106">
        <f>SUM($BK$126:$BK$136)</f>
        <v>0</v>
      </c>
    </row>
    <row r="126" spans="2:64" s="6" customFormat="1" ht="27" customHeight="1">
      <c r="B126" s="19"/>
      <c r="C126" s="108" t="s">
        <v>145</v>
      </c>
      <c r="D126" s="108" t="s">
        <v>146</v>
      </c>
      <c r="E126" s="109" t="s">
        <v>147</v>
      </c>
      <c r="F126" s="288" t="s">
        <v>148</v>
      </c>
      <c r="G126" s="289"/>
      <c r="H126" s="289"/>
      <c r="I126" s="289"/>
      <c r="J126" s="110" t="s">
        <v>149</v>
      </c>
      <c r="K126" s="111">
        <v>1</v>
      </c>
      <c r="L126" s="290"/>
      <c r="M126" s="289"/>
      <c r="N126" s="290">
        <f>ROUND($L$126*$K$126,2)</f>
        <v>0</v>
      </c>
      <c r="O126" s="289"/>
      <c r="P126" s="289"/>
      <c r="Q126" s="289"/>
      <c r="R126" s="20"/>
      <c r="T126" s="112"/>
      <c r="U126" s="26" t="s">
        <v>44</v>
      </c>
      <c r="V126" s="113">
        <v>0.318</v>
      </c>
      <c r="W126" s="113">
        <f>$V$126*$K$126</f>
        <v>0.318</v>
      </c>
      <c r="X126" s="113">
        <v>0</v>
      </c>
      <c r="Y126" s="113">
        <f>$X$126*$K$126</f>
        <v>0</v>
      </c>
      <c r="Z126" s="113">
        <v>0.26</v>
      </c>
      <c r="AA126" s="113">
        <f>$Z$126*$K$126</f>
        <v>0.26</v>
      </c>
      <c r="AB126" s="114"/>
      <c r="AR126" s="6" t="s">
        <v>150</v>
      </c>
      <c r="AT126" s="6" t="s">
        <v>146</v>
      </c>
      <c r="AU126" s="6" t="s">
        <v>101</v>
      </c>
      <c r="AY126" s="6" t="s">
        <v>144</v>
      </c>
      <c r="BE126" s="115">
        <f>IF($U$126="základní",$N$126,0)</f>
        <v>0</v>
      </c>
      <c r="BF126" s="115">
        <f>IF($U$126="snížená",$N$126,0)</f>
        <v>0</v>
      </c>
      <c r="BG126" s="115">
        <f>IF($U$126="zákl. přenesená",$N$126,0)</f>
        <v>0</v>
      </c>
      <c r="BH126" s="115">
        <f>IF($U$126="sníž. přenesená",$N$126,0)</f>
        <v>0</v>
      </c>
      <c r="BI126" s="115">
        <f>IF($U$126="nulová",$N$126,0)</f>
        <v>0</v>
      </c>
      <c r="BJ126" s="6" t="s">
        <v>19</v>
      </c>
      <c r="BK126" s="115">
        <f>ROUND($L$126*$K$126,2)</f>
        <v>0</v>
      </c>
      <c r="BL126" s="6" t="s">
        <v>150</v>
      </c>
    </row>
    <row r="127" spans="2:64" s="6" customFormat="1" ht="15.75" customHeight="1">
      <c r="B127" s="19"/>
      <c r="C127" s="108" t="s">
        <v>151</v>
      </c>
      <c r="D127" s="108" t="s">
        <v>146</v>
      </c>
      <c r="E127" s="109" t="s">
        <v>152</v>
      </c>
      <c r="F127" s="288" t="s">
        <v>153</v>
      </c>
      <c r="G127" s="289"/>
      <c r="H127" s="289"/>
      <c r="I127" s="289"/>
      <c r="J127" s="110" t="s">
        <v>149</v>
      </c>
      <c r="K127" s="111">
        <v>1</v>
      </c>
      <c r="L127" s="290"/>
      <c r="M127" s="289"/>
      <c r="N127" s="290">
        <f>ROUND($L$127*$K$127,2)</f>
        <v>0</v>
      </c>
      <c r="O127" s="289"/>
      <c r="P127" s="289"/>
      <c r="Q127" s="289"/>
      <c r="R127" s="20"/>
      <c r="T127" s="112"/>
      <c r="U127" s="26" t="s">
        <v>44</v>
      </c>
      <c r="V127" s="113">
        <v>0.03</v>
      </c>
      <c r="W127" s="113">
        <f>$V$127*$K$127</f>
        <v>0.03</v>
      </c>
      <c r="X127" s="113">
        <v>0.00033</v>
      </c>
      <c r="Y127" s="113">
        <f>$X$127*$K$127</f>
        <v>0.00033</v>
      </c>
      <c r="Z127" s="113">
        <v>0.768</v>
      </c>
      <c r="AA127" s="113">
        <f>$Z$127*$K$127</f>
        <v>0.768</v>
      </c>
      <c r="AB127" s="114"/>
      <c r="AR127" s="6" t="s">
        <v>150</v>
      </c>
      <c r="AT127" s="6" t="s">
        <v>146</v>
      </c>
      <c r="AU127" s="6" t="s">
        <v>101</v>
      </c>
      <c r="AY127" s="6" t="s">
        <v>144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19</v>
      </c>
      <c r="BK127" s="115">
        <f>ROUND($L$127*$K$127,2)</f>
        <v>0</v>
      </c>
      <c r="BL127" s="6" t="s">
        <v>150</v>
      </c>
    </row>
    <row r="128" spans="2:64" s="6" customFormat="1" ht="27" customHeight="1">
      <c r="B128" s="19"/>
      <c r="C128" s="108" t="s">
        <v>154</v>
      </c>
      <c r="D128" s="108" t="s">
        <v>146</v>
      </c>
      <c r="E128" s="109" t="s">
        <v>155</v>
      </c>
      <c r="F128" s="288" t="s">
        <v>156</v>
      </c>
      <c r="G128" s="289"/>
      <c r="H128" s="289"/>
      <c r="I128" s="289"/>
      <c r="J128" s="110" t="s">
        <v>157</v>
      </c>
      <c r="K128" s="111">
        <v>6</v>
      </c>
      <c r="L128" s="290"/>
      <c r="M128" s="289"/>
      <c r="N128" s="290">
        <f>ROUND($L$128*$K$128,2)</f>
        <v>0</v>
      </c>
      <c r="O128" s="289"/>
      <c r="P128" s="289"/>
      <c r="Q128" s="289"/>
      <c r="R128" s="20"/>
      <c r="T128" s="112"/>
      <c r="U128" s="26" t="s">
        <v>44</v>
      </c>
      <c r="V128" s="113">
        <v>1.176</v>
      </c>
      <c r="W128" s="113">
        <f>$V$128*$K$128</f>
        <v>7.055999999999999</v>
      </c>
      <c r="X128" s="113">
        <v>0</v>
      </c>
      <c r="Y128" s="113">
        <f>$X$128*$K$128</f>
        <v>0</v>
      </c>
      <c r="Z128" s="113">
        <v>0</v>
      </c>
      <c r="AA128" s="113">
        <f>$Z$128*$K$128</f>
        <v>0</v>
      </c>
      <c r="AB128" s="114"/>
      <c r="AR128" s="6" t="s">
        <v>150</v>
      </c>
      <c r="AT128" s="6" t="s">
        <v>146</v>
      </c>
      <c r="AU128" s="6" t="s">
        <v>101</v>
      </c>
      <c r="AY128" s="6" t="s">
        <v>144</v>
      </c>
      <c r="BE128" s="115">
        <f>IF($U$128="základní",$N$128,0)</f>
        <v>0</v>
      </c>
      <c r="BF128" s="115">
        <f>IF($U$128="snížená",$N$128,0)</f>
        <v>0</v>
      </c>
      <c r="BG128" s="115">
        <f>IF($U$128="zákl. přenesená",$N$128,0)</f>
        <v>0</v>
      </c>
      <c r="BH128" s="115">
        <f>IF($U$128="sníž. přenesená",$N$128,0)</f>
        <v>0</v>
      </c>
      <c r="BI128" s="115">
        <f>IF($U$128="nulová",$N$128,0)</f>
        <v>0</v>
      </c>
      <c r="BJ128" s="6" t="s">
        <v>19</v>
      </c>
      <c r="BK128" s="115">
        <f>ROUND($L$128*$K$128,2)</f>
        <v>0</v>
      </c>
      <c r="BL128" s="6" t="s">
        <v>150</v>
      </c>
    </row>
    <row r="129" spans="2:64" s="6" customFormat="1" ht="27" customHeight="1">
      <c r="B129" s="19"/>
      <c r="C129" s="108" t="s">
        <v>158</v>
      </c>
      <c r="D129" s="108" t="s">
        <v>146</v>
      </c>
      <c r="E129" s="109" t="s">
        <v>159</v>
      </c>
      <c r="F129" s="288" t="s">
        <v>160</v>
      </c>
      <c r="G129" s="289"/>
      <c r="H129" s="289"/>
      <c r="I129" s="289"/>
      <c r="J129" s="110" t="s">
        <v>157</v>
      </c>
      <c r="K129" s="111">
        <v>6</v>
      </c>
      <c r="L129" s="290"/>
      <c r="M129" s="289"/>
      <c r="N129" s="290">
        <f>ROUND($L$129*$K$129,2)</f>
        <v>0</v>
      </c>
      <c r="O129" s="289"/>
      <c r="P129" s="289"/>
      <c r="Q129" s="289"/>
      <c r="R129" s="20"/>
      <c r="T129" s="112"/>
      <c r="U129" s="26" t="s">
        <v>44</v>
      </c>
      <c r="V129" s="113">
        <v>0.058</v>
      </c>
      <c r="W129" s="113">
        <f>$V$129*$K$129</f>
        <v>0.34800000000000003</v>
      </c>
      <c r="X129" s="113">
        <v>0</v>
      </c>
      <c r="Y129" s="113">
        <f>$X$129*$K$129</f>
        <v>0</v>
      </c>
      <c r="Z129" s="113">
        <v>0</v>
      </c>
      <c r="AA129" s="113">
        <f>$Z$129*$K$129</f>
        <v>0</v>
      </c>
      <c r="AB129" s="114"/>
      <c r="AR129" s="6" t="s">
        <v>150</v>
      </c>
      <c r="AT129" s="6" t="s">
        <v>146</v>
      </c>
      <c r="AU129" s="6" t="s">
        <v>101</v>
      </c>
      <c r="AY129" s="6" t="s">
        <v>144</v>
      </c>
      <c r="BE129" s="115">
        <f>IF($U$129="základní",$N$129,0)</f>
        <v>0</v>
      </c>
      <c r="BF129" s="115">
        <f>IF($U$129="snížená",$N$129,0)</f>
        <v>0</v>
      </c>
      <c r="BG129" s="115">
        <f>IF($U$129="zákl. přenesená",$N$129,0)</f>
        <v>0</v>
      </c>
      <c r="BH129" s="115">
        <f>IF($U$129="sníž. přenesená",$N$129,0)</f>
        <v>0</v>
      </c>
      <c r="BI129" s="115">
        <f>IF($U$129="nulová",$N$129,0)</f>
        <v>0</v>
      </c>
      <c r="BJ129" s="6" t="s">
        <v>19</v>
      </c>
      <c r="BK129" s="115">
        <f>ROUND($L$129*$K$129,2)</f>
        <v>0</v>
      </c>
      <c r="BL129" s="6" t="s">
        <v>150</v>
      </c>
    </row>
    <row r="130" spans="2:64" s="6" customFormat="1" ht="27" customHeight="1">
      <c r="B130" s="19"/>
      <c r="C130" s="108" t="s">
        <v>161</v>
      </c>
      <c r="D130" s="108" t="s">
        <v>146</v>
      </c>
      <c r="E130" s="109" t="s">
        <v>162</v>
      </c>
      <c r="F130" s="288" t="s">
        <v>163</v>
      </c>
      <c r="G130" s="289"/>
      <c r="H130" s="289"/>
      <c r="I130" s="289"/>
      <c r="J130" s="110" t="s">
        <v>157</v>
      </c>
      <c r="K130" s="111">
        <v>6</v>
      </c>
      <c r="L130" s="290"/>
      <c r="M130" s="289"/>
      <c r="N130" s="290">
        <f>ROUND($L$130*$K$130,2)</f>
        <v>0</v>
      </c>
      <c r="O130" s="289"/>
      <c r="P130" s="289"/>
      <c r="Q130" s="289"/>
      <c r="R130" s="20"/>
      <c r="T130" s="112"/>
      <c r="U130" s="26" t="s">
        <v>44</v>
      </c>
      <c r="V130" s="113">
        <v>0.401</v>
      </c>
      <c r="W130" s="113">
        <f>$V$130*$K$130</f>
        <v>2.406</v>
      </c>
      <c r="X130" s="113">
        <v>0</v>
      </c>
      <c r="Y130" s="113">
        <f>$X$130*$K$130</f>
        <v>0</v>
      </c>
      <c r="Z130" s="113">
        <v>0</v>
      </c>
      <c r="AA130" s="113">
        <f>$Z$130*$K$130</f>
        <v>0</v>
      </c>
      <c r="AB130" s="114"/>
      <c r="AR130" s="6" t="s">
        <v>150</v>
      </c>
      <c r="AT130" s="6" t="s">
        <v>146</v>
      </c>
      <c r="AU130" s="6" t="s">
        <v>101</v>
      </c>
      <c r="AY130" s="6" t="s">
        <v>144</v>
      </c>
      <c r="BE130" s="115">
        <f>IF($U$130="základní",$N$130,0)</f>
        <v>0</v>
      </c>
      <c r="BF130" s="115">
        <f>IF($U$130="snížená",$N$130,0)</f>
        <v>0</v>
      </c>
      <c r="BG130" s="115">
        <f>IF($U$130="zákl. přenesená",$N$130,0)</f>
        <v>0</v>
      </c>
      <c r="BH130" s="115">
        <f>IF($U$130="sníž. přenesená",$N$130,0)</f>
        <v>0</v>
      </c>
      <c r="BI130" s="115">
        <f>IF($U$130="nulová",$N$130,0)</f>
        <v>0</v>
      </c>
      <c r="BJ130" s="6" t="s">
        <v>19</v>
      </c>
      <c r="BK130" s="115">
        <f>ROUND($L$130*$K$130,2)</f>
        <v>0</v>
      </c>
      <c r="BL130" s="6" t="s">
        <v>150</v>
      </c>
    </row>
    <row r="131" spans="2:64" s="6" customFormat="1" ht="27" customHeight="1">
      <c r="B131" s="19"/>
      <c r="C131" s="108" t="s">
        <v>164</v>
      </c>
      <c r="D131" s="108" t="s">
        <v>146</v>
      </c>
      <c r="E131" s="109" t="s">
        <v>165</v>
      </c>
      <c r="F131" s="288" t="s">
        <v>166</v>
      </c>
      <c r="G131" s="289"/>
      <c r="H131" s="289"/>
      <c r="I131" s="289"/>
      <c r="J131" s="110" t="s">
        <v>157</v>
      </c>
      <c r="K131" s="111">
        <v>6</v>
      </c>
      <c r="L131" s="290"/>
      <c r="M131" s="289"/>
      <c r="N131" s="290">
        <f>ROUND($L$131*$K$131,2)</f>
        <v>0</v>
      </c>
      <c r="O131" s="289"/>
      <c r="P131" s="289"/>
      <c r="Q131" s="289"/>
      <c r="R131" s="20"/>
      <c r="T131" s="112"/>
      <c r="U131" s="26" t="s">
        <v>44</v>
      </c>
      <c r="V131" s="113">
        <v>0.345</v>
      </c>
      <c r="W131" s="113">
        <f>$V$131*$K$131</f>
        <v>2.07</v>
      </c>
      <c r="X131" s="113">
        <v>0</v>
      </c>
      <c r="Y131" s="113">
        <f>$X$131*$K$131</f>
        <v>0</v>
      </c>
      <c r="Z131" s="113">
        <v>0</v>
      </c>
      <c r="AA131" s="113">
        <f>$Z$131*$K$131</f>
        <v>0</v>
      </c>
      <c r="AB131" s="114"/>
      <c r="AR131" s="6" t="s">
        <v>150</v>
      </c>
      <c r="AT131" s="6" t="s">
        <v>146</v>
      </c>
      <c r="AU131" s="6" t="s">
        <v>101</v>
      </c>
      <c r="AY131" s="6" t="s">
        <v>144</v>
      </c>
      <c r="BE131" s="115">
        <f>IF($U$131="základní",$N$131,0)</f>
        <v>0</v>
      </c>
      <c r="BF131" s="115">
        <f>IF($U$131="snížená",$N$131,0)</f>
        <v>0</v>
      </c>
      <c r="BG131" s="115">
        <f>IF($U$131="zákl. přenesená",$N$131,0)</f>
        <v>0</v>
      </c>
      <c r="BH131" s="115">
        <f>IF($U$131="sníž. přenesená",$N$131,0)</f>
        <v>0</v>
      </c>
      <c r="BI131" s="115">
        <f>IF($U$131="nulová",$N$131,0)</f>
        <v>0</v>
      </c>
      <c r="BJ131" s="6" t="s">
        <v>19</v>
      </c>
      <c r="BK131" s="115">
        <f>ROUND($L$131*$K$131,2)</f>
        <v>0</v>
      </c>
      <c r="BL131" s="6" t="s">
        <v>150</v>
      </c>
    </row>
    <row r="132" spans="2:64" s="6" customFormat="1" ht="27" customHeight="1">
      <c r="B132" s="19"/>
      <c r="C132" s="108" t="s">
        <v>167</v>
      </c>
      <c r="D132" s="108" t="s">
        <v>146</v>
      </c>
      <c r="E132" s="109" t="s">
        <v>168</v>
      </c>
      <c r="F132" s="288" t="s">
        <v>169</v>
      </c>
      <c r="G132" s="289"/>
      <c r="H132" s="289"/>
      <c r="I132" s="289"/>
      <c r="J132" s="110" t="s">
        <v>157</v>
      </c>
      <c r="K132" s="111">
        <v>6</v>
      </c>
      <c r="L132" s="290"/>
      <c r="M132" s="289"/>
      <c r="N132" s="290">
        <f>ROUND($L$132*$K$132,2)</f>
        <v>0</v>
      </c>
      <c r="O132" s="289"/>
      <c r="P132" s="289"/>
      <c r="Q132" s="289"/>
      <c r="R132" s="20"/>
      <c r="T132" s="112"/>
      <c r="U132" s="26" t="s">
        <v>44</v>
      </c>
      <c r="V132" s="113">
        <v>0.083</v>
      </c>
      <c r="W132" s="113">
        <f>$V$132*$K$132</f>
        <v>0.498</v>
      </c>
      <c r="X132" s="113">
        <v>0</v>
      </c>
      <c r="Y132" s="113">
        <f>$X$132*$K$132</f>
        <v>0</v>
      </c>
      <c r="Z132" s="113">
        <v>0</v>
      </c>
      <c r="AA132" s="113">
        <f>$Z$132*$K$132</f>
        <v>0</v>
      </c>
      <c r="AB132" s="114"/>
      <c r="AR132" s="6" t="s">
        <v>150</v>
      </c>
      <c r="AT132" s="6" t="s">
        <v>146</v>
      </c>
      <c r="AU132" s="6" t="s">
        <v>101</v>
      </c>
      <c r="AY132" s="6" t="s">
        <v>144</v>
      </c>
      <c r="BE132" s="115">
        <f>IF($U$132="základní",$N$132,0)</f>
        <v>0</v>
      </c>
      <c r="BF132" s="115">
        <f>IF($U$132="snížená",$N$132,0)</f>
        <v>0</v>
      </c>
      <c r="BG132" s="115">
        <f>IF($U$132="zákl. přenesená",$N$132,0)</f>
        <v>0</v>
      </c>
      <c r="BH132" s="115">
        <f>IF($U$132="sníž. přenesená",$N$132,0)</f>
        <v>0</v>
      </c>
      <c r="BI132" s="115">
        <f>IF($U$132="nulová",$N$132,0)</f>
        <v>0</v>
      </c>
      <c r="BJ132" s="6" t="s">
        <v>19</v>
      </c>
      <c r="BK132" s="115">
        <f>ROUND($L$132*$K$132,2)</f>
        <v>0</v>
      </c>
      <c r="BL132" s="6" t="s">
        <v>150</v>
      </c>
    </row>
    <row r="133" spans="2:64" s="6" customFormat="1" ht="15.75" customHeight="1">
      <c r="B133" s="19"/>
      <c r="C133" s="108" t="s">
        <v>170</v>
      </c>
      <c r="D133" s="108" t="s">
        <v>146</v>
      </c>
      <c r="E133" s="109" t="s">
        <v>171</v>
      </c>
      <c r="F133" s="288" t="s">
        <v>172</v>
      </c>
      <c r="G133" s="289"/>
      <c r="H133" s="289"/>
      <c r="I133" s="289"/>
      <c r="J133" s="110" t="s">
        <v>157</v>
      </c>
      <c r="K133" s="111">
        <v>6</v>
      </c>
      <c r="L133" s="290"/>
      <c r="M133" s="289"/>
      <c r="N133" s="290">
        <f>ROUND($L$133*$K$133,2)</f>
        <v>0</v>
      </c>
      <c r="O133" s="289"/>
      <c r="P133" s="289"/>
      <c r="Q133" s="289"/>
      <c r="R133" s="20"/>
      <c r="T133" s="112"/>
      <c r="U133" s="26" t="s">
        <v>44</v>
      </c>
      <c r="V133" s="113">
        <v>0.652</v>
      </c>
      <c r="W133" s="113">
        <f>$V$133*$K$133</f>
        <v>3.912</v>
      </c>
      <c r="X133" s="113">
        <v>0</v>
      </c>
      <c r="Y133" s="113">
        <f>$X$133*$K$133</f>
        <v>0</v>
      </c>
      <c r="Z133" s="113">
        <v>0</v>
      </c>
      <c r="AA133" s="113">
        <f>$Z$133*$K$133</f>
        <v>0</v>
      </c>
      <c r="AB133" s="114"/>
      <c r="AR133" s="6" t="s">
        <v>150</v>
      </c>
      <c r="AT133" s="6" t="s">
        <v>146</v>
      </c>
      <c r="AU133" s="6" t="s">
        <v>101</v>
      </c>
      <c r="AY133" s="6" t="s">
        <v>144</v>
      </c>
      <c r="BE133" s="115">
        <f>IF($U$133="základní",$N$133,0)</f>
        <v>0</v>
      </c>
      <c r="BF133" s="115">
        <f>IF($U$133="snížená",$N$133,0)</f>
        <v>0</v>
      </c>
      <c r="BG133" s="115">
        <f>IF($U$133="zákl. přenesená",$N$133,0)</f>
        <v>0</v>
      </c>
      <c r="BH133" s="115">
        <f>IF($U$133="sníž. přenesená",$N$133,0)</f>
        <v>0</v>
      </c>
      <c r="BI133" s="115">
        <f>IF($U$133="nulová",$N$133,0)</f>
        <v>0</v>
      </c>
      <c r="BJ133" s="6" t="s">
        <v>19</v>
      </c>
      <c r="BK133" s="115">
        <f>ROUND($L$133*$K$133,2)</f>
        <v>0</v>
      </c>
      <c r="BL133" s="6" t="s">
        <v>150</v>
      </c>
    </row>
    <row r="134" spans="2:64" s="6" customFormat="1" ht="27" customHeight="1">
      <c r="B134" s="19"/>
      <c r="C134" s="108" t="s">
        <v>173</v>
      </c>
      <c r="D134" s="108" t="s">
        <v>146</v>
      </c>
      <c r="E134" s="109" t="s">
        <v>174</v>
      </c>
      <c r="F134" s="288" t="s">
        <v>175</v>
      </c>
      <c r="G134" s="289"/>
      <c r="H134" s="289"/>
      <c r="I134" s="289"/>
      <c r="J134" s="110" t="s">
        <v>176</v>
      </c>
      <c r="K134" s="111">
        <v>0.5</v>
      </c>
      <c r="L134" s="290"/>
      <c r="M134" s="289"/>
      <c r="N134" s="290">
        <f>ROUND($L$134*$K$134,2)</f>
        <v>0</v>
      </c>
      <c r="O134" s="289"/>
      <c r="P134" s="289"/>
      <c r="Q134" s="289"/>
      <c r="R134" s="20"/>
      <c r="T134" s="112"/>
      <c r="U134" s="26" t="s">
        <v>44</v>
      </c>
      <c r="V134" s="113">
        <v>0</v>
      </c>
      <c r="W134" s="113">
        <f>$V$134*$K$134</f>
        <v>0</v>
      </c>
      <c r="X134" s="113">
        <v>0</v>
      </c>
      <c r="Y134" s="113">
        <f>$X$134*$K$134</f>
        <v>0</v>
      </c>
      <c r="Z134" s="113">
        <v>0</v>
      </c>
      <c r="AA134" s="113">
        <f>$Z$134*$K$134</f>
        <v>0</v>
      </c>
      <c r="AB134" s="114"/>
      <c r="AR134" s="6" t="s">
        <v>150</v>
      </c>
      <c r="AT134" s="6" t="s">
        <v>146</v>
      </c>
      <c r="AU134" s="6" t="s">
        <v>101</v>
      </c>
      <c r="AY134" s="6" t="s">
        <v>144</v>
      </c>
      <c r="BE134" s="115">
        <f>IF($U$134="základní",$N$134,0)</f>
        <v>0</v>
      </c>
      <c r="BF134" s="115">
        <f>IF($U$134="snížená",$N$134,0)</f>
        <v>0</v>
      </c>
      <c r="BG134" s="115">
        <f>IF($U$134="zákl. přenesená",$N$134,0)</f>
        <v>0</v>
      </c>
      <c r="BH134" s="115">
        <f>IF($U$134="sníž. přenesená",$N$134,0)</f>
        <v>0</v>
      </c>
      <c r="BI134" s="115">
        <f>IF($U$134="nulová",$N$134,0)</f>
        <v>0</v>
      </c>
      <c r="BJ134" s="6" t="s">
        <v>19</v>
      </c>
      <c r="BK134" s="115">
        <f>ROUND($L$134*$K$134,2)</f>
        <v>0</v>
      </c>
      <c r="BL134" s="6" t="s">
        <v>150</v>
      </c>
    </row>
    <row r="135" spans="2:64" s="6" customFormat="1" ht="27" customHeight="1">
      <c r="B135" s="19"/>
      <c r="C135" s="108" t="s">
        <v>177</v>
      </c>
      <c r="D135" s="108" t="s">
        <v>146</v>
      </c>
      <c r="E135" s="109" t="s">
        <v>178</v>
      </c>
      <c r="F135" s="288" t="s">
        <v>179</v>
      </c>
      <c r="G135" s="289"/>
      <c r="H135" s="289"/>
      <c r="I135" s="289"/>
      <c r="J135" s="110" t="s">
        <v>157</v>
      </c>
      <c r="K135" s="111">
        <v>6</v>
      </c>
      <c r="L135" s="290"/>
      <c r="M135" s="289"/>
      <c r="N135" s="290">
        <f>ROUND($L$135*$K$135,2)</f>
        <v>0</v>
      </c>
      <c r="O135" s="289"/>
      <c r="P135" s="289"/>
      <c r="Q135" s="289"/>
      <c r="R135" s="20"/>
      <c r="T135" s="112"/>
      <c r="U135" s="26" t="s">
        <v>44</v>
      </c>
      <c r="V135" s="113">
        <v>0.299</v>
      </c>
      <c r="W135" s="113">
        <f>$V$135*$K$135</f>
        <v>1.794</v>
      </c>
      <c r="X135" s="113">
        <v>0</v>
      </c>
      <c r="Y135" s="113">
        <f>$X$135*$K$135</f>
        <v>0</v>
      </c>
      <c r="Z135" s="113">
        <v>0</v>
      </c>
      <c r="AA135" s="113">
        <f>$Z$135*$K$135</f>
        <v>0</v>
      </c>
      <c r="AB135" s="114"/>
      <c r="AR135" s="6" t="s">
        <v>150</v>
      </c>
      <c r="AT135" s="6" t="s">
        <v>146</v>
      </c>
      <c r="AU135" s="6" t="s">
        <v>101</v>
      </c>
      <c r="AY135" s="6" t="s">
        <v>144</v>
      </c>
      <c r="BE135" s="115">
        <f>IF($U$135="základní",$N$135,0)</f>
        <v>0</v>
      </c>
      <c r="BF135" s="115">
        <f>IF($U$135="snížená",$N$135,0)</f>
        <v>0</v>
      </c>
      <c r="BG135" s="115">
        <f>IF($U$135="zákl. přenesená",$N$135,0)</f>
        <v>0</v>
      </c>
      <c r="BH135" s="115">
        <f>IF($U$135="sníž. přenesená",$N$135,0)</f>
        <v>0</v>
      </c>
      <c r="BI135" s="115">
        <f>IF($U$135="nulová",$N$135,0)</f>
        <v>0</v>
      </c>
      <c r="BJ135" s="6" t="s">
        <v>19</v>
      </c>
      <c r="BK135" s="115">
        <f>ROUND($L$135*$K$135,2)</f>
        <v>0</v>
      </c>
      <c r="BL135" s="6" t="s">
        <v>150</v>
      </c>
    </row>
    <row r="136" spans="2:64" s="6" customFormat="1" ht="27" customHeight="1">
      <c r="B136" s="19"/>
      <c r="C136" s="108" t="s">
        <v>180</v>
      </c>
      <c r="D136" s="108" t="s">
        <v>146</v>
      </c>
      <c r="E136" s="109" t="s">
        <v>181</v>
      </c>
      <c r="F136" s="288" t="s">
        <v>182</v>
      </c>
      <c r="G136" s="289"/>
      <c r="H136" s="289"/>
      <c r="I136" s="289"/>
      <c r="J136" s="110" t="s">
        <v>157</v>
      </c>
      <c r="K136" s="111">
        <v>6</v>
      </c>
      <c r="L136" s="290"/>
      <c r="M136" s="289"/>
      <c r="N136" s="290">
        <f>ROUND($L$136*$K$136,2)</f>
        <v>0</v>
      </c>
      <c r="O136" s="289"/>
      <c r="P136" s="289"/>
      <c r="Q136" s="289"/>
      <c r="R136" s="20"/>
      <c r="T136" s="112"/>
      <c r="U136" s="26" t="s">
        <v>44</v>
      </c>
      <c r="V136" s="113">
        <v>2.415</v>
      </c>
      <c r="W136" s="113">
        <f>$V$136*$K$136</f>
        <v>14.49</v>
      </c>
      <c r="X136" s="113">
        <v>0</v>
      </c>
      <c r="Y136" s="113">
        <f>$X$136*$K$136</f>
        <v>0</v>
      </c>
      <c r="Z136" s="113">
        <v>0</v>
      </c>
      <c r="AA136" s="113">
        <f>$Z$136*$K$136</f>
        <v>0</v>
      </c>
      <c r="AB136" s="114"/>
      <c r="AR136" s="6" t="s">
        <v>150</v>
      </c>
      <c r="AT136" s="6" t="s">
        <v>146</v>
      </c>
      <c r="AU136" s="6" t="s">
        <v>101</v>
      </c>
      <c r="AY136" s="6" t="s">
        <v>144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19</v>
      </c>
      <c r="BK136" s="115">
        <f>ROUND($L$136*$K$136,2)</f>
        <v>0</v>
      </c>
      <c r="BL136" s="6" t="s">
        <v>150</v>
      </c>
    </row>
    <row r="137" spans="2:63" s="98" customFormat="1" ht="30.75" customHeight="1">
      <c r="B137" s="99"/>
      <c r="D137" s="107" t="s">
        <v>115</v>
      </c>
      <c r="N137" s="286">
        <f>$BK$137</f>
        <v>0</v>
      </c>
      <c r="O137" s="285"/>
      <c r="P137" s="285"/>
      <c r="Q137" s="285"/>
      <c r="R137" s="102"/>
      <c r="T137" s="103"/>
      <c r="W137" s="104">
        <f>$W$138</f>
        <v>1.97</v>
      </c>
      <c r="Y137" s="104">
        <f>$Y$138</f>
        <v>3.96</v>
      </c>
      <c r="AA137" s="104">
        <f>$AA$138</f>
        <v>0</v>
      </c>
      <c r="AB137" s="105"/>
      <c r="AR137" s="101" t="s">
        <v>19</v>
      </c>
      <c r="AT137" s="101" t="s">
        <v>78</v>
      </c>
      <c r="AU137" s="101" t="s">
        <v>19</v>
      </c>
      <c r="AY137" s="101" t="s">
        <v>144</v>
      </c>
      <c r="BK137" s="106">
        <f>$BK$138</f>
        <v>0</v>
      </c>
    </row>
    <row r="138" spans="2:64" s="6" customFormat="1" ht="15.75" customHeight="1">
      <c r="B138" s="19"/>
      <c r="C138" s="108" t="s">
        <v>183</v>
      </c>
      <c r="D138" s="108" t="s">
        <v>146</v>
      </c>
      <c r="E138" s="109" t="s">
        <v>184</v>
      </c>
      <c r="F138" s="288" t="s">
        <v>185</v>
      </c>
      <c r="G138" s="289"/>
      <c r="H138" s="289"/>
      <c r="I138" s="289"/>
      <c r="J138" s="110" t="s">
        <v>176</v>
      </c>
      <c r="K138" s="111">
        <v>2</v>
      </c>
      <c r="L138" s="290"/>
      <c r="M138" s="289"/>
      <c r="N138" s="290">
        <f>ROUND($L$138*$K$138,2)</f>
        <v>0</v>
      </c>
      <c r="O138" s="289"/>
      <c r="P138" s="289"/>
      <c r="Q138" s="289"/>
      <c r="R138" s="20"/>
      <c r="T138" s="112"/>
      <c r="U138" s="26" t="s">
        <v>44</v>
      </c>
      <c r="V138" s="113">
        <v>0.985</v>
      </c>
      <c r="W138" s="113">
        <f>$V$138*$K$138</f>
        <v>1.97</v>
      </c>
      <c r="X138" s="113">
        <v>1.98</v>
      </c>
      <c r="Y138" s="113">
        <f>$X$138*$K$138</f>
        <v>3.96</v>
      </c>
      <c r="Z138" s="113">
        <v>0</v>
      </c>
      <c r="AA138" s="113">
        <f>$Z$138*$K$138</f>
        <v>0</v>
      </c>
      <c r="AB138" s="114"/>
      <c r="AR138" s="6" t="s">
        <v>150</v>
      </c>
      <c r="AT138" s="6" t="s">
        <v>146</v>
      </c>
      <c r="AU138" s="6" t="s">
        <v>101</v>
      </c>
      <c r="AY138" s="6" t="s">
        <v>144</v>
      </c>
      <c r="BE138" s="115">
        <f>IF($U$138="základní",$N$138,0)</f>
        <v>0</v>
      </c>
      <c r="BF138" s="115">
        <f>IF($U$138="snížená",$N$138,0)</f>
        <v>0</v>
      </c>
      <c r="BG138" s="115">
        <f>IF($U$138="zákl. přenesená",$N$138,0)</f>
        <v>0</v>
      </c>
      <c r="BH138" s="115">
        <f>IF($U$138="sníž. přenesená",$N$138,0)</f>
        <v>0</v>
      </c>
      <c r="BI138" s="115">
        <f>IF($U$138="nulová",$N$138,0)</f>
        <v>0</v>
      </c>
      <c r="BJ138" s="6" t="s">
        <v>19</v>
      </c>
      <c r="BK138" s="115">
        <f>ROUND($L$138*$K$138,2)</f>
        <v>0</v>
      </c>
      <c r="BL138" s="6" t="s">
        <v>150</v>
      </c>
    </row>
    <row r="139" spans="2:63" s="98" customFormat="1" ht="30.75" customHeight="1">
      <c r="B139" s="99"/>
      <c r="D139" s="107" t="s">
        <v>116</v>
      </c>
      <c r="N139" s="286">
        <f>$BK$139</f>
        <v>0</v>
      </c>
      <c r="O139" s="285"/>
      <c r="P139" s="285"/>
      <c r="Q139" s="285"/>
      <c r="R139" s="102"/>
      <c r="T139" s="103"/>
      <c r="W139" s="104">
        <f>$W$140</f>
        <v>16.95</v>
      </c>
      <c r="Y139" s="104">
        <f>$Y$140</f>
        <v>0</v>
      </c>
      <c r="AA139" s="104">
        <f>$AA$140</f>
        <v>0</v>
      </c>
      <c r="AB139" s="105"/>
      <c r="AR139" s="101" t="s">
        <v>19</v>
      </c>
      <c r="AT139" s="101" t="s">
        <v>78</v>
      </c>
      <c r="AU139" s="101" t="s">
        <v>19</v>
      </c>
      <c r="AY139" s="101" t="s">
        <v>144</v>
      </c>
      <c r="BK139" s="106">
        <f>$BK$140</f>
        <v>0</v>
      </c>
    </row>
    <row r="140" spans="2:64" s="6" customFormat="1" ht="27" customHeight="1">
      <c r="B140" s="19"/>
      <c r="C140" s="108" t="s">
        <v>186</v>
      </c>
      <c r="D140" s="108" t="s">
        <v>146</v>
      </c>
      <c r="E140" s="109" t="s">
        <v>187</v>
      </c>
      <c r="F140" s="288" t="s">
        <v>188</v>
      </c>
      <c r="G140" s="289"/>
      <c r="H140" s="289"/>
      <c r="I140" s="289"/>
      <c r="J140" s="110" t="s">
        <v>157</v>
      </c>
      <c r="K140" s="111">
        <v>10</v>
      </c>
      <c r="L140" s="290"/>
      <c r="M140" s="289"/>
      <c r="N140" s="290">
        <f>ROUND($L$140*$K$140,2)</f>
        <v>0</v>
      </c>
      <c r="O140" s="289"/>
      <c r="P140" s="289"/>
      <c r="Q140" s="289"/>
      <c r="R140" s="20"/>
      <c r="T140" s="112"/>
      <c r="U140" s="26" t="s">
        <v>44</v>
      </c>
      <c r="V140" s="113">
        <v>1.695</v>
      </c>
      <c r="W140" s="113">
        <f>$V$140*$K$140</f>
        <v>16.95</v>
      </c>
      <c r="X140" s="113">
        <v>0</v>
      </c>
      <c r="Y140" s="113">
        <f>$X$140*$K$140</f>
        <v>0</v>
      </c>
      <c r="Z140" s="113">
        <v>0</v>
      </c>
      <c r="AA140" s="113">
        <f>$Z$140*$K$140</f>
        <v>0</v>
      </c>
      <c r="AB140" s="114"/>
      <c r="AR140" s="6" t="s">
        <v>150</v>
      </c>
      <c r="AT140" s="6" t="s">
        <v>146</v>
      </c>
      <c r="AU140" s="6" t="s">
        <v>101</v>
      </c>
      <c r="AY140" s="6" t="s">
        <v>144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6" t="s">
        <v>19</v>
      </c>
      <c r="BK140" s="115">
        <f>ROUND($L$140*$K$140,2)</f>
        <v>0</v>
      </c>
      <c r="BL140" s="6" t="s">
        <v>150</v>
      </c>
    </row>
    <row r="141" spans="2:63" s="98" customFormat="1" ht="30.75" customHeight="1">
      <c r="B141" s="99"/>
      <c r="D141" s="107" t="s">
        <v>117</v>
      </c>
      <c r="N141" s="286">
        <f>$BK$141</f>
        <v>0</v>
      </c>
      <c r="O141" s="285"/>
      <c r="P141" s="285"/>
      <c r="Q141" s="285"/>
      <c r="R141" s="102"/>
      <c r="T141" s="103"/>
      <c r="W141" s="104">
        <f>SUM($W$142:$W$144)</f>
        <v>0.906</v>
      </c>
      <c r="Y141" s="104">
        <f>SUM($Y$142:$Y$144)</f>
        <v>0.17766</v>
      </c>
      <c r="AA141" s="104">
        <f>SUM($AA$142:$AA$144)</f>
        <v>0</v>
      </c>
      <c r="AB141" s="105"/>
      <c r="AR141" s="101" t="s">
        <v>19</v>
      </c>
      <c r="AT141" s="101" t="s">
        <v>78</v>
      </c>
      <c r="AU141" s="101" t="s">
        <v>19</v>
      </c>
      <c r="AY141" s="101" t="s">
        <v>144</v>
      </c>
      <c r="BK141" s="106">
        <f>SUM($BK$142:$BK$144)</f>
        <v>0</v>
      </c>
    </row>
    <row r="142" spans="2:64" s="6" customFormat="1" ht="27" customHeight="1">
      <c r="B142" s="19"/>
      <c r="C142" s="108" t="s">
        <v>189</v>
      </c>
      <c r="D142" s="108" t="s">
        <v>146</v>
      </c>
      <c r="E142" s="109" t="s">
        <v>190</v>
      </c>
      <c r="F142" s="288" t="s">
        <v>191</v>
      </c>
      <c r="G142" s="289"/>
      <c r="H142" s="289"/>
      <c r="I142" s="289"/>
      <c r="J142" s="110" t="s">
        <v>149</v>
      </c>
      <c r="K142" s="111">
        <v>1</v>
      </c>
      <c r="L142" s="290"/>
      <c r="M142" s="289"/>
      <c r="N142" s="290">
        <f>ROUND($L$142*$K$142,2)</f>
        <v>0</v>
      </c>
      <c r="O142" s="289"/>
      <c r="P142" s="289"/>
      <c r="Q142" s="289"/>
      <c r="R142" s="20"/>
      <c r="T142" s="112"/>
      <c r="U142" s="26" t="s">
        <v>44</v>
      </c>
      <c r="V142" s="113">
        <v>0.069</v>
      </c>
      <c r="W142" s="113">
        <f>$V$142*$K$142</f>
        <v>0.069</v>
      </c>
      <c r="X142" s="113">
        <v>0.09341</v>
      </c>
      <c r="Y142" s="113">
        <f>$X$142*$K$142</f>
        <v>0.09341</v>
      </c>
      <c r="Z142" s="113">
        <v>0</v>
      </c>
      <c r="AA142" s="113">
        <f>$Z$142*$K$142</f>
        <v>0</v>
      </c>
      <c r="AB142" s="114"/>
      <c r="AR142" s="6" t="s">
        <v>150</v>
      </c>
      <c r="AT142" s="6" t="s">
        <v>146</v>
      </c>
      <c r="AU142" s="6" t="s">
        <v>101</v>
      </c>
      <c r="AY142" s="6" t="s">
        <v>144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6" t="s">
        <v>19</v>
      </c>
      <c r="BK142" s="115">
        <f>ROUND($L$142*$K$142,2)</f>
        <v>0</v>
      </c>
      <c r="BL142" s="6" t="s">
        <v>150</v>
      </c>
    </row>
    <row r="143" spans="2:64" s="6" customFormat="1" ht="15.75" customHeight="1">
      <c r="B143" s="19"/>
      <c r="C143" s="108" t="s">
        <v>192</v>
      </c>
      <c r="D143" s="108" t="s">
        <v>146</v>
      </c>
      <c r="E143" s="109" t="s">
        <v>193</v>
      </c>
      <c r="F143" s="288" t="s">
        <v>194</v>
      </c>
      <c r="G143" s="289"/>
      <c r="H143" s="289"/>
      <c r="I143" s="289"/>
      <c r="J143" s="110" t="s">
        <v>149</v>
      </c>
      <c r="K143" s="111">
        <v>1</v>
      </c>
      <c r="L143" s="290"/>
      <c r="M143" s="289"/>
      <c r="N143" s="290">
        <f>ROUND($L$143*$K$143,2)</f>
        <v>0</v>
      </c>
      <c r="O143" s="289"/>
      <c r="P143" s="289"/>
      <c r="Q143" s="289"/>
      <c r="R143" s="20"/>
      <c r="T143" s="112"/>
      <c r="U143" s="26" t="s">
        <v>44</v>
      </c>
      <c r="V143" s="113">
        <v>0.052</v>
      </c>
      <c r="W143" s="113">
        <f>$V$143*$K$143</f>
        <v>0.052</v>
      </c>
      <c r="X143" s="113">
        <v>0</v>
      </c>
      <c r="Y143" s="113">
        <f>$X$143*$K$143</f>
        <v>0</v>
      </c>
      <c r="Z143" s="113">
        <v>0</v>
      </c>
      <c r="AA143" s="113">
        <f>$Z$143*$K$143</f>
        <v>0</v>
      </c>
      <c r="AB143" s="114"/>
      <c r="AR143" s="6" t="s">
        <v>150</v>
      </c>
      <c r="AT143" s="6" t="s">
        <v>146</v>
      </c>
      <c r="AU143" s="6" t="s">
        <v>101</v>
      </c>
      <c r="AY143" s="6" t="s">
        <v>144</v>
      </c>
      <c r="BE143" s="115">
        <f>IF($U$143="základní",$N$143,0)</f>
        <v>0</v>
      </c>
      <c r="BF143" s="115">
        <f>IF($U$143="snížená",$N$143,0)</f>
        <v>0</v>
      </c>
      <c r="BG143" s="115">
        <f>IF($U$143="zákl. přenesená",$N$143,0)</f>
        <v>0</v>
      </c>
      <c r="BH143" s="115">
        <f>IF($U$143="sníž. přenesená",$N$143,0)</f>
        <v>0</v>
      </c>
      <c r="BI143" s="115">
        <f>IF($U$143="nulová",$N$143,0)</f>
        <v>0</v>
      </c>
      <c r="BJ143" s="6" t="s">
        <v>19</v>
      </c>
      <c r="BK143" s="115">
        <f>ROUND($L$143*$K$143,2)</f>
        <v>0</v>
      </c>
      <c r="BL143" s="6" t="s">
        <v>150</v>
      </c>
    </row>
    <row r="144" spans="2:64" s="6" customFormat="1" ht="27" customHeight="1">
      <c r="B144" s="19"/>
      <c r="C144" s="108" t="s">
        <v>195</v>
      </c>
      <c r="D144" s="108" t="s">
        <v>146</v>
      </c>
      <c r="E144" s="109" t="s">
        <v>196</v>
      </c>
      <c r="F144" s="288" t="s">
        <v>197</v>
      </c>
      <c r="G144" s="289"/>
      <c r="H144" s="289"/>
      <c r="I144" s="289"/>
      <c r="J144" s="110" t="s">
        <v>149</v>
      </c>
      <c r="K144" s="111">
        <v>1</v>
      </c>
      <c r="L144" s="290"/>
      <c r="M144" s="289"/>
      <c r="N144" s="290">
        <f>ROUND($L$144*$K$144,2)</f>
        <v>0</v>
      </c>
      <c r="O144" s="289"/>
      <c r="P144" s="289"/>
      <c r="Q144" s="289"/>
      <c r="R144" s="20"/>
      <c r="T144" s="112"/>
      <c r="U144" s="26" t="s">
        <v>44</v>
      </c>
      <c r="V144" s="113">
        <v>0.785</v>
      </c>
      <c r="W144" s="113">
        <f>$V$144*$K$144</f>
        <v>0.785</v>
      </c>
      <c r="X144" s="113">
        <v>0.08425</v>
      </c>
      <c r="Y144" s="113">
        <f>$X$144*$K$144</f>
        <v>0.08425</v>
      </c>
      <c r="Z144" s="113">
        <v>0</v>
      </c>
      <c r="AA144" s="113">
        <f>$Z$144*$K$144</f>
        <v>0</v>
      </c>
      <c r="AB144" s="114"/>
      <c r="AR144" s="6" t="s">
        <v>150</v>
      </c>
      <c r="AT144" s="6" t="s">
        <v>146</v>
      </c>
      <c r="AU144" s="6" t="s">
        <v>101</v>
      </c>
      <c r="AY144" s="6" t="s">
        <v>144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19</v>
      </c>
      <c r="BK144" s="115">
        <f>ROUND($L$144*$K$144,2)</f>
        <v>0</v>
      </c>
      <c r="BL144" s="6" t="s">
        <v>150</v>
      </c>
    </row>
    <row r="145" spans="2:63" s="98" customFormat="1" ht="30.75" customHeight="1">
      <c r="B145" s="99"/>
      <c r="D145" s="107" t="s">
        <v>118</v>
      </c>
      <c r="N145" s="286">
        <f>$BK$145</f>
        <v>0</v>
      </c>
      <c r="O145" s="285"/>
      <c r="P145" s="285"/>
      <c r="Q145" s="285"/>
      <c r="R145" s="102"/>
      <c r="T145" s="103"/>
      <c r="W145" s="104">
        <f>SUM($W$146:$W$147)</f>
        <v>0</v>
      </c>
      <c r="Y145" s="104">
        <f>SUM($Y$146:$Y$147)</f>
        <v>0</v>
      </c>
      <c r="AA145" s="104">
        <f>SUM($AA$146:$AA$147)</f>
        <v>0</v>
      </c>
      <c r="AB145" s="105"/>
      <c r="AR145" s="101" t="s">
        <v>19</v>
      </c>
      <c r="AT145" s="101" t="s">
        <v>78</v>
      </c>
      <c r="AU145" s="101" t="s">
        <v>19</v>
      </c>
      <c r="AY145" s="101" t="s">
        <v>144</v>
      </c>
      <c r="BK145" s="106">
        <f>SUM($BK$146:$BK$147)</f>
        <v>0</v>
      </c>
    </row>
    <row r="146" spans="2:64" s="6" customFormat="1" ht="27" customHeight="1">
      <c r="B146" s="19"/>
      <c r="C146" s="108" t="s">
        <v>198</v>
      </c>
      <c r="D146" s="108" t="s">
        <v>146</v>
      </c>
      <c r="E146" s="109" t="s">
        <v>199</v>
      </c>
      <c r="F146" s="288" t="s">
        <v>200</v>
      </c>
      <c r="G146" s="289"/>
      <c r="H146" s="289"/>
      <c r="I146" s="289"/>
      <c r="J146" s="110" t="s">
        <v>176</v>
      </c>
      <c r="K146" s="111">
        <v>1</v>
      </c>
      <c r="L146" s="290"/>
      <c r="M146" s="289"/>
      <c r="N146" s="290">
        <f>ROUND($L$146*$K$146,2)</f>
        <v>0</v>
      </c>
      <c r="O146" s="289"/>
      <c r="P146" s="289"/>
      <c r="Q146" s="289"/>
      <c r="R146" s="20"/>
      <c r="T146" s="112"/>
      <c r="U146" s="26" t="s">
        <v>44</v>
      </c>
      <c r="V146" s="113">
        <v>0</v>
      </c>
      <c r="W146" s="113">
        <f>$V$146*$K$146</f>
        <v>0</v>
      </c>
      <c r="X146" s="113">
        <v>0</v>
      </c>
      <c r="Y146" s="113">
        <f>$X$146*$K$146</f>
        <v>0</v>
      </c>
      <c r="Z146" s="113">
        <v>0</v>
      </c>
      <c r="AA146" s="113">
        <f>$Z$146*$K$146</f>
        <v>0</v>
      </c>
      <c r="AB146" s="114"/>
      <c r="AR146" s="6" t="s">
        <v>150</v>
      </c>
      <c r="AT146" s="6" t="s">
        <v>146</v>
      </c>
      <c r="AU146" s="6" t="s">
        <v>101</v>
      </c>
      <c r="AY146" s="6" t="s">
        <v>144</v>
      </c>
      <c r="BE146" s="115">
        <f>IF($U$146="základní",$N$146,0)</f>
        <v>0</v>
      </c>
      <c r="BF146" s="115">
        <f>IF($U$146="snížená",$N$146,0)</f>
        <v>0</v>
      </c>
      <c r="BG146" s="115">
        <f>IF($U$146="zákl. přenesená",$N$146,0)</f>
        <v>0</v>
      </c>
      <c r="BH146" s="115">
        <f>IF($U$146="sníž. přenesená",$N$146,0)</f>
        <v>0</v>
      </c>
      <c r="BI146" s="115">
        <f>IF($U$146="nulová",$N$146,0)</f>
        <v>0</v>
      </c>
      <c r="BJ146" s="6" t="s">
        <v>19</v>
      </c>
      <c r="BK146" s="115">
        <f>ROUND($L$146*$K$146,2)</f>
        <v>0</v>
      </c>
      <c r="BL146" s="6" t="s">
        <v>150</v>
      </c>
    </row>
    <row r="147" spans="2:64" s="6" customFormat="1" ht="27" customHeight="1">
      <c r="B147" s="19"/>
      <c r="C147" s="108" t="s">
        <v>201</v>
      </c>
      <c r="D147" s="108" t="s">
        <v>146</v>
      </c>
      <c r="E147" s="109" t="s">
        <v>202</v>
      </c>
      <c r="F147" s="288" t="s">
        <v>203</v>
      </c>
      <c r="G147" s="289"/>
      <c r="H147" s="289"/>
      <c r="I147" s="289"/>
      <c r="J147" s="110" t="s">
        <v>176</v>
      </c>
      <c r="K147" s="111">
        <v>1</v>
      </c>
      <c r="L147" s="290"/>
      <c r="M147" s="289"/>
      <c r="N147" s="290">
        <f>ROUND($L$147*$K$147,2)</f>
        <v>0</v>
      </c>
      <c r="O147" s="289"/>
      <c r="P147" s="289"/>
      <c r="Q147" s="289"/>
      <c r="R147" s="20"/>
      <c r="T147" s="112"/>
      <c r="U147" s="26" t="s">
        <v>44</v>
      </c>
      <c r="V147" s="113">
        <v>0</v>
      </c>
      <c r="W147" s="113">
        <f>$V$147*$K$147</f>
        <v>0</v>
      </c>
      <c r="X147" s="113">
        <v>0</v>
      </c>
      <c r="Y147" s="113">
        <f>$X$147*$K$147</f>
        <v>0</v>
      </c>
      <c r="Z147" s="113">
        <v>0</v>
      </c>
      <c r="AA147" s="113">
        <f>$Z$147*$K$147</f>
        <v>0</v>
      </c>
      <c r="AB147" s="114"/>
      <c r="AR147" s="6" t="s">
        <v>150</v>
      </c>
      <c r="AT147" s="6" t="s">
        <v>146</v>
      </c>
      <c r="AU147" s="6" t="s">
        <v>101</v>
      </c>
      <c r="AY147" s="6" t="s">
        <v>144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19</v>
      </c>
      <c r="BK147" s="115">
        <f>ROUND($L$147*$K$147,2)</f>
        <v>0</v>
      </c>
      <c r="BL147" s="6" t="s">
        <v>150</v>
      </c>
    </row>
    <row r="148" spans="2:63" s="98" customFormat="1" ht="37.5" customHeight="1">
      <c r="B148" s="99"/>
      <c r="D148" s="100" t="s">
        <v>119</v>
      </c>
      <c r="N148" s="284">
        <f>$BK$148</f>
        <v>0</v>
      </c>
      <c r="O148" s="285"/>
      <c r="P148" s="285"/>
      <c r="Q148" s="285"/>
      <c r="R148" s="102"/>
      <c r="T148" s="103"/>
      <c r="W148" s="104">
        <f>$W$149</f>
        <v>18.663</v>
      </c>
      <c r="Y148" s="104">
        <f>$Y$149</f>
        <v>20.566423999999998</v>
      </c>
      <c r="AA148" s="104">
        <f>$AA$149</f>
        <v>0</v>
      </c>
      <c r="AB148" s="105"/>
      <c r="AR148" s="101" t="s">
        <v>101</v>
      </c>
      <c r="AT148" s="101" t="s">
        <v>78</v>
      </c>
      <c r="AU148" s="101" t="s">
        <v>79</v>
      </c>
      <c r="AY148" s="101" t="s">
        <v>144</v>
      </c>
      <c r="BK148" s="106">
        <f>$BK$149</f>
        <v>0</v>
      </c>
    </row>
    <row r="149" spans="2:63" s="98" customFormat="1" ht="21" customHeight="1">
      <c r="B149" s="99"/>
      <c r="D149" s="107" t="s">
        <v>120</v>
      </c>
      <c r="N149" s="286">
        <f>$BK$149</f>
        <v>0</v>
      </c>
      <c r="O149" s="285"/>
      <c r="P149" s="285"/>
      <c r="Q149" s="285"/>
      <c r="R149" s="102"/>
      <c r="T149" s="103"/>
      <c r="W149" s="104">
        <f>SUM($W$150:$W$162)</f>
        <v>18.663</v>
      </c>
      <c r="Y149" s="104">
        <f>SUM($Y$150:$Y$162)</f>
        <v>20.566423999999998</v>
      </c>
      <c r="AA149" s="104">
        <f>SUM($AA$150:$AA$162)</f>
        <v>0</v>
      </c>
      <c r="AB149" s="105"/>
      <c r="AR149" s="101" t="s">
        <v>101</v>
      </c>
      <c r="AT149" s="101" t="s">
        <v>78</v>
      </c>
      <c r="AU149" s="101" t="s">
        <v>19</v>
      </c>
      <c r="AY149" s="101" t="s">
        <v>144</v>
      </c>
      <c r="BK149" s="106">
        <f>SUM($BK$150:$BK$162)</f>
        <v>0</v>
      </c>
    </row>
    <row r="150" spans="2:64" s="6" customFormat="1" ht="27" customHeight="1">
      <c r="B150" s="19"/>
      <c r="C150" s="108" t="s">
        <v>204</v>
      </c>
      <c r="D150" s="108" t="s">
        <v>146</v>
      </c>
      <c r="E150" s="109" t="s">
        <v>205</v>
      </c>
      <c r="F150" s="288" t="s">
        <v>206</v>
      </c>
      <c r="G150" s="289"/>
      <c r="H150" s="289"/>
      <c r="I150" s="289"/>
      <c r="J150" s="110" t="s">
        <v>207</v>
      </c>
      <c r="K150" s="111">
        <v>7</v>
      </c>
      <c r="L150" s="290"/>
      <c r="M150" s="289"/>
      <c r="N150" s="290">
        <f>ROUND($L$150*$K$150,2)</f>
        <v>0</v>
      </c>
      <c r="O150" s="289"/>
      <c r="P150" s="289"/>
      <c r="Q150" s="289"/>
      <c r="R150" s="20"/>
      <c r="T150" s="112"/>
      <c r="U150" s="26" t="s">
        <v>44</v>
      </c>
      <c r="V150" s="113">
        <v>0.201</v>
      </c>
      <c r="W150" s="113">
        <f>$V$150*$K$150</f>
        <v>1.407</v>
      </c>
      <c r="X150" s="113">
        <v>0.0014</v>
      </c>
      <c r="Y150" s="113">
        <f>$X$150*$K$150</f>
        <v>0.0098</v>
      </c>
      <c r="Z150" s="113">
        <v>0</v>
      </c>
      <c r="AA150" s="113">
        <f>$Z$150*$K$150</f>
        <v>0</v>
      </c>
      <c r="AB150" s="114"/>
      <c r="AR150" s="6" t="s">
        <v>208</v>
      </c>
      <c r="AT150" s="6" t="s">
        <v>146</v>
      </c>
      <c r="AU150" s="6" t="s">
        <v>101</v>
      </c>
      <c r="AY150" s="6" t="s">
        <v>144</v>
      </c>
      <c r="BE150" s="115">
        <f>IF($U$150="základní",$N$150,0)</f>
        <v>0</v>
      </c>
      <c r="BF150" s="115">
        <f>IF($U$150="snížená",$N$150,0)</f>
        <v>0</v>
      </c>
      <c r="BG150" s="115">
        <f>IF($U$150="zákl. přenesená",$N$150,0)</f>
        <v>0</v>
      </c>
      <c r="BH150" s="115">
        <f>IF($U$150="sníž. přenesená",$N$150,0)</f>
        <v>0</v>
      </c>
      <c r="BI150" s="115">
        <f>IF($U$150="nulová",$N$150,0)</f>
        <v>0</v>
      </c>
      <c r="BJ150" s="6" t="s">
        <v>19</v>
      </c>
      <c r="BK150" s="115">
        <f>ROUND($L$150*$K$150,2)</f>
        <v>0</v>
      </c>
      <c r="BL150" s="6" t="s">
        <v>208</v>
      </c>
    </row>
    <row r="151" spans="2:64" s="6" customFormat="1" ht="27" customHeight="1">
      <c r="B151" s="19"/>
      <c r="C151" s="108" t="s">
        <v>209</v>
      </c>
      <c r="D151" s="108" t="s">
        <v>146</v>
      </c>
      <c r="E151" s="109" t="s">
        <v>210</v>
      </c>
      <c r="F151" s="288" t="s">
        <v>211</v>
      </c>
      <c r="G151" s="289"/>
      <c r="H151" s="289"/>
      <c r="I151" s="289"/>
      <c r="J151" s="110" t="s">
        <v>207</v>
      </c>
      <c r="K151" s="111">
        <v>7</v>
      </c>
      <c r="L151" s="290"/>
      <c r="M151" s="289"/>
      <c r="N151" s="290">
        <f>ROUND($L$151*$K$151,2)</f>
        <v>0</v>
      </c>
      <c r="O151" s="289"/>
      <c r="P151" s="289"/>
      <c r="Q151" s="289"/>
      <c r="R151" s="20"/>
      <c r="T151" s="112"/>
      <c r="U151" s="26" t="s">
        <v>44</v>
      </c>
      <c r="V151" s="113">
        <v>0.153</v>
      </c>
      <c r="W151" s="113">
        <f>$V$151*$K$151</f>
        <v>1.071</v>
      </c>
      <c r="X151" s="113">
        <v>0</v>
      </c>
      <c r="Y151" s="113">
        <f>$X$151*$K$151</f>
        <v>0</v>
      </c>
      <c r="Z151" s="113">
        <v>0</v>
      </c>
      <c r="AA151" s="113">
        <f>$Z$151*$K$151</f>
        <v>0</v>
      </c>
      <c r="AB151" s="114"/>
      <c r="AR151" s="6" t="s">
        <v>208</v>
      </c>
      <c r="AT151" s="6" t="s">
        <v>146</v>
      </c>
      <c r="AU151" s="6" t="s">
        <v>101</v>
      </c>
      <c r="AY151" s="6" t="s">
        <v>144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19</v>
      </c>
      <c r="BK151" s="115">
        <f>ROUND($L$151*$K$151,2)</f>
        <v>0</v>
      </c>
      <c r="BL151" s="6" t="s">
        <v>208</v>
      </c>
    </row>
    <row r="152" spans="2:64" s="6" customFormat="1" ht="27" customHeight="1">
      <c r="B152" s="19"/>
      <c r="C152" s="116" t="s">
        <v>212</v>
      </c>
      <c r="D152" s="116" t="s">
        <v>213</v>
      </c>
      <c r="E152" s="117" t="s">
        <v>214</v>
      </c>
      <c r="F152" s="298" t="s">
        <v>215</v>
      </c>
      <c r="G152" s="299"/>
      <c r="H152" s="299"/>
      <c r="I152" s="299"/>
      <c r="J152" s="118" t="s">
        <v>149</v>
      </c>
      <c r="K152" s="119">
        <v>1</v>
      </c>
      <c r="L152" s="300"/>
      <c r="M152" s="299"/>
      <c r="N152" s="300">
        <f>ROUND($L$152*$K$152,2)</f>
        <v>0</v>
      </c>
      <c r="O152" s="289"/>
      <c r="P152" s="289"/>
      <c r="Q152" s="289"/>
      <c r="R152" s="20"/>
      <c r="T152" s="112"/>
      <c r="U152" s="26" t="s">
        <v>44</v>
      </c>
      <c r="V152" s="113">
        <v>0</v>
      </c>
      <c r="W152" s="113">
        <f>$V$152*$K$152</f>
        <v>0</v>
      </c>
      <c r="X152" s="113">
        <v>8E-05</v>
      </c>
      <c r="Y152" s="113">
        <f>$X$152*$K$152</f>
        <v>8E-05</v>
      </c>
      <c r="Z152" s="113">
        <v>0</v>
      </c>
      <c r="AA152" s="113">
        <f>$Z$152*$K$152</f>
        <v>0</v>
      </c>
      <c r="AB152" s="114"/>
      <c r="AR152" s="6" t="s">
        <v>167</v>
      </c>
      <c r="AT152" s="6" t="s">
        <v>213</v>
      </c>
      <c r="AU152" s="6" t="s">
        <v>101</v>
      </c>
      <c r="AY152" s="6" t="s">
        <v>144</v>
      </c>
      <c r="BE152" s="115">
        <f>IF($U$152="základní",$N$152,0)</f>
        <v>0</v>
      </c>
      <c r="BF152" s="115">
        <f>IF($U$152="snížená",$N$152,0)</f>
        <v>0</v>
      </c>
      <c r="BG152" s="115">
        <f>IF($U$152="zákl. přenesená",$N$152,0)</f>
        <v>0</v>
      </c>
      <c r="BH152" s="115">
        <f>IF($U$152="sníž. přenesená",$N$152,0)</f>
        <v>0</v>
      </c>
      <c r="BI152" s="115">
        <f>IF($U$152="nulová",$N$152,0)</f>
        <v>0</v>
      </c>
      <c r="BJ152" s="6" t="s">
        <v>19</v>
      </c>
      <c r="BK152" s="115">
        <f>ROUND($L$152*$K$152,2)</f>
        <v>0</v>
      </c>
      <c r="BL152" s="6" t="s">
        <v>208</v>
      </c>
    </row>
    <row r="153" spans="2:64" s="6" customFormat="1" ht="15.75" customHeight="1">
      <c r="B153" s="19"/>
      <c r="C153" s="116" t="s">
        <v>216</v>
      </c>
      <c r="D153" s="116" t="s">
        <v>213</v>
      </c>
      <c r="E153" s="117" t="s">
        <v>217</v>
      </c>
      <c r="F153" s="298" t="s">
        <v>218</v>
      </c>
      <c r="G153" s="299"/>
      <c r="H153" s="299"/>
      <c r="I153" s="299"/>
      <c r="J153" s="118" t="s">
        <v>219</v>
      </c>
      <c r="K153" s="119">
        <v>1</v>
      </c>
      <c r="L153" s="300"/>
      <c r="M153" s="299"/>
      <c r="N153" s="300">
        <f>ROUND($L$153*$K$153,2)</f>
        <v>0</v>
      </c>
      <c r="O153" s="289"/>
      <c r="P153" s="289"/>
      <c r="Q153" s="289"/>
      <c r="R153" s="20"/>
      <c r="T153" s="112"/>
      <c r="U153" s="26" t="s">
        <v>44</v>
      </c>
      <c r="V153" s="113">
        <v>0</v>
      </c>
      <c r="W153" s="113">
        <f>$V$153*$K$153</f>
        <v>0</v>
      </c>
      <c r="X153" s="113">
        <v>0.00038</v>
      </c>
      <c r="Y153" s="113">
        <f>$X$153*$K$153</f>
        <v>0.00038</v>
      </c>
      <c r="Z153" s="113">
        <v>0</v>
      </c>
      <c r="AA153" s="113">
        <f>$Z$153*$K$153</f>
        <v>0</v>
      </c>
      <c r="AB153" s="114"/>
      <c r="AR153" s="6" t="s">
        <v>167</v>
      </c>
      <c r="AT153" s="6" t="s">
        <v>213</v>
      </c>
      <c r="AU153" s="6" t="s">
        <v>101</v>
      </c>
      <c r="AY153" s="6" t="s">
        <v>144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19</v>
      </c>
      <c r="BK153" s="115">
        <f>ROUND($L$153*$K$153,2)</f>
        <v>0</v>
      </c>
      <c r="BL153" s="6" t="s">
        <v>208</v>
      </c>
    </row>
    <row r="154" spans="2:64" s="6" customFormat="1" ht="27" customHeight="1">
      <c r="B154" s="19"/>
      <c r="C154" s="116" t="s">
        <v>220</v>
      </c>
      <c r="D154" s="116" t="s">
        <v>213</v>
      </c>
      <c r="E154" s="117" t="s">
        <v>221</v>
      </c>
      <c r="F154" s="298" t="s">
        <v>222</v>
      </c>
      <c r="G154" s="299"/>
      <c r="H154" s="299"/>
      <c r="I154" s="299"/>
      <c r="J154" s="118" t="s">
        <v>149</v>
      </c>
      <c r="K154" s="119">
        <v>1</v>
      </c>
      <c r="L154" s="300"/>
      <c r="M154" s="299"/>
      <c r="N154" s="300">
        <f>ROUND($L$154*$K$154,2)</f>
        <v>0</v>
      </c>
      <c r="O154" s="289"/>
      <c r="P154" s="289"/>
      <c r="Q154" s="289"/>
      <c r="R154" s="20"/>
      <c r="T154" s="112"/>
      <c r="U154" s="26" t="s">
        <v>44</v>
      </c>
      <c r="V154" s="113">
        <v>0</v>
      </c>
      <c r="W154" s="113">
        <f>$V$154*$K$154</f>
        <v>0</v>
      </c>
      <c r="X154" s="113">
        <v>6.4E-05</v>
      </c>
      <c r="Y154" s="113">
        <f>$X$154*$K$154</f>
        <v>6.4E-05</v>
      </c>
      <c r="Z154" s="113">
        <v>0</v>
      </c>
      <c r="AA154" s="113">
        <f>$Z$154*$K$154</f>
        <v>0</v>
      </c>
      <c r="AB154" s="114"/>
      <c r="AR154" s="6" t="s">
        <v>167</v>
      </c>
      <c r="AT154" s="6" t="s">
        <v>213</v>
      </c>
      <c r="AU154" s="6" t="s">
        <v>101</v>
      </c>
      <c r="AY154" s="6" t="s">
        <v>144</v>
      </c>
      <c r="BE154" s="115">
        <f>IF($U$154="základní",$N$154,0)</f>
        <v>0</v>
      </c>
      <c r="BF154" s="115">
        <f>IF($U$154="snížená",$N$154,0)</f>
        <v>0</v>
      </c>
      <c r="BG154" s="115">
        <f>IF($U$154="zákl. přenesená",$N$154,0)</f>
        <v>0</v>
      </c>
      <c r="BH154" s="115">
        <f>IF($U$154="sníž. přenesená",$N$154,0)</f>
        <v>0</v>
      </c>
      <c r="BI154" s="115">
        <f>IF($U$154="nulová",$N$154,0)</f>
        <v>0</v>
      </c>
      <c r="BJ154" s="6" t="s">
        <v>19</v>
      </c>
      <c r="BK154" s="115">
        <f>ROUND($L$154*$K$154,2)</f>
        <v>0</v>
      </c>
      <c r="BL154" s="6" t="s">
        <v>208</v>
      </c>
    </row>
    <row r="155" spans="2:64" s="6" customFormat="1" ht="27" customHeight="1">
      <c r="B155" s="19"/>
      <c r="C155" s="108" t="s">
        <v>223</v>
      </c>
      <c r="D155" s="108" t="s">
        <v>146</v>
      </c>
      <c r="E155" s="109" t="s">
        <v>224</v>
      </c>
      <c r="F155" s="288" t="s">
        <v>225</v>
      </c>
      <c r="G155" s="289"/>
      <c r="H155" s="289"/>
      <c r="I155" s="289"/>
      <c r="J155" s="110" t="s">
        <v>207</v>
      </c>
      <c r="K155" s="111">
        <v>7</v>
      </c>
      <c r="L155" s="290"/>
      <c r="M155" s="289"/>
      <c r="N155" s="290">
        <f>ROUND($L$155*$K$155,2)</f>
        <v>0</v>
      </c>
      <c r="O155" s="289"/>
      <c r="P155" s="289"/>
      <c r="Q155" s="289"/>
      <c r="R155" s="20"/>
      <c r="T155" s="112"/>
      <c r="U155" s="26" t="s">
        <v>44</v>
      </c>
      <c r="V155" s="113">
        <v>0.061</v>
      </c>
      <c r="W155" s="113">
        <f>$V$155*$K$155</f>
        <v>0.427</v>
      </c>
      <c r="X155" s="113">
        <v>0.0002</v>
      </c>
      <c r="Y155" s="113">
        <f>$X$155*$K$155</f>
        <v>0.0014</v>
      </c>
      <c r="Z155" s="113">
        <v>0</v>
      </c>
      <c r="AA155" s="113">
        <f>$Z$155*$K$155</f>
        <v>0</v>
      </c>
      <c r="AB155" s="114"/>
      <c r="AR155" s="6" t="s">
        <v>208</v>
      </c>
      <c r="AT155" s="6" t="s">
        <v>146</v>
      </c>
      <c r="AU155" s="6" t="s">
        <v>101</v>
      </c>
      <c r="AY155" s="6" t="s">
        <v>144</v>
      </c>
      <c r="BE155" s="115">
        <f>IF($U$155="základní",$N$155,0)</f>
        <v>0</v>
      </c>
      <c r="BF155" s="115">
        <f>IF($U$155="snížená",$N$155,0)</f>
        <v>0</v>
      </c>
      <c r="BG155" s="115">
        <f>IF($U$155="zákl. přenesená",$N$155,0)</f>
        <v>0</v>
      </c>
      <c r="BH155" s="115">
        <f>IF($U$155="sníž. přenesená",$N$155,0)</f>
        <v>0</v>
      </c>
      <c r="BI155" s="115">
        <f>IF($U$155="nulová",$N$155,0)</f>
        <v>0</v>
      </c>
      <c r="BJ155" s="6" t="s">
        <v>19</v>
      </c>
      <c r="BK155" s="115">
        <f>ROUND($L$155*$K$155,2)</f>
        <v>0</v>
      </c>
      <c r="BL155" s="6" t="s">
        <v>208</v>
      </c>
    </row>
    <row r="156" spans="2:64" s="6" customFormat="1" ht="27" customHeight="1">
      <c r="B156" s="19"/>
      <c r="C156" s="116" t="s">
        <v>226</v>
      </c>
      <c r="D156" s="116" t="s">
        <v>213</v>
      </c>
      <c r="E156" s="117" t="s">
        <v>227</v>
      </c>
      <c r="F156" s="298" t="s">
        <v>228</v>
      </c>
      <c r="G156" s="299"/>
      <c r="H156" s="299"/>
      <c r="I156" s="299"/>
      <c r="J156" s="118" t="s">
        <v>219</v>
      </c>
      <c r="K156" s="119">
        <v>1</v>
      </c>
      <c r="L156" s="300"/>
      <c r="M156" s="299"/>
      <c r="N156" s="300">
        <f>ROUND($L$156*$K$156,2)</f>
        <v>0</v>
      </c>
      <c r="O156" s="289"/>
      <c r="P156" s="289"/>
      <c r="Q156" s="289"/>
      <c r="R156" s="20"/>
      <c r="T156" s="112"/>
      <c r="U156" s="26" t="s">
        <v>44</v>
      </c>
      <c r="V156" s="113">
        <v>0</v>
      </c>
      <c r="W156" s="113">
        <f>$V$156*$K$156</f>
        <v>0</v>
      </c>
      <c r="X156" s="113">
        <v>0.00072</v>
      </c>
      <c r="Y156" s="113">
        <f>$X$156*$K$156</f>
        <v>0.00072</v>
      </c>
      <c r="Z156" s="113">
        <v>0</v>
      </c>
      <c r="AA156" s="113">
        <f>$Z$156*$K$156</f>
        <v>0</v>
      </c>
      <c r="AB156" s="114"/>
      <c r="AR156" s="6" t="s">
        <v>167</v>
      </c>
      <c r="AT156" s="6" t="s">
        <v>213</v>
      </c>
      <c r="AU156" s="6" t="s">
        <v>101</v>
      </c>
      <c r="AY156" s="6" t="s">
        <v>144</v>
      </c>
      <c r="BE156" s="115">
        <f>IF($U$156="základní",$N$156,0)</f>
        <v>0</v>
      </c>
      <c r="BF156" s="115">
        <f>IF($U$156="snížená",$N$156,0)</f>
        <v>0</v>
      </c>
      <c r="BG156" s="115">
        <f>IF($U$156="zákl. přenesená",$N$156,0)</f>
        <v>0</v>
      </c>
      <c r="BH156" s="115">
        <f>IF($U$156="sníž. přenesená",$N$156,0)</f>
        <v>0</v>
      </c>
      <c r="BI156" s="115">
        <f>IF($U$156="nulová",$N$156,0)</f>
        <v>0</v>
      </c>
      <c r="BJ156" s="6" t="s">
        <v>19</v>
      </c>
      <c r="BK156" s="115">
        <f>ROUND($L$156*$K$156,2)</f>
        <v>0</v>
      </c>
      <c r="BL156" s="6" t="s">
        <v>208</v>
      </c>
    </row>
    <row r="157" spans="2:64" s="6" customFormat="1" ht="48" customHeight="1">
      <c r="B157" s="19"/>
      <c r="C157" s="116" t="s">
        <v>229</v>
      </c>
      <c r="D157" s="116" t="s">
        <v>213</v>
      </c>
      <c r="E157" s="117" t="s">
        <v>230</v>
      </c>
      <c r="F157" s="298" t="s">
        <v>741</v>
      </c>
      <c r="G157" s="299"/>
      <c r="H157" s="299"/>
      <c r="I157" s="299"/>
      <c r="J157" s="118" t="s">
        <v>149</v>
      </c>
      <c r="K157" s="119">
        <v>1</v>
      </c>
      <c r="L157" s="300"/>
      <c r="M157" s="299"/>
      <c r="N157" s="300">
        <f>ROUND($L$157*$K$157,2)</f>
        <v>0</v>
      </c>
      <c r="O157" s="289"/>
      <c r="P157" s="289"/>
      <c r="Q157" s="289"/>
      <c r="R157" s="20"/>
      <c r="T157" s="112"/>
      <c r="U157" s="26" t="s">
        <v>44</v>
      </c>
      <c r="V157" s="113">
        <v>0</v>
      </c>
      <c r="W157" s="113">
        <f>$V$157*$K$157</f>
        <v>0</v>
      </c>
      <c r="X157" s="113">
        <v>20.5</v>
      </c>
      <c r="Y157" s="113">
        <f>$X$157*$K$157</f>
        <v>20.5</v>
      </c>
      <c r="Z157" s="113">
        <v>0</v>
      </c>
      <c r="AA157" s="113">
        <f>$Z$157*$K$157</f>
        <v>0</v>
      </c>
      <c r="AB157" s="114"/>
      <c r="AR157" s="6" t="s">
        <v>167</v>
      </c>
      <c r="AT157" s="6" t="s">
        <v>213</v>
      </c>
      <c r="AU157" s="6" t="s">
        <v>101</v>
      </c>
      <c r="AY157" s="6" t="s">
        <v>144</v>
      </c>
      <c r="BE157" s="115">
        <f>IF($U$157="základní",$N$157,0)</f>
        <v>0</v>
      </c>
      <c r="BF157" s="115">
        <f>IF($U$157="snížená",$N$157,0)</f>
        <v>0</v>
      </c>
      <c r="BG157" s="115">
        <f>IF($U$157="zákl. přenesená",$N$157,0)</f>
        <v>0</v>
      </c>
      <c r="BH157" s="115">
        <f>IF($U$157="sníž. přenesená",$N$157,0)</f>
        <v>0</v>
      </c>
      <c r="BI157" s="115">
        <f>IF($U$157="nulová",$N$157,0)</f>
        <v>0</v>
      </c>
      <c r="BJ157" s="6" t="s">
        <v>19</v>
      </c>
      <c r="BK157" s="115">
        <f>ROUND($L$157*$K$157,2)</f>
        <v>0</v>
      </c>
      <c r="BL157" s="6" t="s">
        <v>208</v>
      </c>
    </row>
    <row r="158" spans="2:64" s="6" customFormat="1" ht="27" customHeight="1">
      <c r="B158" s="19"/>
      <c r="C158" s="108" t="s">
        <v>231</v>
      </c>
      <c r="D158" s="108" t="s">
        <v>146</v>
      </c>
      <c r="E158" s="109" t="s">
        <v>232</v>
      </c>
      <c r="F158" s="288" t="s">
        <v>233</v>
      </c>
      <c r="G158" s="289"/>
      <c r="H158" s="289"/>
      <c r="I158" s="289"/>
      <c r="J158" s="110" t="s">
        <v>219</v>
      </c>
      <c r="K158" s="111">
        <v>1</v>
      </c>
      <c r="L158" s="290"/>
      <c r="M158" s="289"/>
      <c r="N158" s="290">
        <f>ROUND($L$158*$K$158,2)</f>
        <v>0</v>
      </c>
      <c r="O158" s="289"/>
      <c r="P158" s="289"/>
      <c r="Q158" s="289"/>
      <c r="R158" s="20"/>
      <c r="T158" s="112"/>
      <c r="U158" s="26" t="s">
        <v>44</v>
      </c>
      <c r="V158" s="113">
        <v>1.468</v>
      </c>
      <c r="W158" s="113">
        <f>$V$158*$K$158</f>
        <v>1.468</v>
      </c>
      <c r="X158" s="113">
        <v>0.03569</v>
      </c>
      <c r="Y158" s="113">
        <f>$X$158*$K$158</f>
        <v>0.03569</v>
      </c>
      <c r="Z158" s="113">
        <v>0</v>
      </c>
      <c r="AA158" s="113">
        <f>$Z$158*$K$158</f>
        <v>0</v>
      </c>
      <c r="AB158" s="114"/>
      <c r="AR158" s="6" t="s">
        <v>208</v>
      </c>
      <c r="AT158" s="6" t="s">
        <v>146</v>
      </c>
      <c r="AU158" s="6" t="s">
        <v>101</v>
      </c>
      <c r="AY158" s="6" t="s">
        <v>144</v>
      </c>
      <c r="BE158" s="115">
        <f>IF($U$158="základní",$N$158,0)</f>
        <v>0</v>
      </c>
      <c r="BF158" s="115">
        <f>IF($U$158="snížená",$N$158,0)</f>
        <v>0</v>
      </c>
      <c r="BG158" s="115">
        <f>IF($U$158="zákl. přenesená",$N$158,0)</f>
        <v>0</v>
      </c>
      <c r="BH158" s="115">
        <f>IF($U$158="sníž. přenesená",$N$158,0)</f>
        <v>0</v>
      </c>
      <c r="BI158" s="115">
        <f>IF($U$158="nulová",$N$158,0)</f>
        <v>0</v>
      </c>
      <c r="BJ158" s="6" t="s">
        <v>19</v>
      </c>
      <c r="BK158" s="115">
        <f>ROUND($L$158*$K$158,2)</f>
        <v>0</v>
      </c>
      <c r="BL158" s="6" t="s">
        <v>208</v>
      </c>
    </row>
    <row r="159" spans="2:64" s="6" customFormat="1" ht="26.25" customHeight="1">
      <c r="B159" s="19"/>
      <c r="C159" s="108" t="s">
        <v>234</v>
      </c>
      <c r="D159" s="108" t="s">
        <v>146</v>
      </c>
      <c r="E159" s="109" t="s">
        <v>235</v>
      </c>
      <c r="F159" s="288" t="s">
        <v>236</v>
      </c>
      <c r="G159" s="289"/>
      <c r="H159" s="289"/>
      <c r="I159" s="289"/>
      <c r="J159" s="110" t="s">
        <v>219</v>
      </c>
      <c r="K159" s="111">
        <v>1</v>
      </c>
      <c r="L159" s="290"/>
      <c r="M159" s="289"/>
      <c r="N159" s="290">
        <f>ROUND($L$159*$K$159,2)</f>
        <v>0</v>
      </c>
      <c r="O159" s="289"/>
      <c r="P159" s="289"/>
      <c r="Q159" s="289"/>
      <c r="R159" s="20"/>
      <c r="T159" s="112"/>
      <c r="U159" s="26" t="s">
        <v>44</v>
      </c>
      <c r="V159" s="113">
        <v>1.737</v>
      </c>
      <c r="W159" s="113">
        <f>$V$159*$K$159</f>
        <v>1.737</v>
      </c>
      <c r="X159" s="113">
        <v>0.01829</v>
      </c>
      <c r="Y159" s="113">
        <f>$X$159*$K$159</f>
        <v>0.01829</v>
      </c>
      <c r="Z159" s="113">
        <v>0</v>
      </c>
      <c r="AA159" s="113">
        <f>$Z$159*$K$159</f>
        <v>0</v>
      </c>
      <c r="AB159" s="114"/>
      <c r="AR159" s="6" t="s">
        <v>208</v>
      </c>
      <c r="AT159" s="6" t="s">
        <v>146</v>
      </c>
      <c r="AU159" s="6" t="s">
        <v>101</v>
      </c>
      <c r="AY159" s="6" t="s">
        <v>144</v>
      </c>
      <c r="BE159" s="115">
        <f>IF($U$159="základní",$N$159,0)</f>
        <v>0</v>
      </c>
      <c r="BF159" s="115">
        <f>IF($U$159="snížená",$N$159,0)</f>
        <v>0</v>
      </c>
      <c r="BG159" s="115">
        <f>IF($U$159="zákl. přenesená",$N$159,0)</f>
        <v>0</v>
      </c>
      <c r="BH159" s="115">
        <f>IF($U$159="sníž. přenesená",$N$159,0)</f>
        <v>0</v>
      </c>
      <c r="BI159" s="115">
        <f>IF($U$159="nulová",$N$159,0)</f>
        <v>0</v>
      </c>
      <c r="BJ159" s="6" t="s">
        <v>19</v>
      </c>
      <c r="BK159" s="115">
        <f>ROUND($L$159*$K$159,2)</f>
        <v>0</v>
      </c>
      <c r="BL159" s="6" t="s">
        <v>208</v>
      </c>
    </row>
    <row r="160" spans="2:64" s="6" customFormat="1" ht="15.75" customHeight="1">
      <c r="B160" s="19"/>
      <c r="C160" s="108" t="s">
        <v>237</v>
      </c>
      <c r="D160" s="108" t="s">
        <v>146</v>
      </c>
      <c r="E160" s="109" t="s">
        <v>238</v>
      </c>
      <c r="F160" s="288" t="s">
        <v>239</v>
      </c>
      <c r="G160" s="289"/>
      <c r="H160" s="289"/>
      <c r="I160" s="289"/>
      <c r="J160" s="110" t="s">
        <v>207</v>
      </c>
      <c r="K160" s="111">
        <v>7</v>
      </c>
      <c r="L160" s="290"/>
      <c r="M160" s="289"/>
      <c r="N160" s="290">
        <f>ROUND($L$160*$K$160,2)</f>
        <v>0</v>
      </c>
      <c r="O160" s="289"/>
      <c r="P160" s="289"/>
      <c r="Q160" s="289"/>
      <c r="R160" s="20"/>
      <c r="T160" s="112"/>
      <c r="U160" s="26" t="s">
        <v>44</v>
      </c>
      <c r="V160" s="113">
        <v>0.023</v>
      </c>
      <c r="W160" s="113">
        <f>$V$160*$K$160</f>
        <v>0.161</v>
      </c>
      <c r="X160" s="113">
        <v>0</v>
      </c>
      <c r="Y160" s="113">
        <f>$X$160*$K$160</f>
        <v>0</v>
      </c>
      <c r="Z160" s="113">
        <v>0</v>
      </c>
      <c r="AA160" s="113">
        <f>$Z$160*$K$160</f>
        <v>0</v>
      </c>
      <c r="AB160" s="114"/>
      <c r="AR160" s="6" t="s">
        <v>208</v>
      </c>
      <c r="AT160" s="6" t="s">
        <v>146</v>
      </c>
      <c r="AU160" s="6" t="s">
        <v>101</v>
      </c>
      <c r="AY160" s="6" t="s">
        <v>144</v>
      </c>
      <c r="BE160" s="115">
        <f>IF($U$160="základní",$N$160,0)</f>
        <v>0</v>
      </c>
      <c r="BF160" s="115">
        <f>IF($U$160="snížená",$N$160,0)</f>
        <v>0</v>
      </c>
      <c r="BG160" s="115">
        <f>IF($U$160="zákl. přenesená",$N$160,0)</f>
        <v>0</v>
      </c>
      <c r="BH160" s="115">
        <f>IF($U$160="sníž. přenesená",$N$160,0)</f>
        <v>0</v>
      </c>
      <c r="BI160" s="115">
        <f>IF($U$160="nulová",$N$160,0)</f>
        <v>0</v>
      </c>
      <c r="BJ160" s="6" t="s">
        <v>19</v>
      </c>
      <c r="BK160" s="115">
        <f>ROUND($L$160*$K$160,2)</f>
        <v>0</v>
      </c>
      <c r="BL160" s="6" t="s">
        <v>208</v>
      </c>
    </row>
    <row r="161" spans="2:64" s="6" customFormat="1" ht="27" customHeight="1">
      <c r="B161" s="19"/>
      <c r="C161" s="108" t="s">
        <v>240</v>
      </c>
      <c r="D161" s="108" t="s">
        <v>146</v>
      </c>
      <c r="E161" s="109" t="s">
        <v>241</v>
      </c>
      <c r="F161" s="288" t="s">
        <v>242</v>
      </c>
      <c r="G161" s="289"/>
      <c r="H161" s="289"/>
      <c r="I161" s="289"/>
      <c r="J161" s="110" t="s">
        <v>207</v>
      </c>
      <c r="K161" s="111">
        <v>7</v>
      </c>
      <c r="L161" s="290"/>
      <c r="M161" s="289"/>
      <c r="N161" s="290">
        <f>ROUND($L$161*$K$161,2)</f>
        <v>0</v>
      </c>
      <c r="O161" s="289"/>
      <c r="P161" s="289"/>
      <c r="Q161" s="289"/>
      <c r="R161" s="20"/>
      <c r="T161" s="112"/>
      <c r="U161" s="26" t="s">
        <v>44</v>
      </c>
      <c r="V161" s="113">
        <v>0.026</v>
      </c>
      <c r="W161" s="113">
        <f>$V$161*$K$161</f>
        <v>0.182</v>
      </c>
      <c r="X161" s="113">
        <v>0</v>
      </c>
      <c r="Y161" s="113">
        <f>$X$161*$K$161</f>
        <v>0</v>
      </c>
      <c r="Z161" s="113">
        <v>0</v>
      </c>
      <c r="AA161" s="113">
        <f>$Z$161*$K$161</f>
        <v>0</v>
      </c>
      <c r="AB161" s="114"/>
      <c r="AR161" s="6" t="s">
        <v>208</v>
      </c>
      <c r="AT161" s="6" t="s">
        <v>146</v>
      </c>
      <c r="AU161" s="6" t="s">
        <v>101</v>
      </c>
      <c r="AY161" s="6" t="s">
        <v>144</v>
      </c>
      <c r="BE161" s="115">
        <f>IF($U$161="základní",$N$161,0)</f>
        <v>0</v>
      </c>
      <c r="BF161" s="115">
        <f>IF($U$161="snížená",$N$161,0)</f>
        <v>0</v>
      </c>
      <c r="BG161" s="115">
        <f>IF($U$161="zákl. přenesená",$N$161,0)</f>
        <v>0</v>
      </c>
      <c r="BH161" s="115">
        <f>IF($U$161="sníž. přenesená",$N$161,0)</f>
        <v>0</v>
      </c>
      <c r="BI161" s="115">
        <f>IF($U$161="nulová",$N$161,0)</f>
        <v>0</v>
      </c>
      <c r="BJ161" s="6" t="s">
        <v>19</v>
      </c>
      <c r="BK161" s="115">
        <f>ROUND($L$161*$K$161,2)</f>
        <v>0</v>
      </c>
      <c r="BL161" s="6" t="s">
        <v>208</v>
      </c>
    </row>
    <row r="162" spans="2:64" s="6" customFormat="1" ht="15.75" customHeight="1">
      <c r="B162" s="19"/>
      <c r="C162" s="108" t="s">
        <v>243</v>
      </c>
      <c r="D162" s="108" t="s">
        <v>146</v>
      </c>
      <c r="E162" s="109" t="s">
        <v>244</v>
      </c>
      <c r="F162" s="288" t="s">
        <v>245</v>
      </c>
      <c r="G162" s="289"/>
      <c r="H162" s="289"/>
      <c r="I162" s="289"/>
      <c r="J162" s="110" t="s">
        <v>246</v>
      </c>
      <c r="K162" s="111">
        <v>1</v>
      </c>
      <c r="L162" s="290"/>
      <c r="M162" s="289"/>
      <c r="N162" s="290">
        <f>ROUND($L$162*$K$162,2)</f>
        <v>0</v>
      </c>
      <c r="O162" s="289"/>
      <c r="P162" s="289"/>
      <c r="Q162" s="289"/>
      <c r="R162" s="20"/>
      <c r="T162" s="112"/>
      <c r="U162" s="26" t="s">
        <v>44</v>
      </c>
      <c r="V162" s="113">
        <v>12.21</v>
      </c>
      <c r="W162" s="113">
        <f>$V$162*$K$162</f>
        <v>12.21</v>
      </c>
      <c r="X162" s="113">
        <v>0</v>
      </c>
      <c r="Y162" s="113">
        <f>$X$162*$K$162</f>
        <v>0</v>
      </c>
      <c r="Z162" s="113">
        <v>0</v>
      </c>
      <c r="AA162" s="113">
        <f>$Z$162*$K$162</f>
        <v>0</v>
      </c>
      <c r="AB162" s="114"/>
      <c r="AR162" s="6" t="s">
        <v>208</v>
      </c>
      <c r="AT162" s="6" t="s">
        <v>146</v>
      </c>
      <c r="AU162" s="6" t="s">
        <v>101</v>
      </c>
      <c r="AY162" s="6" t="s">
        <v>144</v>
      </c>
      <c r="BE162" s="115">
        <f>IF($U$162="základní",$N$162,0)</f>
        <v>0</v>
      </c>
      <c r="BF162" s="115">
        <f>IF($U$162="snížená",$N$162,0)</f>
        <v>0</v>
      </c>
      <c r="BG162" s="115">
        <f>IF($U$162="zákl. přenesená",$N$162,0)</f>
        <v>0</v>
      </c>
      <c r="BH162" s="115">
        <f>IF($U$162="sníž. přenesená",$N$162,0)</f>
        <v>0</v>
      </c>
      <c r="BI162" s="115">
        <f>IF($U$162="nulová",$N$162,0)</f>
        <v>0</v>
      </c>
      <c r="BJ162" s="6" t="s">
        <v>19</v>
      </c>
      <c r="BK162" s="115">
        <f>ROUND($L$162*$K$162,2)</f>
        <v>0</v>
      </c>
      <c r="BL162" s="6" t="s">
        <v>208</v>
      </c>
    </row>
    <row r="163" spans="2:63" s="98" customFormat="1" ht="37.5" customHeight="1">
      <c r="B163" s="99"/>
      <c r="D163" s="100" t="s">
        <v>121</v>
      </c>
      <c r="N163" s="284">
        <f>$BK$163</f>
        <v>0</v>
      </c>
      <c r="O163" s="285"/>
      <c r="P163" s="285"/>
      <c r="Q163" s="285"/>
      <c r="R163" s="102"/>
      <c r="T163" s="103"/>
      <c r="W163" s="104">
        <f>$W$164</f>
        <v>0.035</v>
      </c>
      <c r="Y163" s="104">
        <f>$Y$164</f>
        <v>3E-05</v>
      </c>
      <c r="AA163" s="104">
        <f>$AA$164</f>
        <v>0</v>
      </c>
      <c r="AB163" s="105"/>
      <c r="AR163" s="101" t="s">
        <v>247</v>
      </c>
      <c r="AT163" s="101" t="s">
        <v>78</v>
      </c>
      <c r="AU163" s="101" t="s">
        <v>79</v>
      </c>
      <c r="AY163" s="101" t="s">
        <v>144</v>
      </c>
      <c r="BK163" s="106">
        <f>$BK$164</f>
        <v>0</v>
      </c>
    </row>
    <row r="164" spans="2:63" s="98" customFormat="1" ht="21" customHeight="1">
      <c r="B164" s="99"/>
      <c r="D164" s="107" t="s">
        <v>122</v>
      </c>
      <c r="N164" s="286">
        <f>$BK$164</f>
        <v>0</v>
      </c>
      <c r="O164" s="285"/>
      <c r="P164" s="285"/>
      <c r="Q164" s="285"/>
      <c r="R164" s="102"/>
      <c r="T164" s="103"/>
      <c r="W164" s="104">
        <f>$W$165</f>
        <v>0.035</v>
      </c>
      <c r="Y164" s="104">
        <f>$Y$165</f>
        <v>3E-05</v>
      </c>
      <c r="AA164" s="104">
        <f>$AA$165</f>
        <v>0</v>
      </c>
      <c r="AB164" s="105"/>
      <c r="AR164" s="101" t="s">
        <v>247</v>
      </c>
      <c r="AT164" s="101" t="s">
        <v>78</v>
      </c>
      <c r="AU164" s="101" t="s">
        <v>19</v>
      </c>
      <c r="AY164" s="101" t="s">
        <v>144</v>
      </c>
      <c r="BK164" s="106">
        <f>$BK$165</f>
        <v>0</v>
      </c>
    </row>
    <row r="165" spans="2:64" s="6" customFormat="1" ht="15.75" customHeight="1">
      <c r="B165" s="19"/>
      <c r="C165" s="108" t="s">
        <v>248</v>
      </c>
      <c r="D165" s="108" t="s">
        <v>146</v>
      </c>
      <c r="E165" s="109" t="s">
        <v>249</v>
      </c>
      <c r="F165" s="288" t="s">
        <v>250</v>
      </c>
      <c r="G165" s="289"/>
      <c r="H165" s="289"/>
      <c r="I165" s="289"/>
      <c r="J165" s="110" t="s">
        <v>149</v>
      </c>
      <c r="K165" s="111">
        <v>1</v>
      </c>
      <c r="L165" s="290"/>
      <c r="M165" s="289"/>
      <c r="N165" s="290">
        <f>ROUND($L$165*$K$165,2)</f>
        <v>0</v>
      </c>
      <c r="O165" s="289"/>
      <c r="P165" s="289"/>
      <c r="Q165" s="289"/>
      <c r="R165" s="20"/>
      <c r="T165" s="112"/>
      <c r="U165" s="26" t="s">
        <v>44</v>
      </c>
      <c r="V165" s="113">
        <v>0.035</v>
      </c>
      <c r="W165" s="113">
        <f>$V$165*$K$165</f>
        <v>0.035</v>
      </c>
      <c r="X165" s="113">
        <v>3E-05</v>
      </c>
      <c r="Y165" s="113">
        <f>$X$165*$K$165</f>
        <v>3E-05</v>
      </c>
      <c r="Z165" s="113">
        <v>0</v>
      </c>
      <c r="AA165" s="113">
        <f>$Z$165*$K$165</f>
        <v>0</v>
      </c>
      <c r="AB165" s="114"/>
      <c r="AR165" s="6" t="s">
        <v>251</v>
      </c>
      <c r="AT165" s="6" t="s">
        <v>146</v>
      </c>
      <c r="AU165" s="6" t="s">
        <v>101</v>
      </c>
      <c r="AY165" s="6" t="s">
        <v>144</v>
      </c>
      <c r="BE165" s="115">
        <f>IF($U$165="základní",$N$165,0)</f>
        <v>0</v>
      </c>
      <c r="BF165" s="115">
        <f>IF($U$165="snížená",$N$165,0)</f>
        <v>0</v>
      </c>
      <c r="BG165" s="115">
        <f>IF($U$165="zákl. přenesená",$N$165,0)</f>
        <v>0</v>
      </c>
      <c r="BH165" s="115">
        <f>IF($U$165="sníž. přenesená",$N$165,0)</f>
        <v>0</v>
      </c>
      <c r="BI165" s="115">
        <f>IF($U$165="nulová",$N$165,0)</f>
        <v>0</v>
      </c>
      <c r="BJ165" s="6" t="s">
        <v>19</v>
      </c>
      <c r="BK165" s="115">
        <f>ROUND($L$165*$K$165,2)</f>
        <v>0</v>
      </c>
      <c r="BL165" s="6" t="s">
        <v>251</v>
      </c>
    </row>
    <row r="166" spans="2:63" s="98" customFormat="1" ht="37.5" customHeight="1">
      <c r="B166" s="99"/>
      <c r="D166" s="100" t="s">
        <v>123</v>
      </c>
      <c r="N166" s="284">
        <f>$BK$166</f>
        <v>0</v>
      </c>
      <c r="O166" s="285"/>
      <c r="P166" s="285"/>
      <c r="Q166" s="285"/>
      <c r="R166" s="102"/>
      <c r="T166" s="103"/>
      <c r="W166" s="104">
        <f>$W$167</f>
        <v>1</v>
      </c>
      <c r="Y166" s="104">
        <f>$Y$167</f>
        <v>0</v>
      </c>
      <c r="AA166" s="104">
        <f>$AA$167</f>
        <v>0</v>
      </c>
      <c r="AB166" s="105"/>
      <c r="AR166" s="101" t="s">
        <v>150</v>
      </c>
      <c r="AT166" s="101" t="s">
        <v>78</v>
      </c>
      <c r="AU166" s="101" t="s">
        <v>79</v>
      </c>
      <c r="AY166" s="101" t="s">
        <v>144</v>
      </c>
      <c r="BK166" s="106">
        <f>$BK$167</f>
        <v>0</v>
      </c>
    </row>
    <row r="167" spans="2:64" s="6" customFormat="1" ht="15.75" customHeight="1">
      <c r="B167" s="19"/>
      <c r="C167" s="108" t="s">
        <v>252</v>
      </c>
      <c r="D167" s="108" t="s">
        <v>146</v>
      </c>
      <c r="E167" s="109" t="s">
        <v>253</v>
      </c>
      <c r="F167" s="288" t="s">
        <v>254</v>
      </c>
      <c r="G167" s="289"/>
      <c r="H167" s="289"/>
      <c r="I167" s="289"/>
      <c r="J167" s="110" t="s">
        <v>149</v>
      </c>
      <c r="K167" s="111">
        <v>1</v>
      </c>
      <c r="L167" s="290"/>
      <c r="M167" s="289"/>
      <c r="N167" s="290">
        <f>ROUND($L$167*$K$167,2)</f>
        <v>0</v>
      </c>
      <c r="O167" s="289"/>
      <c r="P167" s="289"/>
      <c r="Q167" s="289"/>
      <c r="R167" s="20"/>
      <c r="T167" s="112"/>
      <c r="U167" s="26" t="s">
        <v>44</v>
      </c>
      <c r="V167" s="113">
        <v>1</v>
      </c>
      <c r="W167" s="113">
        <f>$V$167*$K$167</f>
        <v>1</v>
      </c>
      <c r="X167" s="113">
        <v>0</v>
      </c>
      <c r="Y167" s="113">
        <f>$X$167*$K$167</f>
        <v>0</v>
      </c>
      <c r="Z167" s="113">
        <v>0</v>
      </c>
      <c r="AA167" s="113">
        <f>$Z$167*$K$167</f>
        <v>0</v>
      </c>
      <c r="AB167" s="114"/>
      <c r="AR167" s="6" t="s">
        <v>255</v>
      </c>
      <c r="AT167" s="6" t="s">
        <v>146</v>
      </c>
      <c r="AU167" s="6" t="s">
        <v>19</v>
      </c>
      <c r="AY167" s="6" t="s">
        <v>144</v>
      </c>
      <c r="BE167" s="115">
        <f>IF($U$167="základní",$N$167,0)</f>
        <v>0</v>
      </c>
      <c r="BF167" s="115">
        <f>IF($U$167="snížená",$N$167,0)</f>
        <v>0</v>
      </c>
      <c r="BG167" s="115">
        <f>IF($U$167="zákl. přenesená",$N$167,0)</f>
        <v>0</v>
      </c>
      <c r="BH167" s="115">
        <f>IF($U$167="sníž. přenesená",$N$167,0)</f>
        <v>0</v>
      </c>
      <c r="BI167" s="115">
        <f>IF($U$167="nulová",$N$167,0)</f>
        <v>0</v>
      </c>
      <c r="BJ167" s="6" t="s">
        <v>19</v>
      </c>
      <c r="BK167" s="115">
        <f>ROUND($L$167*$K$167,2)</f>
        <v>0</v>
      </c>
      <c r="BL167" s="6" t="s">
        <v>255</v>
      </c>
    </row>
    <row r="168" spans="2:63" s="98" customFormat="1" ht="37.5" customHeight="1">
      <c r="B168" s="99"/>
      <c r="D168" s="100" t="s">
        <v>124</v>
      </c>
      <c r="N168" s="284">
        <f>$BK$168+N171</f>
        <v>0</v>
      </c>
      <c r="O168" s="285"/>
      <c r="P168" s="285"/>
      <c r="Q168" s="285"/>
      <c r="R168" s="102"/>
      <c r="T168" s="103"/>
      <c r="W168" s="104">
        <f>$W$169+$W$173</f>
        <v>0</v>
      </c>
      <c r="Y168" s="104">
        <f>$Y$169+$Y$173</f>
        <v>0</v>
      </c>
      <c r="AA168" s="104">
        <f>$AA$169+$AA$173</f>
        <v>0</v>
      </c>
      <c r="AB168" s="105"/>
      <c r="AR168" s="101" t="s">
        <v>256</v>
      </c>
      <c r="AT168" s="101" t="s">
        <v>78</v>
      </c>
      <c r="AU168" s="101" t="s">
        <v>79</v>
      </c>
      <c r="AY168" s="101" t="s">
        <v>144</v>
      </c>
      <c r="BK168" s="106">
        <f>$BK$169+$BK$173</f>
        <v>0</v>
      </c>
    </row>
    <row r="169" spans="2:63" s="98" customFormat="1" ht="21" customHeight="1">
      <c r="B169" s="99"/>
      <c r="D169" s="107" t="s">
        <v>125</v>
      </c>
      <c r="N169" s="286">
        <f>$BK$169+N171</f>
        <v>0</v>
      </c>
      <c r="O169" s="285"/>
      <c r="P169" s="285"/>
      <c r="Q169" s="285"/>
      <c r="R169" s="102"/>
      <c r="T169" s="103"/>
      <c r="W169" s="104">
        <f>SUM($W$170:$W$172)</f>
        <v>0</v>
      </c>
      <c r="Y169" s="104">
        <f>SUM($Y$170:$Y$172)</f>
        <v>0</v>
      </c>
      <c r="AA169" s="104">
        <f>SUM($AA$170:$AA$172)</f>
        <v>0</v>
      </c>
      <c r="AB169" s="105"/>
      <c r="AR169" s="101" t="s">
        <v>256</v>
      </c>
      <c r="AT169" s="101" t="s">
        <v>78</v>
      </c>
      <c r="AU169" s="101" t="s">
        <v>19</v>
      </c>
      <c r="AY169" s="101" t="s">
        <v>144</v>
      </c>
      <c r="BK169" s="106">
        <f>SUM($BK$170:$BK$172)</f>
        <v>0</v>
      </c>
    </row>
    <row r="170" spans="2:64" s="6" customFormat="1" ht="15.75" customHeight="1">
      <c r="B170" s="19"/>
      <c r="C170" s="108" t="s">
        <v>257</v>
      </c>
      <c r="D170" s="108" t="s">
        <v>146</v>
      </c>
      <c r="E170" s="109" t="s">
        <v>258</v>
      </c>
      <c r="F170" s="294" t="s">
        <v>259</v>
      </c>
      <c r="G170" s="295"/>
      <c r="H170" s="295"/>
      <c r="I170" s="296"/>
      <c r="J170" s="110" t="s">
        <v>260</v>
      </c>
      <c r="K170" s="111">
        <v>1</v>
      </c>
      <c r="L170" s="291"/>
      <c r="M170" s="292"/>
      <c r="N170" s="291">
        <f>ROUND($L$170*$K$170,2)</f>
        <v>0</v>
      </c>
      <c r="O170" s="293"/>
      <c r="P170" s="293"/>
      <c r="Q170" s="292"/>
      <c r="R170" s="20"/>
      <c r="T170" s="112"/>
      <c r="U170" s="26" t="s">
        <v>44</v>
      </c>
      <c r="V170" s="113">
        <v>0</v>
      </c>
      <c r="W170" s="113">
        <f>$V$170*$K$170</f>
        <v>0</v>
      </c>
      <c r="X170" s="113">
        <v>0</v>
      </c>
      <c r="Y170" s="113">
        <f>$X$170*$K$170</f>
        <v>0</v>
      </c>
      <c r="Z170" s="113">
        <v>0</v>
      </c>
      <c r="AA170" s="113">
        <f>$Z$170*$K$170</f>
        <v>0</v>
      </c>
      <c r="AB170" s="114"/>
      <c r="AR170" s="6" t="s">
        <v>261</v>
      </c>
      <c r="AT170" s="6" t="s">
        <v>146</v>
      </c>
      <c r="AU170" s="6" t="s">
        <v>101</v>
      </c>
      <c r="AY170" s="6" t="s">
        <v>144</v>
      </c>
      <c r="BE170" s="115">
        <f>IF($U$170="základní",$N$170,0)</f>
        <v>0</v>
      </c>
      <c r="BF170" s="115">
        <f>IF($U$170="snížená",$N$170,0)</f>
        <v>0</v>
      </c>
      <c r="BG170" s="115">
        <f>IF($U$170="zákl. přenesená",$N$170,0)</f>
        <v>0</v>
      </c>
      <c r="BH170" s="115">
        <f>IF($U$170="sníž. přenesená",$N$170,0)</f>
        <v>0</v>
      </c>
      <c r="BI170" s="115">
        <f>IF($U$170="nulová",$N$170,0)</f>
        <v>0</v>
      </c>
      <c r="BJ170" s="6" t="s">
        <v>19</v>
      </c>
      <c r="BK170" s="115">
        <f>ROUND($L$170*$K$170,2)</f>
        <v>0</v>
      </c>
      <c r="BL170" s="6" t="s">
        <v>261</v>
      </c>
    </row>
    <row r="171" spans="2:63" s="6" customFormat="1" ht="15.75" customHeight="1">
      <c r="B171" s="19"/>
      <c r="C171" s="108">
        <v>18</v>
      </c>
      <c r="D171" s="108" t="s">
        <v>146</v>
      </c>
      <c r="E171" s="131" t="s">
        <v>730</v>
      </c>
      <c r="F171" s="297" t="s">
        <v>732</v>
      </c>
      <c r="G171" s="295"/>
      <c r="H171" s="295"/>
      <c r="I171" s="296"/>
      <c r="J171" s="110" t="s">
        <v>260</v>
      </c>
      <c r="K171" s="111">
        <v>1</v>
      </c>
      <c r="L171" s="291"/>
      <c r="M171" s="292"/>
      <c r="N171" s="291">
        <f>ROUND($L$171*$K$171,2)</f>
        <v>0</v>
      </c>
      <c r="O171" s="293"/>
      <c r="P171" s="293"/>
      <c r="Q171" s="292"/>
      <c r="R171" s="20"/>
      <c r="T171" s="112"/>
      <c r="U171" s="26"/>
      <c r="V171" s="113"/>
      <c r="W171" s="113"/>
      <c r="X171" s="113"/>
      <c r="Y171" s="113"/>
      <c r="Z171" s="113"/>
      <c r="AA171" s="113"/>
      <c r="AB171" s="114"/>
      <c r="BE171" s="115"/>
      <c r="BF171" s="115"/>
      <c r="BG171" s="115"/>
      <c r="BH171" s="115"/>
      <c r="BI171" s="115"/>
      <c r="BK171" s="115"/>
    </row>
    <row r="172" spans="2:64" s="6" customFormat="1" ht="15.75" customHeight="1">
      <c r="B172" s="19"/>
      <c r="C172" s="108" t="s">
        <v>262</v>
      </c>
      <c r="D172" s="108" t="s">
        <v>146</v>
      </c>
      <c r="E172" s="131" t="s">
        <v>731</v>
      </c>
      <c r="F172" s="288" t="s">
        <v>263</v>
      </c>
      <c r="G172" s="289"/>
      <c r="H172" s="289"/>
      <c r="I172" s="289"/>
      <c r="J172" s="110" t="s">
        <v>260</v>
      </c>
      <c r="K172" s="111">
        <v>1</v>
      </c>
      <c r="L172" s="290"/>
      <c r="M172" s="289"/>
      <c r="N172" s="290">
        <f>ROUND($L$172*$K$172,2)</f>
        <v>0</v>
      </c>
      <c r="O172" s="289"/>
      <c r="P172" s="289"/>
      <c r="Q172" s="289"/>
      <c r="R172" s="20"/>
      <c r="T172" s="112"/>
      <c r="U172" s="26" t="s">
        <v>44</v>
      </c>
      <c r="V172" s="113">
        <v>0</v>
      </c>
      <c r="W172" s="113">
        <f>$V$172*$K$172</f>
        <v>0</v>
      </c>
      <c r="X172" s="113">
        <v>0</v>
      </c>
      <c r="Y172" s="113">
        <f>$X$172*$K$172</f>
        <v>0</v>
      </c>
      <c r="Z172" s="113">
        <v>0</v>
      </c>
      <c r="AA172" s="113">
        <f>$Z$172*$K$172</f>
        <v>0</v>
      </c>
      <c r="AB172" s="114"/>
      <c r="AR172" s="6" t="s">
        <v>261</v>
      </c>
      <c r="AT172" s="6" t="s">
        <v>146</v>
      </c>
      <c r="AU172" s="6" t="s">
        <v>101</v>
      </c>
      <c r="AY172" s="6" t="s">
        <v>144</v>
      </c>
      <c r="BE172" s="115">
        <f>IF($U$172="základní",$N$172,0)</f>
        <v>0</v>
      </c>
      <c r="BF172" s="115">
        <f>IF($U$172="snížená",$N$172,0)</f>
        <v>0</v>
      </c>
      <c r="BG172" s="115">
        <f>IF($U$172="zákl. přenesená",$N$172,0)</f>
        <v>0</v>
      </c>
      <c r="BH172" s="115">
        <f>IF($U$172="sníž. přenesená",$N$172,0)</f>
        <v>0</v>
      </c>
      <c r="BI172" s="115">
        <f>IF($U$172="nulová",$N$172,0)</f>
        <v>0</v>
      </c>
      <c r="BJ172" s="6" t="s">
        <v>19</v>
      </c>
      <c r="BK172" s="115">
        <f>ROUND($L$172*$K$172,2)</f>
        <v>0</v>
      </c>
      <c r="BL172" s="6" t="s">
        <v>261</v>
      </c>
    </row>
    <row r="173" spans="2:63" s="98" customFormat="1" ht="30.75" customHeight="1">
      <c r="B173" s="99"/>
      <c r="D173" s="107" t="s">
        <v>126</v>
      </c>
      <c r="N173" s="286">
        <f>$BK$173</f>
        <v>0</v>
      </c>
      <c r="O173" s="285"/>
      <c r="P173" s="285"/>
      <c r="Q173" s="285"/>
      <c r="R173" s="102"/>
      <c r="T173" s="103"/>
      <c r="W173" s="104">
        <f>SUM($W$174:$W$175)</f>
        <v>0</v>
      </c>
      <c r="Y173" s="104">
        <f>SUM($Y$174:$Y$175)</f>
        <v>0</v>
      </c>
      <c r="AA173" s="104">
        <f>SUM($AA$174:$AA$175)</f>
        <v>0</v>
      </c>
      <c r="AB173" s="105"/>
      <c r="AR173" s="101" t="s">
        <v>256</v>
      </c>
      <c r="AT173" s="101" t="s">
        <v>78</v>
      </c>
      <c r="AU173" s="101" t="s">
        <v>19</v>
      </c>
      <c r="AY173" s="101" t="s">
        <v>144</v>
      </c>
      <c r="BK173" s="106">
        <f>SUM($BK$174:$BK$175)</f>
        <v>0</v>
      </c>
    </row>
    <row r="174" spans="2:64" s="6" customFormat="1" ht="15.75" customHeight="1">
      <c r="B174" s="19"/>
      <c r="C174" s="108" t="s">
        <v>208</v>
      </c>
      <c r="D174" s="108" t="s">
        <v>146</v>
      </c>
      <c r="E174" s="109" t="s">
        <v>264</v>
      </c>
      <c r="F174" s="288" t="s">
        <v>265</v>
      </c>
      <c r="G174" s="289"/>
      <c r="H174" s="289"/>
      <c r="I174" s="289"/>
      <c r="J174" s="110" t="s">
        <v>260</v>
      </c>
      <c r="K174" s="111">
        <v>1</v>
      </c>
      <c r="L174" s="290"/>
      <c r="M174" s="289"/>
      <c r="N174" s="290">
        <f>ROUND($L$174*$K$174,2)</f>
        <v>0</v>
      </c>
      <c r="O174" s="289"/>
      <c r="P174" s="289"/>
      <c r="Q174" s="289"/>
      <c r="R174" s="20"/>
      <c r="T174" s="112"/>
      <c r="U174" s="26" t="s">
        <v>44</v>
      </c>
      <c r="V174" s="113">
        <v>0</v>
      </c>
      <c r="W174" s="113">
        <f>$V$174*$K$174</f>
        <v>0</v>
      </c>
      <c r="X174" s="113">
        <v>0</v>
      </c>
      <c r="Y174" s="113">
        <f>$X$174*$K$174</f>
        <v>0</v>
      </c>
      <c r="Z174" s="113">
        <v>0</v>
      </c>
      <c r="AA174" s="113">
        <f>$Z$174*$K$174</f>
        <v>0</v>
      </c>
      <c r="AB174" s="114"/>
      <c r="AR174" s="6" t="s">
        <v>261</v>
      </c>
      <c r="AT174" s="6" t="s">
        <v>146</v>
      </c>
      <c r="AU174" s="6" t="s">
        <v>101</v>
      </c>
      <c r="AY174" s="6" t="s">
        <v>144</v>
      </c>
      <c r="BE174" s="115">
        <f>IF($U$174="základní",$N$174,0)</f>
        <v>0</v>
      </c>
      <c r="BF174" s="115">
        <f>IF($U$174="snížená",$N$174,0)</f>
        <v>0</v>
      </c>
      <c r="BG174" s="115">
        <f>IF($U$174="zákl. přenesená",$N$174,0)</f>
        <v>0</v>
      </c>
      <c r="BH174" s="115">
        <f>IF($U$174="sníž. přenesená",$N$174,0)</f>
        <v>0</v>
      </c>
      <c r="BI174" s="115">
        <f>IF($U$174="nulová",$N$174,0)</f>
        <v>0</v>
      </c>
      <c r="BJ174" s="6" t="s">
        <v>19</v>
      </c>
      <c r="BK174" s="115">
        <f>ROUND($L$174*$K$174,2)</f>
        <v>0</v>
      </c>
      <c r="BL174" s="6" t="s">
        <v>261</v>
      </c>
    </row>
    <row r="175" spans="2:64" s="6" customFormat="1" ht="15.75" customHeight="1">
      <c r="B175" s="19"/>
      <c r="C175" s="108" t="s">
        <v>7</v>
      </c>
      <c r="D175" s="108" t="s">
        <v>146</v>
      </c>
      <c r="E175" s="109" t="s">
        <v>266</v>
      </c>
      <c r="F175" s="288" t="s">
        <v>267</v>
      </c>
      <c r="G175" s="289"/>
      <c r="H175" s="289"/>
      <c r="I175" s="289"/>
      <c r="J175" s="110" t="s">
        <v>260</v>
      </c>
      <c r="K175" s="111">
        <v>1</v>
      </c>
      <c r="L175" s="290"/>
      <c r="M175" s="289"/>
      <c r="N175" s="290">
        <f>ROUND($L$175*$K$175,2)</f>
        <v>0</v>
      </c>
      <c r="O175" s="289"/>
      <c r="P175" s="289"/>
      <c r="Q175" s="289"/>
      <c r="R175" s="20"/>
      <c r="T175" s="112"/>
      <c r="U175" s="120" t="s">
        <v>44</v>
      </c>
      <c r="V175" s="121">
        <v>0</v>
      </c>
      <c r="W175" s="121">
        <f>$V$175*$K$175</f>
        <v>0</v>
      </c>
      <c r="X175" s="121">
        <v>0</v>
      </c>
      <c r="Y175" s="121">
        <f>$X$175*$K$175</f>
        <v>0</v>
      </c>
      <c r="Z175" s="121">
        <v>0</v>
      </c>
      <c r="AA175" s="121">
        <f>$Z$175*$K$175</f>
        <v>0</v>
      </c>
      <c r="AB175" s="122"/>
      <c r="AR175" s="6" t="s">
        <v>261</v>
      </c>
      <c r="AT175" s="6" t="s">
        <v>146</v>
      </c>
      <c r="AU175" s="6" t="s">
        <v>101</v>
      </c>
      <c r="AY175" s="6" t="s">
        <v>144</v>
      </c>
      <c r="BE175" s="115">
        <f>IF($U$175="základní",$N$175,0)</f>
        <v>0</v>
      </c>
      <c r="BF175" s="115">
        <f>IF($U$175="snížená",$N$175,0)</f>
        <v>0</v>
      </c>
      <c r="BG175" s="115">
        <f>IF($U$175="zákl. přenesená",$N$175,0)</f>
        <v>0</v>
      </c>
      <c r="BH175" s="115">
        <f>IF($U$175="sníž. přenesená",$N$175,0)</f>
        <v>0</v>
      </c>
      <c r="BI175" s="115">
        <f>IF($U$175="nulová",$N$175,0)</f>
        <v>0</v>
      </c>
      <c r="BJ175" s="6" t="s">
        <v>19</v>
      </c>
      <c r="BK175" s="115">
        <f>ROUND($L$175*$K$175,2)</f>
        <v>0</v>
      </c>
      <c r="BL175" s="6" t="s">
        <v>261</v>
      </c>
    </row>
    <row r="176" spans="2:18" s="6" customFormat="1" ht="7.5" customHeight="1">
      <c r="B176" s="41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3"/>
    </row>
    <row r="177" s="2" customFormat="1" ht="14.25" customHeight="1"/>
  </sheetData>
  <sheetProtection/>
  <mergeCells count="19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N173:Q173"/>
    <mergeCell ref="F167:I167"/>
    <mergeCell ref="L167:M167"/>
    <mergeCell ref="N167:Q167"/>
    <mergeCell ref="F170:I170"/>
    <mergeCell ref="F160:I160"/>
    <mergeCell ref="L160:M160"/>
    <mergeCell ref="N170:Q170"/>
    <mergeCell ref="N169:Q169"/>
    <mergeCell ref="F171:I171"/>
    <mergeCell ref="N158:Q158"/>
    <mergeCell ref="F159:I159"/>
    <mergeCell ref="L159:M159"/>
    <mergeCell ref="N159:Q159"/>
    <mergeCell ref="N161:Q161"/>
    <mergeCell ref="F158:I158"/>
    <mergeCell ref="L158:M158"/>
    <mergeCell ref="N125:Q125"/>
    <mergeCell ref="N137:Q137"/>
    <mergeCell ref="N139:Q139"/>
    <mergeCell ref="N171:Q171"/>
    <mergeCell ref="N160:Q160"/>
    <mergeCell ref="F161:I161"/>
    <mergeCell ref="L161:M161"/>
    <mergeCell ref="L170:M170"/>
    <mergeCell ref="F162:I162"/>
    <mergeCell ref="L162:M162"/>
    <mergeCell ref="F172:I172"/>
    <mergeCell ref="L172:M172"/>
    <mergeCell ref="N172:Q172"/>
    <mergeCell ref="N162:Q162"/>
    <mergeCell ref="F165:I165"/>
    <mergeCell ref="L165:M165"/>
    <mergeCell ref="N165:Q165"/>
    <mergeCell ref="N166:Q166"/>
    <mergeCell ref="N168:Q168"/>
    <mergeCell ref="L171:M171"/>
    <mergeCell ref="F175:I175"/>
    <mergeCell ref="L175:M175"/>
    <mergeCell ref="N175:Q175"/>
    <mergeCell ref="F174:I174"/>
    <mergeCell ref="L174:M174"/>
    <mergeCell ref="N174:Q174"/>
    <mergeCell ref="H1:K1"/>
    <mergeCell ref="S2:AC2"/>
    <mergeCell ref="N148:Q148"/>
    <mergeCell ref="N149:Q149"/>
    <mergeCell ref="N163:Q163"/>
    <mergeCell ref="N164:Q164"/>
    <mergeCell ref="N141:Q141"/>
    <mergeCell ref="N145:Q145"/>
    <mergeCell ref="N123:Q123"/>
    <mergeCell ref="N124:Q12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5" sqref="L1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715</v>
      </c>
      <c r="G1" s="127"/>
      <c r="H1" s="283" t="s">
        <v>716</v>
      </c>
      <c r="I1" s="283"/>
      <c r="J1" s="283"/>
      <c r="K1" s="283"/>
      <c r="L1" s="127" t="s">
        <v>717</v>
      </c>
      <c r="M1" s="125"/>
      <c r="N1" s="125"/>
      <c r="O1" s="126" t="s">
        <v>100</v>
      </c>
      <c r="P1" s="125"/>
      <c r="Q1" s="125"/>
      <c r="R1" s="125"/>
      <c r="S1" s="127" t="s">
        <v>718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80" t="s">
        <v>4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S2" s="252" t="s">
        <v>5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101</v>
      </c>
    </row>
    <row r="4" spans="2:46" s="2" customFormat="1" ht="37.5" customHeight="1">
      <c r="B4" s="10"/>
      <c r="C4" s="277" t="s">
        <v>102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307" t="str">
        <f>'Rekapitulace stavby'!$K$6</f>
        <v>Změna zdroje tepla v objektech DD Pohoda  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R6" s="11"/>
    </row>
    <row r="7" spans="2:18" s="6" customFormat="1" ht="37.5" customHeight="1">
      <c r="B7" s="19"/>
      <c r="D7" s="15" t="s">
        <v>103</v>
      </c>
      <c r="F7" s="281" t="s">
        <v>268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105</v>
      </c>
      <c r="M9" s="16" t="s">
        <v>22</v>
      </c>
      <c r="O9" s="301" t="str">
        <f>'Rekapitulace stavby'!$AN$8</f>
        <v>10.07.2017</v>
      </c>
      <c r="P9" s="256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264"/>
      <c r="P11" s="256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264"/>
      <c r="P12" s="256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264"/>
      <c r="P14" s="256"/>
      <c r="R14" s="20"/>
    </row>
    <row r="15" spans="2:18" s="6" customFormat="1" ht="18.75" customHeight="1">
      <c r="B15" s="19"/>
      <c r="E15" s="14"/>
      <c r="M15" s="16" t="s">
        <v>30</v>
      </c>
      <c r="O15" s="264"/>
      <c r="P15" s="256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36</v>
      </c>
      <c r="M17" s="16" t="s">
        <v>27</v>
      </c>
      <c r="O17" s="264" t="s">
        <v>33</v>
      </c>
      <c r="P17" s="256"/>
      <c r="R17" s="20"/>
    </row>
    <row r="18" spans="2:18" s="6" customFormat="1" ht="18.75" customHeight="1">
      <c r="B18" s="19"/>
      <c r="E18" s="14" t="s">
        <v>34</v>
      </c>
      <c r="M18" s="16" t="s">
        <v>30</v>
      </c>
      <c r="O18" s="264" t="s">
        <v>35</v>
      </c>
      <c r="P18" s="256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38</v>
      </c>
      <c r="M20" s="16" t="s">
        <v>27</v>
      </c>
      <c r="O20" s="264"/>
      <c r="P20" s="256"/>
      <c r="R20" s="20"/>
    </row>
    <row r="21" spans="2:18" s="6" customFormat="1" ht="18.75" customHeight="1">
      <c r="B21" s="19"/>
      <c r="E21" s="14" t="s">
        <v>39</v>
      </c>
      <c r="M21" s="16" t="s">
        <v>30</v>
      </c>
      <c r="O21" s="264"/>
      <c r="P21" s="256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106</v>
      </c>
      <c r="M24" s="282">
        <f>$N$88</f>
        <v>0</v>
      </c>
      <c r="N24" s="256"/>
      <c r="O24" s="256"/>
      <c r="P24" s="256"/>
      <c r="R24" s="20"/>
    </row>
    <row r="25" spans="2:18" s="6" customFormat="1" ht="15" customHeight="1">
      <c r="B25" s="19"/>
      <c r="D25" s="18" t="s">
        <v>107</v>
      </c>
      <c r="M25" s="282">
        <f>$N$103</f>
        <v>0</v>
      </c>
      <c r="N25" s="256"/>
      <c r="O25" s="256"/>
      <c r="P25" s="256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42</v>
      </c>
      <c r="M27" s="311">
        <f>ROUND($M$24+$M$25,2)</f>
        <v>0</v>
      </c>
      <c r="N27" s="256"/>
      <c r="O27" s="256"/>
      <c r="P27" s="256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43</v>
      </c>
      <c r="E29" s="24" t="s">
        <v>44</v>
      </c>
      <c r="F29" s="25">
        <v>0.21</v>
      </c>
      <c r="G29" s="81" t="s">
        <v>45</v>
      </c>
      <c r="H29" s="310">
        <f>ROUND((SUM($BE$103:$BE$104)+SUM($BE$122:$BE$259)),2)</f>
        <v>0</v>
      </c>
      <c r="I29" s="256"/>
      <c r="J29" s="256"/>
      <c r="M29" s="310">
        <f>ROUND((SUM($BE$103:$BE$104)+SUM($BE$122:$BE$259))*$F$29,2)</f>
        <v>0</v>
      </c>
      <c r="N29" s="256"/>
      <c r="O29" s="256"/>
      <c r="P29" s="256"/>
      <c r="R29" s="20"/>
    </row>
    <row r="30" spans="2:18" s="6" customFormat="1" ht="15" customHeight="1">
      <c r="B30" s="19"/>
      <c r="E30" s="24" t="s">
        <v>46</v>
      </c>
      <c r="F30" s="25">
        <v>0.15</v>
      </c>
      <c r="G30" s="81" t="s">
        <v>45</v>
      </c>
      <c r="H30" s="310">
        <f>ROUND((SUM($BF$103:$BF$104)+SUM($BF$122:$BF$259)),2)</f>
        <v>0</v>
      </c>
      <c r="I30" s="256"/>
      <c r="J30" s="256"/>
      <c r="M30" s="310">
        <f>ROUND((SUM($BF$103:$BF$104)+SUM($BF$122:$BF$259))*$F$30,2)</f>
        <v>0</v>
      </c>
      <c r="N30" s="256"/>
      <c r="O30" s="256"/>
      <c r="P30" s="256"/>
      <c r="R30" s="20"/>
    </row>
    <row r="31" spans="2:18" s="6" customFormat="1" ht="15" customHeight="1" hidden="1">
      <c r="B31" s="19"/>
      <c r="E31" s="24" t="s">
        <v>47</v>
      </c>
      <c r="F31" s="25">
        <v>0.21</v>
      </c>
      <c r="G31" s="81" t="s">
        <v>45</v>
      </c>
      <c r="H31" s="310">
        <f>ROUND((SUM($BG$103:$BG$104)+SUM($BG$122:$BG$259)),2)</f>
        <v>0</v>
      </c>
      <c r="I31" s="256"/>
      <c r="J31" s="256"/>
      <c r="M31" s="310">
        <v>0</v>
      </c>
      <c r="N31" s="256"/>
      <c r="O31" s="256"/>
      <c r="P31" s="256"/>
      <c r="R31" s="20"/>
    </row>
    <row r="32" spans="2:18" s="6" customFormat="1" ht="15" customHeight="1" hidden="1">
      <c r="B32" s="19"/>
      <c r="E32" s="24" t="s">
        <v>48</v>
      </c>
      <c r="F32" s="25">
        <v>0.15</v>
      </c>
      <c r="G32" s="81" t="s">
        <v>45</v>
      </c>
      <c r="H32" s="310">
        <f>ROUND((SUM($BH$103:$BH$104)+SUM($BH$122:$BH$259)),2)</f>
        <v>0</v>
      </c>
      <c r="I32" s="256"/>
      <c r="J32" s="256"/>
      <c r="M32" s="310">
        <v>0</v>
      </c>
      <c r="N32" s="256"/>
      <c r="O32" s="256"/>
      <c r="P32" s="256"/>
      <c r="R32" s="20"/>
    </row>
    <row r="33" spans="2:18" s="6" customFormat="1" ht="15" customHeight="1" hidden="1">
      <c r="B33" s="19"/>
      <c r="E33" s="24" t="s">
        <v>49</v>
      </c>
      <c r="F33" s="25">
        <v>0</v>
      </c>
      <c r="G33" s="81" t="s">
        <v>45</v>
      </c>
      <c r="H33" s="310">
        <f>ROUND((SUM($BI$103:$BI$104)+SUM($BI$122:$BI$259)),2)</f>
        <v>0</v>
      </c>
      <c r="I33" s="256"/>
      <c r="J33" s="256"/>
      <c r="M33" s="310">
        <v>0</v>
      </c>
      <c r="N33" s="256"/>
      <c r="O33" s="256"/>
      <c r="P33" s="256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50</v>
      </c>
      <c r="E35" s="30"/>
      <c r="F35" s="30"/>
      <c r="G35" s="82" t="s">
        <v>51</v>
      </c>
      <c r="H35" s="31" t="s">
        <v>52</v>
      </c>
      <c r="I35" s="30"/>
      <c r="J35" s="30"/>
      <c r="K35" s="30"/>
      <c r="L35" s="276">
        <f>ROUND(SUM($M$27:$M$33),2)</f>
        <v>0</v>
      </c>
      <c r="M35" s="269"/>
      <c r="N35" s="269"/>
      <c r="O35" s="269"/>
      <c r="P35" s="271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53</v>
      </c>
      <c r="E50" s="33"/>
      <c r="F50" s="33"/>
      <c r="G50" s="33"/>
      <c r="H50" s="34"/>
      <c r="J50" s="32" t="s">
        <v>54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55</v>
      </c>
      <c r="E59" s="38"/>
      <c r="F59" s="38"/>
      <c r="G59" s="39" t="s">
        <v>56</v>
      </c>
      <c r="H59" s="40"/>
      <c r="J59" s="37" t="s">
        <v>55</v>
      </c>
      <c r="K59" s="38"/>
      <c r="L59" s="38"/>
      <c r="M59" s="38"/>
      <c r="N59" s="39" t="s">
        <v>56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57</v>
      </c>
      <c r="E61" s="33"/>
      <c r="F61" s="33"/>
      <c r="G61" s="33"/>
      <c r="H61" s="34"/>
      <c r="J61" s="32" t="s">
        <v>58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55</v>
      </c>
      <c r="E70" s="38"/>
      <c r="F70" s="38"/>
      <c r="G70" s="39" t="s">
        <v>56</v>
      </c>
      <c r="H70" s="40"/>
      <c r="J70" s="37" t="s">
        <v>55</v>
      </c>
      <c r="K70" s="38"/>
      <c r="L70" s="38"/>
      <c r="M70" s="38"/>
      <c r="N70" s="39" t="s">
        <v>56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77" t="s">
        <v>108</v>
      </c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307" t="str">
        <f>$F$6</f>
        <v>Změna zdroje tepla v objektech DD Pohoda  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R78" s="20"/>
    </row>
    <row r="79" spans="2:18" s="6" customFormat="1" ht="37.5" customHeight="1">
      <c r="B79" s="19"/>
      <c r="C79" s="49" t="s">
        <v>103</v>
      </c>
      <c r="F79" s="263" t="str">
        <f>$F$7</f>
        <v>SO01 F.1.4.a) - Vytápění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Turnov</v>
      </c>
      <c r="K81" s="16" t="s">
        <v>22</v>
      </c>
      <c r="M81" s="301" t="str">
        <f>IF($O$9="","",$O$9)</f>
        <v>10.07.2017</v>
      </c>
      <c r="N81" s="256"/>
      <c r="O81" s="256"/>
      <c r="P81" s="256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Město Turnov</v>
      </c>
      <c r="K83" s="16" t="s">
        <v>36</v>
      </c>
      <c r="M83" s="264" t="str">
        <f>$E$18</f>
        <v>VK INVESTING s.r.o.</v>
      </c>
      <c r="N83" s="256"/>
      <c r="O83" s="256"/>
      <c r="P83" s="256"/>
      <c r="Q83" s="256"/>
      <c r="R83" s="20"/>
    </row>
    <row r="84" spans="2:18" s="6" customFormat="1" ht="15" customHeight="1">
      <c r="B84" s="19"/>
      <c r="C84" s="16" t="s">
        <v>32</v>
      </c>
      <c r="F84" s="14">
        <f>IF($E$15="","",$E$15)</f>
      </c>
      <c r="K84" s="16" t="s">
        <v>38</v>
      </c>
      <c r="M84" s="264" t="str">
        <f>$E$21</f>
        <v>Martin Šimeček</v>
      </c>
      <c r="N84" s="256"/>
      <c r="O84" s="256"/>
      <c r="P84" s="256"/>
      <c r="Q84" s="256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309" t="s">
        <v>109</v>
      </c>
      <c r="D86" s="258"/>
      <c r="E86" s="258"/>
      <c r="F86" s="258"/>
      <c r="G86" s="258"/>
      <c r="H86" s="28"/>
      <c r="I86" s="28"/>
      <c r="J86" s="28"/>
      <c r="K86" s="28"/>
      <c r="L86" s="28"/>
      <c r="M86" s="28"/>
      <c r="N86" s="309" t="s">
        <v>110</v>
      </c>
      <c r="O86" s="256"/>
      <c r="P86" s="256"/>
      <c r="Q86" s="256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111</v>
      </c>
      <c r="N88" s="254">
        <f>ROUND($N$122,2)</f>
        <v>0</v>
      </c>
      <c r="O88" s="256"/>
      <c r="P88" s="256"/>
      <c r="Q88" s="256"/>
      <c r="R88" s="20"/>
      <c r="AU88" s="6" t="s">
        <v>112</v>
      </c>
    </row>
    <row r="89" spans="2:18" s="65" customFormat="1" ht="25.5" customHeight="1">
      <c r="B89" s="83"/>
      <c r="D89" s="84" t="s">
        <v>113</v>
      </c>
      <c r="N89" s="308">
        <f>ROUND($N$123,2)</f>
        <v>0</v>
      </c>
      <c r="O89" s="306"/>
      <c r="P89" s="306"/>
      <c r="Q89" s="306"/>
      <c r="R89" s="85"/>
    </row>
    <row r="90" spans="2:18" s="79" customFormat="1" ht="21" customHeight="1">
      <c r="B90" s="86"/>
      <c r="D90" s="87" t="s">
        <v>114</v>
      </c>
      <c r="N90" s="305">
        <f>ROUND($N$124,2)</f>
        <v>0</v>
      </c>
      <c r="O90" s="306"/>
      <c r="P90" s="306"/>
      <c r="Q90" s="306"/>
      <c r="R90" s="88"/>
    </row>
    <row r="91" spans="2:18" s="79" customFormat="1" ht="21" customHeight="1">
      <c r="B91" s="86"/>
      <c r="D91" s="87" t="s">
        <v>115</v>
      </c>
      <c r="N91" s="305">
        <f>ROUND($N$127,2)</f>
        <v>0</v>
      </c>
      <c r="O91" s="306"/>
      <c r="P91" s="306"/>
      <c r="Q91" s="306"/>
      <c r="R91" s="88"/>
    </row>
    <row r="92" spans="2:18" s="79" customFormat="1" ht="21" customHeight="1">
      <c r="B92" s="86"/>
      <c r="D92" s="87" t="s">
        <v>116</v>
      </c>
      <c r="N92" s="305">
        <f>ROUND($N$133,2)</f>
        <v>0</v>
      </c>
      <c r="O92" s="306"/>
      <c r="P92" s="306"/>
      <c r="Q92" s="306"/>
      <c r="R92" s="88"/>
    </row>
    <row r="93" spans="2:18" s="65" customFormat="1" ht="25.5" customHeight="1">
      <c r="B93" s="83"/>
      <c r="D93" s="84" t="s">
        <v>119</v>
      </c>
      <c r="N93" s="308">
        <f>ROUND($N$137,2)</f>
        <v>0</v>
      </c>
      <c r="O93" s="306"/>
      <c r="P93" s="306"/>
      <c r="Q93" s="306"/>
      <c r="R93" s="85"/>
    </row>
    <row r="94" spans="2:18" s="79" customFormat="1" ht="21" customHeight="1">
      <c r="B94" s="86"/>
      <c r="D94" s="87" t="s">
        <v>269</v>
      </c>
      <c r="N94" s="305">
        <f>ROUND($N$138,2)</f>
        <v>0</v>
      </c>
      <c r="O94" s="306"/>
      <c r="P94" s="306"/>
      <c r="Q94" s="306"/>
      <c r="R94" s="88"/>
    </row>
    <row r="95" spans="2:18" s="79" customFormat="1" ht="21" customHeight="1">
      <c r="B95" s="86"/>
      <c r="D95" s="87" t="s">
        <v>270</v>
      </c>
      <c r="N95" s="305">
        <f>ROUND($N$146,2)</f>
        <v>0</v>
      </c>
      <c r="O95" s="306"/>
      <c r="P95" s="306"/>
      <c r="Q95" s="306"/>
      <c r="R95" s="88"/>
    </row>
    <row r="96" spans="2:18" s="79" customFormat="1" ht="21" customHeight="1">
      <c r="B96" s="86"/>
      <c r="D96" s="87" t="s">
        <v>271</v>
      </c>
      <c r="N96" s="305">
        <f>ROUND($N$159,2)</f>
        <v>0</v>
      </c>
      <c r="O96" s="306"/>
      <c r="P96" s="306"/>
      <c r="Q96" s="306"/>
      <c r="R96" s="88"/>
    </row>
    <row r="97" spans="2:18" s="79" customFormat="1" ht="21" customHeight="1">
      <c r="B97" s="86"/>
      <c r="D97" s="87" t="s">
        <v>272</v>
      </c>
      <c r="N97" s="305">
        <f>ROUND($N$179,2)</f>
        <v>0</v>
      </c>
      <c r="O97" s="306"/>
      <c r="P97" s="306"/>
      <c r="Q97" s="306"/>
      <c r="R97" s="88"/>
    </row>
    <row r="98" spans="2:18" s="79" customFormat="1" ht="21" customHeight="1">
      <c r="B98" s="86"/>
      <c r="D98" s="87" t="s">
        <v>273</v>
      </c>
      <c r="N98" s="305">
        <f>ROUND($N$191,2)</f>
        <v>0</v>
      </c>
      <c r="O98" s="306"/>
      <c r="P98" s="306"/>
      <c r="Q98" s="306"/>
      <c r="R98" s="88"/>
    </row>
    <row r="99" spans="2:18" s="79" customFormat="1" ht="21" customHeight="1">
      <c r="B99" s="86"/>
      <c r="D99" s="87" t="s">
        <v>274</v>
      </c>
      <c r="N99" s="305">
        <f>ROUND($N$238,2)</f>
        <v>0</v>
      </c>
      <c r="O99" s="306"/>
      <c r="P99" s="306"/>
      <c r="Q99" s="306"/>
      <c r="R99" s="88"/>
    </row>
    <row r="100" spans="2:18" s="79" customFormat="1" ht="21" customHeight="1">
      <c r="B100" s="86"/>
      <c r="D100" s="87" t="s">
        <v>275</v>
      </c>
      <c r="N100" s="305">
        <f>ROUND($N$242,2)</f>
        <v>0</v>
      </c>
      <c r="O100" s="306"/>
      <c r="P100" s="306"/>
      <c r="Q100" s="306"/>
      <c r="R100" s="88"/>
    </row>
    <row r="101" spans="2:18" s="65" customFormat="1" ht="25.5" customHeight="1">
      <c r="B101" s="83"/>
      <c r="D101" s="84" t="s">
        <v>276</v>
      </c>
      <c r="N101" s="308">
        <f>ROUND($N$247,2)</f>
        <v>0</v>
      </c>
      <c r="O101" s="306"/>
      <c r="P101" s="306"/>
      <c r="Q101" s="306"/>
      <c r="R101" s="85"/>
    </row>
    <row r="102" spans="2:18" s="6" customFormat="1" ht="22.5" customHeight="1">
      <c r="B102" s="19"/>
      <c r="R102" s="20"/>
    </row>
    <row r="103" spans="2:21" s="6" customFormat="1" ht="30" customHeight="1">
      <c r="B103" s="19"/>
      <c r="C103" s="60" t="s">
        <v>127</v>
      </c>
      <c r="N103" s="254">
        <v>0</v>
      </c>
      <c r="O103" s="256"/>
      <c r="P103" s="256"/>
      <c r="Q103" s="256"/>
      <c r="R103" s="20"/>
      <c r="T103" s="89"/>
      <c r="U103" s="90" t="s">
        <v>43</v>
      </c>
    </row>
    <row r="104" spans="2:18" s="6" customFormat="1" ht="18.75" customHeight="1">
      <c r="B104" s="19"/>
      <c r="R104" s="20"/>
    </row>
    <row r="105" spans="2:18" s="6" customFormat="1" ht="30" customHeight="1">
      <c r="B105" s="19"/>
      <c r="C105" s="78" t="s">
        <v>99</v>
      </c>
      <c r="D105" s="28"/>
      <c r="E105" s="28"/>
      <c r="F105" s="28"/>
      <c r="G105" s="28"/>
      <c r="H105" s="28"/>
      <c r="I105" s="28"/>
      <c r="J105" s="28"/>
      <c r="K105" s="28"/>
      <c r="L105" s="257">
        <f>ROUND(SUM($N$88+$N$103),2)</f>
        <v>0</v>
      </c>
      <c r="M105" s="258"/>
      <c r="N105" s="258"/>
      <c r="O105" s="258"/>
      <c r="P105" s="258"/>
      <c r="Q105" s="258"/>
      <c r="R105" s="20"/>
    </row>
    <row r="106" spans="2:18" s="6" customFormat="1" ht="7.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3"/>
    </row>
    <row r="110" spans="2:18" s="6" customFormat="1" ht="7.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6" customFormat="1" ht="37.5" customHeight="1">
      <c r="B111" s="19"/>
      <c r="C111" s="277" t="s">
        <v>128</v>
      </c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0"/>
    </row>
    <row r="112" spans="2:18" s="6" customFormat="1" ht="7.5" customHeight="1">
      <c r="B112" s="19"/>
      <c r="R112" s="20"/>
    </row>
    <row r="113" spans="2:18" s="6" customFormat="1" ht="30.75" customHeight="1">
      <c r="B113" s="19"/>
      <c r="C113" s="16" t="s">
        <v>14</v>
      </c>
      <c r="F113" s="307" t="str">
        <f>$F$6</f>
        <v>Změna zdroje tepla v objektech DD Pohoda  </v>
      </c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R113" s="20"/>
    </row>
    <row r="114" spans="2:18" s="6" customFormat="1" ht="37.5" customHeight="1">
      <c r="B114" s="19"/>
      <c r="C114" s="49" t="s">
        <v>103</v>
      </c>
      <c r="F114" s="263" t="str">
        <f>$F$7</f>
        <v>SO01 F.1.4.a) - Vytápění</v>
      </c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R114" s="20"/>
    </row>
    <row r="115" spans="2:18" s="6" customFormat="1" ht="7.5" customHeight="1">
      <c r="B115" s="19"/>
      <c r="R115" s="20"/>
    </row>
    <row r="116" spans="2:18" s="6" customFormat="1" ht="18.75" customHeight="1">
      <c r="B116" s="19"/>
      <c r="C116" s="16" t="s">
        <v>20</v>
      </c>
      <c r="F116" s="14" t="str">
        <f>$F$9</f>
        <v>Turnov</v>
      </c>
      <c r="K116" s="16" t="s">
        <v>22</v>
      </c>
      <c r="M116" s="301" t="str">
        <f>IF($O$9="","",$O$9)</f>
        <v>10.07.2017</v>
      </c>
      <c r="N116" s="256"/>
      <c r="O116" s="256"/>
      <c r="P116" s="256"/>
      <c r="R116" s="20"/>
    </row>
    <row r="117" spans="2:18" s="6" customFormat="1" ht="7.5" customHeight="1">
      <c r="B117" s="19"/>
      <c r="R117" s="20"/>
    </row>
    <row r="118" spans="2:18" s="6" customFormat="1" ht="15.75" customHeight="1">
      <c r="B118" s="19"/>
      <c r="C118" s="16" t="s">
        <v>26</v>
      </c>
      <c r="F118" s="14" t="str">
        <f>$E$12</f>
        <v>Město Turnov</v>
      </c>
      <c r="K118" s="16" t="s">
        <v>36</v>
      </c>
      <c r="M118" s="264" t="str">
        <f>$E$18</f>
        <v>VK INVESTING s.r.o.</v>
      </c>
      <c r="N118" s="256"/>
      <c r="O118" s="256"/>
      <c r="P118" s="256"/>
      <c r="Q118" s="256"/>
      <c r="R118" s="20"/>
    </row>
    <row r="119" spans="2:18" s="6" customFormat="1" ht="15" customHeight="1">
      <c r="B119" s="19"/>
      <c r="C119" s="16" t="s">
        <v>32</v>
      </c>
      <c r="F119" s="14">
        <f>IF($E$15="","",$E$15)</f>
      </c>
      <c r="K119" s="16" t="s">
        <v>38</v>
      </c>
      <c r="M119" s="264" t="str">
        <f>$E$21</f>
        <v>Martin Šimeček</v>
      </c>
      <c r="N119" s="256"/>
      <c r="O119" s="256"/>
      <c r="P119" s="256"/>
      <c r="Q119" s="256"/>
      <c r="R119" s="20"/>
    </row>
    <row r="120" spans="2:18" s="6" customFormat="1" ht="11.25" customHeight="1">
      <c r="B120" s="19"/>
      <c r="R120" s="20"/>
    </row>
    <row r="121" spans="2:28" s="91" customFormat="1" ht="30" customHeight="1">
      <c r="B121" s="92"/>
      <c r="C121" s="93" t="s">
        <v>129</v>
      </c>
      <c r="D121" s="94" t="s">
        <v>130</v>
      </c>
      <c r="E121" s="94" t="s">
        <v>61</v>
      </c>
      <c r="F121" s="302" t="s">
        <v>131</v>
      </c>
      <c r="G121" s="303"/>
      <c r="H121" s="303"/>
      <c r="I121" s="303"/>
      <c r="J121" s="94" t="s">
        <v>132</v>
      </c>
      <c r="K121" s="94" t="s">
        <v>133</v>
      </c>
      <c r="L121" s="302" t="s">
        <v>134</v>
      </c>
      <c r="M121" s="303"/>
      <c r="N121" s="302" t="s">
        <v>135</v>
      </c>
      <c r="O121" s="303"/>
      <c r="P121" s="303"/>
      <c r="Q121" s="304"/>
      <c r="R121" s="95"/>
      <c r="T121" s="55" t="s">
        <v>136</v>
      </c>
      <c r="U121" s="56" t="s">
        <v>43</v>
      </c>
      <c r="V121" s="56" t="s">
        <v>137</v>
      </c>
      <c r="W121" s="56" t="s">
        <v>138</v>
      </c>
      <c r="X121" s="56" t="s">
        <v>139</v>
      </c>
      <c r="Y121" s="56" t="s">
        <v>140</v>
      </c>
      <c r="Z121" s="56" t="s">
        <v>141</v>
      </c>
      <c r="AA121" s="56" t="s">
        <v>142</v>
      </c>
      <c r="AB121" s="57" t="s">
        <v>143</v>
      </c>
    </row>
    <row r="122" spans="2:63" s="6" customFormat="1" ht="30" customHeight="1">
      <c r="B122" s="19"/>
      <c r="C122" s="60" t="s">
        <v>106</v>
      </c>
      <c r="N122" s="287">
        <f>$BK$122+N131+N132</f>
        <v>0</v>
      </c>
      <c r="O122" s="256"/>
      <c r="P122" s="256"/>
      <c r="Q122" s="256"/>
      <c r="R122" s="20"/>
      <c r="T122" s="59"/>
      <c r="U122" s="33"/>
      <c r="V122" s="33"/>
      <c r="W122" s="96">
        <f>$W$123+$W$137+$W$247</f>
        <v>575.4852189999999</v>
      </c>
      <c r="X122" s="33"/>
      <c r="Y122" s="96">
        <f>$Y$123+$Y$137+$Y$247</f>
        <v>9.326681494999999</v>
      </c>
      <c r="Z122" s="33"/>
      <c r="AA122" s="96">
        <f>$AA$123+$AA$137+$AA$247</f>
        <v>2.62163</v>
      </c>
      <c r="AB122" s="34"/>
      <c r="AT122" s="6" t="s">
        <v>78</v>
      </c>
      <c r="AU122" s="6" t="s">
        <v>112</v>
      </c>
      <c r="BK122" s="97">
        <f>$BK$123+$BK$137+$BK$247</f>
        <v>0</v>
      </c>
    </row>
    <row r="123" spans="2:63" s="98" customFormat="1" ht="37.5" customHeight="1">
      <c r="B123" s="99"/>
      <c r="D123" s="100" t="s">
        <v>113</v>
      </c>
      <c r="N123" s="284">
        <f>$BK$123+N131+N132</f>
        <v>0</v>
      </c>
      <c r="O123" s="285"/>
      <c r="P123" s="285"/>
      <c r="Q123" s="285"/>
      <c r="R123" s="102"/>
      <c r="T123" s="103"/>
      <c r="W123" s="104">
        <f>$W$124+$W$127+$W$133</f>
        <v>7.457999999999999</v>
      </c>
      <c r="Y123" s="104">
        <f>$Y$124+$Y$127+$Y$133</f>
        <v>0.24017</v>
      </c>
      <c r="AA123" s="104">
        <f>$AA$124+$AA$127+$AA$133</f>
        <v>0</v>
      </c>
      <c r="AB123" s="105"/>
      <c r="AR123" s="101" t="s">
        <v>19</v>
      </c>
      <c r="AT123" s="101" t="s">
        <v>78</v>
      </c>
      <c r="AU123" s="101" t="s">
        <v>79</v>
      </c>
      <c r="AY123" s="101" t="s">
        <v>144</v>
      </c>
      <c r="BK123" s="106">
        <f>$BK$124+$BK$127+$BK$133</f>
        <v>0</v>
      </c>
    </row>
    <row r="124" spans="2:63" s="98" customFormat="1" ht="21" customHeight="1">
      <c r="B124" s="99"/>
      <c r="D124" s="107" t="s">
        <v>114</v>
      </c>
      <c r="N124" s="286">
        <f>$BK$124</f>
        <v>0</v>
      </c>
      <c r="O124" s="285"/>
      <c r="P124" s="285"/>
      <c r="Q124" s="285"/>
      <c r="R124" s="102"/>
      <c r="T124" s="103"/>
      <c r="W124" s="104">
        <f>SUM($W$125:$W$126)</f>
        <v>3.6919999999999997</v>
      </c>
      <c r="Y124" s="104">
        <f>SUM($Y$125:$Y$126)</f>
        <v>0</v>
      </c>
      <c r="AA124" s="104">
        <f>SUM($AA$125:$AA$126)</f>
        <v>0</v>
      </c>
      <c r="AB124" s="105"/>
      <c r="AR124" s="101" t="s">
        <v>19</v>
      </c>
      <c r="AT124" s="101" t="s">
        <v>78</v>
      </c>
      <c r="AU124" s="101" t="s">
        <v>19</v>
      </c>
      <c r="AY124" s="101" t="s">
        <v>144</v>
      </c>
      <c r="BK124" s="106">
        <f>SUM($BK$125:$BK$126)</f>
        <v>0</v>
      </c>
    </row>
    <row r="125" spans="2:64" s="6" customFormat="1" ht="27" customHeight="1">
      <c r="B125" s="19"/>
      <c r="C125" s="108" t="s">
        <v>277</v>
      </c>
      <c r="D125" s="108" t="s">
        <v>146</v>
      </c>
      <c r="E125" s="109" t="s">
        <v>278</v>
      </c>
      <c r="F125" s="288" t="s">
        <v>279</v>
      </c>
      <c r="G125" s="289"/>
      <c r="H125" s="289"/>
      <c r="I125" s="289"/>
      <c r="J125" s="110" t="s">
        <v>149</v>
      </c>
      <c r="K125" s="111">
        <v>1</v>
      </c>
      <c r="L125" s="290"/>
      <c r="M125" s="289"/>
      <c r="N125" s="290">
        <f>ROUND($L$125*$K$125,2)</f>
        <v>0</v>
      </c>
      <c r="O125" s="289"/>
      <c r="P125" s="289"/>
      <c r="Q125" s="289"/>
      <c r="R125" s="20"/>
      <c r="T125" s="112"/>
      <c r="U125" s="26" t="s">
        <v>44</v>
      </c>
      <c r="V125" s="113">
        <v>1.666</v>
      </c>
      <c r="W125" s="113">
        <f>$V$125*$K$125</f>
        <v>1.666</v>
      </c>
      <c r="X125" s="113">
        <v>0</v>
      </c>
      <c r="Y125" s="113">
        <f>$X$125*$K$125</f>
        <v>0</v>
      </c>
      <c r="Z125" s="113">
        <v>0</v>
      </c>
      <c r="AA125" s="113">
        <f>$Z$125*$K$125</f>
        <v>0</v>
      </c>
      <c r="AB125" s="114"/>
      <c r="AR125" s="6" t="s">
        <v>150</v>
      </c>
      <c r="AT125" s="6" t="s">
        <v>146</v>
      </c>
      <c r="AU125" s="6" t="s">
        <v>101</v>
      </c>
      <c r="AY125" s="6" t="s">
        <v>144</v>
      </c>
      <c r="BE125" s="115">
        <f>IF($U$125="základní",$N$125,0)</f>
        <v>0</v>
      </c>
      <c r="BF125" s="115">
        <f>IF($U$125="snížená",$N$125,0)</f>
        <v>0</v>
      </c>
      <c r="BG125" s="115">
        <f>IF($U$125="zákl. přenesená",$N$125,0)</f>
        <v>0</v>
      </c>
      <c r="BH125" s="115">
        <f>IF($U$125="sníž. přenesená",$N$125,0)</f>
        <v>0</v>
      </c>
      <c r="BI125" s="115">
        <f>IF($U$125="nulová",$N$125,0)</f>
        <v>0</v>
      </c>
      <c r="BJ125" s="6" t="s">
        <v>19</v>
      </c>
      <c r="BK125" s="115">
        <f>ROUND($L$125*$K$125,2)</f>
        <v>0</v>
      </c>
      <c r="BL125" s="6" t="s">
        <v>150</v>
      </c>
    </row>
    <row r="126" spans="2:64" s="6" customFormat="1" ht="27" customHeight="1">
      <c r="B126" s="19"/>
      <c r="C126" s="108" t="s">
        <v>280</v>
      </c>
      <c r="D126" s="108" t="s">
        <v>146</v>
      </c>
      <c r="E126" s="109" t="s">
        <v>281</v>
      </c>
      <c r="F126" s="288" t="s">
        <v>282</v>
      </c>
      <c r="G126" s="289"/>
      <c r="H126" s="289"/>
      <c r="I126" s="289"/>
      <c r="J126" s="110" t="s">
        <v>149</v>
      </c>
      <c r="K126" s="111">
        <v>1</v>
      </c>
      <c r="L126" s="290"/>
      <c r="M126" s="289"/>
      <c r="N126" s="290">
        <f>ROUND($L$126*$K$126,2)</f>
        <v>0</v>
      </c>
      <c r="O126" s="289"/>
      <c r="P126" s="289"/>
      <c r="Q126" s="289"/>
      <c r="R126" s="20"/>
      <c r="T126" s="112"/>
      <c r="U126" s="26" t="s">
        <v>44</v>
      </c>
      <c r="V126" s="113">
        <v>2.026</v>
      </c>
      <c r="W126" s="113">
        <f>$V$126*$K$126</f>
        <v>2.026</v>
      </c>
      <c r="X126" s="113">
        <v>0</v>
      </c>
      <c r="Y126" s="113">
        <f>$X$126*$K$126</f>
        <v>0</v>
      </c>
      <c r="Z126" s="113">
        <v>0</v>
      </c>
      <c r="AA126" s="113">
        <f>$Z$126*$K$126</f>
        <v>0</v>
      </c>
      <c r="AB126" s="114"/>
      <c r="AR126" s="6" t="s">
        <v>150</v>
      </c>
      <c r="AT126" s="6" t="s">
        <v>146</v>
      </c>
      <c r="AU126" s="6" t="s">
        <v>101</v>
      </c>
      <c r="AY126" s="6" t="s">
        <v>144</v>
      </c>
      <c r="BE126" s="115">
        <f>IF($U$126="základní",$N$126,0)</f>
        <v>0</v>
      </c>
      <c r="BF126" s="115">
        <f>IF($U$126="snížená",$N$126,0)</f>
        <v>0</v>
      </c>
      <c r="BG126" s="115">
        <f>IF($U$126="zákl. přenesená",$N$126,0)</f>
        <v>0</v>
      </c>
      <c r="BH126" s="115">
        <f>IF($U$126="sníž. přenesená",$N$126,0)</f>
        <v>0</v>
      </c>
      <c r="BI126" s="115">
        <f>IF($U$126="nulová",$N$126,0)</f>
        <v>0</v>
      </c>
      <c r="BJ126" s="6" t="s">
        <v>19</v>
      </c>
      <c r="BK126" s="115">
        <f>ROUND($L$126*$K$126,2)</f>
        <v>0</v>
      </c>
      <c r="BL126" s="6" t="s">
        <v>150</v>
      </c>
    </row>
    <row r="127" spans="2:63" s="98" customFormat="1" ht="30.75" customHeight="1">
      <c r="B127" s="99"/>
      <c r="D127" s="107" t="s">
        <v>115</v>
      </c>
      <c r="N127" s="286">
        <f>$BK$127</f>
        <v>0</v>
      </c>
      <c r="O127" s="285"/>
      <c r="P127" s="285"/>
      <c r="Q127" s="285"/>
      <c r="R127" s="102"/>
      <c r="T127" s="103"/>
      <c r="W127" s="104">
        <f>SUM($W$128:$W$130)</f>
        <v>3.364</v>
      </c>
      <c r="Y127" s="104">
        <f>SUM($Y$128:$Y$130)</f>
        <v>0.054</v>
      </c>
      <c r="AA127" s="104">
        <f>SUM($AA$128:$AA$130)</f>
        <v>0</v>
      </c>
      <c r="AB127" s="105"/>
      <c r="AR127" s="101" t="s">
        <v>19</v>
      </c>
      <c r="AT127" s="101" t="s">
        <v>78</v>
      </c>
      <c r="AU127" s="101" t="s">
        <v>19</v>
      </c>
      <c r="AY127" s="101" t="s">
        <v>144</v>
      </c>
      <c r="BK127" s="106">
        <f>SUM($BK$128:$BK$130)</f>
        <v>0</v>
      </c>
    </row>
    <row r="128" spans="2:64" s="6" customFormat="1" ht="64.5" customHeight="1">
      <c r="B128" s="19"/>
      <c r="C128" s="116" t="s">
        <v>283</v>
      </c>
      <c r="D128" s="116" t="s">
        <v>213</v>
      </c>
      <c r="E128" s="117" t="s">
        <v>284</v>
      </c>
      <c r="F128" s="298" t="s">
        <v>719</v>
      </c>
      <c r="G128" s="299"/>
      <c r="H128" s="299"/>
      <c r="I128" s="299"/>
      <c r="J128" s="118" t="s">
        <v>219</v>
      </c>
      <c r="K128" s="119">
        <v>1</v>
      </c>
      <c r="L128" s="300"/>
      <c r="M128" s="299"/>
      <c r="N128" s="300">
        <f>ROUND($L$128*$K$128,2)</f>
        <v>0</v>
      </c>
      <c r="O128" s="289"/>
      <c r="P128" s="289"/>
      <c r="Q128" s="289"/>
      <c r="R128" s="20"/>
      <c r="T128" s="112"/>
      <c r="U128" s="26" t="s">
        <v>44</v>
      </c>
      <c r="V128" s="113">
        <v>0</v>
      </c>
      <c r="W128" s="113">
        <f>$V$128*$K$128</f>
        <v>0</v>
      </c>
      <c r="X128" s="113">
        <v>0.027</v>
      </c>
      <c r="Y128" s="113">
        <f>$X$128*$K$128</f>
        <v>0.027</v>
      </c>
      <c r="Z128" s="113">
        <v>0</v>
      </c>
      <c r="AA128" s="113">
        <f>$Z$128*$K$128</f>
        <v>0</v>
      </c>
      <c r="AB128" s="114"/>
      <c r="AR128" s="6" t="s">
        <v>285</v>
      </c>
      <c r="AT128" s="6" t="s">
        <v>213</v>
      </c>
      <c r="AU128" s="6" t="s">
        <v>101</v>
      </c>
      <c r="AY128" s="6" t="s">
        <v>144</v>
      </c>
      <c r="BE128" s="115">
        <f>IF($U$128="základní",$N$128,0)</f>
        <v>0</v>
      </c>
      <c r="BF128" s="115">
        <f>IF($U$128="snížená",$N$128,0)</f>
        <v>0</v>
      </c>
      <c r="BG128" s="115">
        <f>IF($U$128="zákl. přenesená",$N$128,0)</f>
        <v>0</v>
      </c>
      <c r="BH128" s="115">
        <f>IF($U$128="sníž. přenesená",$N$128,0)</f>
        <v>0</v>
      </c>
      <c r="BI128" s="115">
        <f>IF($U$128="nulová",$N$128,0)</f>
        <v>0</v>
      </c>
      <c r="BJ128" s="6" t="s">
        <v>19</v>
      </c>
      <c r="BK128" s="115">
        <f>ROUND($L$128*$K$128,2)</f>
        <v>0</v>
      </c>
      <c r="BL128" s="6" t="s">
        <v>150</v>
      </c>
    </row>
    <row r="129" spans="2:64" s="6" customFormat="1" ht="66.75" customHeight="1">
      <c r="B129" s="19"/>
      <c r="C129" s="116" t="s">
        <v>286</v>
      </c>
      <c r="D129" s="116" t="s">
        <v>213</v>
      </c>
      <c r="E129" s="117" t="s">
        <v>287</v>
      </c>
      <c r="F129" s="298" t="s">
        <v>720</v>
      </c>
      <c r="G129" s="299"/>
      <c r="H129" s="299"/>
      <c r="I129" s="299"/>
      <c r="J129" s="118" t="s">
        <v>219</v>
      </c>
      <c r="K129" s="119">
        <v>1</v>
      </c>
      <c r="L129" s="300"/>
      <c r="M129" s="299"/>
      <c r="N129" s="300">
        <f>ROUND($L$129*$K$129,2)</f>
        <v>0</v>
      </c>
      <c r="O129" s="289"/>
      <c r="P129" s="289"/>
      <c r="Q129" s="289"/>
      <c r="R129" s="20"/>
      <c r="T129" s="112"/>
      <c r="U129" s="26" t="s">
        <v>44</v>
      </c>
      <c r="V129" s="113">
        <v>0</v>
      </c>
      <c r="W129" s="113">
        <f>$V$129*$K$129</f>
        <v>0</v>
      </c>
      <c r="X129" s="113">
        <v>0.027</v>
      </c>
      <c r="Y129" s="113">
        <f>$X$129*$K$129</f>
        <v>0.027</v>
      </c>
      <c r="Z129" s="113">
        <v>0</v>
      </c>
      <c r="AA129" s="113">
        <f>$Z$129*$K$129</f>
        <v>0</v>
      </c>
      <c r="AB129" s="114"/>
      <c r="AR129" s="6" t="s">
        <v>285</v>
      </c>
      <c r="AT129" s="6" t="s">
        <v>213</v>
      </c>
      <c r="AU129" s="6" t="s">
        <v>101</v>
      </c>
      <c r="AY129" s="6" t="s">
        <v>144</v>
      </c>
      <c r="BE129" s="115">
        <f>IF($U$129="základní",$N$129,0)</f>
        <v>0</v>
      </c>
      <c r="BF129" s="115">
        <f>IF($U$129="snížená",$N$129,0)</f>
        <v>0</v>
      </c>
      <c r="BG129" s="115">
        <f>IF($U$129="zákl. přenesená",$N$129,0)</f>
        <v>0</v>
      </c>
      <c r="BH129" s="115">
        <f>IF($U$129="sníž. přenesená",$N$129,0)</f>
        <v>0</v>
      </c>
      <c r="BI129" s="115">
        <f>IF($U$129="nulová",$N$129,0)</f>
        <v>0</v>
      </c>
      <c r="BJ129" s="6" t="s">
        <v>19</v>
      </c>
      <c r="BK129" s="115">
        <f>ROUND($L$129*$K$129,2)</f>
        <v>0</v>
      </c>
      <c r="BL129" s="6" t="s">
        <v>150</v>
      </c>
    </row>
    <row r="130" spans="2:64" s="6" customFormat="1" ht="15.75" customHeight="1">
      <c r="B130" s="19"/>
      <c r="C130" s="108" t="s">
        <v>288</v>
      </c>
      <c r="D130" s="108" t="s">
        <v>146</v>
      </c>
      <c r="E130" s="109" t="s">
        <v>289</v>
      </c>
      <c r="F130" s="288" t="s">
        <v>290</v>
      </c>
      <c r="G130" s="289"/>
      <c r="H130" s="289"/>
      <c r="I130" s="289"/>
      <c r="J130" s="110" t="s">
        <v>219</v>
      </c>
      <c r="K130" s="111">
        <v>2</v>
      </c>
      <c r="L130" s="290"/>
      <c r="M130" s="289"/>
      <c r="N130" s="290">
        <f>ROUND($L$130*$K$130,2)</f>
        <v>0</v>
      </c>
      <c r="O130" s="289"/>
      <c r="P130" s="289"/>
      <c r="Q130" s="289"/>
      <c r="R130" s="20"/>
      <c r="T130" s="112"/>
      <c r="U130" s="26" t="s">
        <v>44</v>
      </c>
      <c r="V130" s="113">
        <v>1.682</v>
      </c>
      <c r="W130" s="113">
        <f>$V$130*$K$130</f>
        <v>3.364</v>
      </c>
      <c r="X130" s="113">
        <v>0</v>
      </c>
      <c r="Y130" s="113">
        <f>$X$130*$K$130</f>
        <v>0</v>
      </c>
      <c r="Z130" s="113">
        <v>0</v>
      </c>
      <c r="AA130" s="113">
        <f>$Z$130*$K$130</f>
        <v>0</v>
      </c>
      <c r="AB130" s="114"/>
      <c r="AR130" s="6" t="s">
        <v>208</v>
      </c>
      <c r="AT130" s="6" t="s">
        <v>146</v>
      </c>
      <c r="AU130" s="6" t="s">
        <v>101</v>
      </c>
      <c r="AY130" s="6" t="s">
        <v>144</v>
      </c>
      <c r="BE130" s="115">
        <f>IF($U$130="základní",$N$130,0)</f>
        <v>0</v>
      </c>
      <c r="BF130" s="115">
        <f>IF($U$130="snížená",$N$130,0)</f>
        <v>0</v>
      </c>
      <c r="BG130" s="115">
        <f>IF($U$130="zákl. přenesená",$N$130,0)</f>
        <v>0</v>
      </c>
      <c r="BH130" s="115">
        <f>IF($U$130="sníž. přenesená",$N$130,0)</f>
        <v>0</v>
      </c>
      <c r="BI130" s="115">
        <f>IF($U$130="nulová",$N$130,0)</f>
        <v>0</v>
      </c>
      <c r="BJ130" s="6" t="s">
        <v>19</v>
      </c>
      <c r="BK130" s="115">
        <f>ROUND($L$130*$K$130,2)</f>
        <v>0</v>
      </c>
      <c r="BL130" s="6" t="s">
        <v>208</v>
      </c>
    </row>
    <row r="131" spans="2:63" s="6" customFormat="1" ht="15.75" customHeight="1">
      <c r="B131" s="19"/>
      <c r="C131" s="108">
        <v>165</v>
      </c>
      <c r="D131" s="108" t="s">
        <v>146</v>
      </c>
      <c r="E131" s="109" t="s">
        <v>726</v>
      </c>
      <c r="F131" s="288" t="s">
        <v>729</v>
      </c>
      <c r="G131" s="289"/>
      <c r="H131" s="289"/>
      <c r="I131" s="289"/>
      <c r="J131" s="110" t="s">
        <v>149</v>
      </c>
      <c r="K131" s="111">
        <v>1</v>
      </c>
      <c r="L131" s="290"/>
      <c r="M131" s="289"/>
      <c r="N131" s="290">
        <f>ROUND($L$131*$K$131,2)</f>
        <v>0</v>
      </c>
      <c r="O131" s="289"/>
      <c r="P131" s="289"/>
      <c r="Q131" s="289"/>
      <c r="R131" s="20"/>
      <c r="T131" s="130"/>
      <c r="U131" s="26"/>
      <c r="V131" s="113"/>
      <c r="W131" s="113"/>
      <c r="X131" s="113"/>
      <c r="Y131" s="113"/>
      <c r="Z131" s="113"/>
      <c r="AA131" s="113"/>
      <c r="AB131" s="114"/>
      <c r="BE131" s="115"/>
      <c r="BF131" s="115"/>
      <c r="BG131" s="115"/>
      <c r="BH131" s="115"/>
      <c r="BI131" s="115"/>
      <c r="BK131" s="115"/>
    </row>
    <row r="132" spans="2:63" s="6" customFormat="1" ht="15.75" customHeight="1">
      <c r="B132" s="19"/>
      <c r="C132" s="108">
        <v>165</v>
      </c>
      <c r="D132" s="108" t="s">
        <v>146</v>
      </c>
      <c r="E132" s="109" t="s">
        <v>727</v>
      </c>
      <c r="F132" s="288" t="s">
        <v>728</v>
      </c>
      <c r="G132" s="289"/>
      <c r="H132" s="289"/>
      <c r="I132" s="289"/>
      <c r="J132" s="110" t="s">
        <v>149</v>
      </c>
      <c r="K132" s="111">
        <v>1</v>
      </c>
      <c r="L132" s="290"/>
      <c r="M132" s="289"/>
      <c r="N132" s="290">
        <f>ROUND($L$132*$K$132,2)</f>
        <v>0</v>
      </c>
      <c r="O132" s="289"/>
      <c r="P132" s="289"/>
      <c r="Q132" s="289"/>
      <c r="R132" s="20"/>
      <c r="T132" s="130"/>
      <c r="U132" s="26"/>
      <c r="V132" s="113"/>
      <c r="W132" s="113"/>
      <c r="X132" s="113"/>
      <c r="Y132" s="113"/>
      <c r="Z132" s="113"/>
      <c r="AA132" s="113"/>
      <c r="AB132" s="114"/>
      <c r="BE132" s="115"/>
      <c r="BF132" s="115"/>
      <c r="BG132" s="115"/>
      <c r="BH132" s="115"/>
      <c r="BI132" s="115"/>
      <c r="BK132" s="115"/>
    </row>
    <row r="133" spans="2:63" s="98" customFormat="1" ht="30.75" customHeight="1">
      <c r="B133" s="99"/>
      <c r="D133" s="107" t="s">
        <v>116</v>
      </c>
      <c r="N133" s="286">
        <f>$BK$133</f>
        <v>0</v>
      </c>
      <c r="O133" s="285"/>
      <c r="P133" s="285"/>
      <c r="Q133" s="285"/>
      <c r="R133" s="102"/>
      <c r="T133" s="103"/>
      <c r="W133" s="104">
        <f>SUM($W$134:$W$136)</f>
        <v>0.402</v>
      </c>
      <c r="Y133" s="104">
        <f>SUM($Y$134:$Y$136)</f>
        <v>0.18617</v>
      </c>
      <c r="AA133" s="104">
        <f>SUM($AA$134:$AA$136)</f>
        <v>0</v>
      </c>
      <c r="AB133" s="105"/>
      <c r="AR133" s="101" t="s">
        <v>19</v>
      </c>
      <c r="AT133" s="101" t="s">
        <v>78</v>
      </c>
      <c r="AU133" s="101" t="s">
        <v>19</v>
      </c>
      <c r="AY133" s="101" t="s">
        <v>144</v>
      </c>
      <c r="BK133" s="106">
        <f>SUM($BK$134:$BK$136)</f>
        <v>0</v>
      </c>
    </row>
    <row r="134" spans="2:64" s="6" customFormat="1" ht="27" customHeight="1">
      <c r="B134" s="19"/>
      <c r="C134" s="108" t="s">
        <v>291</v>
      </c>
      <c r="D134" s="108" t="s">
        <v>146</v>
      </c>
      <c r="E134" s="109" t="s">
        <v>292</v>
      </c>
      <c r="F134" s="288" t="s">
        <v>293</v>
      </c>
      <c r="G134" s="289"/>
      <c r="H134" s="289"/>
      <c r="I134" s="289"/>
      <c r="J134" s="110" t="s">
        <v>149</v>
      </c>
      <c r="K134" s="111">
        <v>1</v>
      </c>
      <c r="L134" s="290"/>
      <c r="M134" s="289"/>
      <c r="N134" s="290">
        <f>ROUND($L$134*$K$134,2)</f>
        <v>0</v>
      </c>
      <c r="O134" s="289"/>
      <c r="P134" s="289"/>
      <c r="Q134" s="289"/>
      <c r="R134" s="20"/>
      <c r="T134" s="112"/>
      <c r="U134" s="26" t="s">
        <v>44</v>
      </c>
      <c r="V134" s="113">
        <v>0.178</v>
      </c>
      <c r="W134" s="113">
        <f>$V$134*$K$134</f>
        <v>0.178</v>
      </c>
      <c r="X134" s="113">
        <v>0.05272</v>
      </c>
      <c r="Y134" s="113">
        <f>$X$134*$K$134</f>
        <v>0.05272</v>
      </c>
      <c r="Z134" s="113">
        <v>0</v>
      </c>
      <c r="AA134" s="113">
        <f>$Z$134*$K$134</f>
        <v>0</v>
      </c>
      <c r="AB134" s="114"/>
      <c r="AR134" s="6" t="s">
        <v>150</v>
      </c>
      <c r="AT134" s="6" t="s">
        <v>146</v>
      </c>
      <c r="AU134" s="6" t="s">
        <v>101</v>
      </c>
      <c r="AY134" s="6" t="s">
        <v>144</v>
      </c>
      <c r="BE134" s="115">
        <f>IF($U$134="základní",$N$134,0)</f>
        <v>0</v>
      </c>
      <c r="BF134" s="115">
        <f>IF($U$134="snížená",$N$134,0)</f>
        <v>0</v>
      </c>
      <c r="BG134" s="115">
        <f>IF($U$134="zákl. přenesená",$N$134,0)</f>
        <v>0</v>
      </c>
      <c r="BH134" s="115">
        <f>IF($U$134="sníž. přenesená",$N$134,0)</f>
        <v>0</v>
      </c>
      <c r="BI134" s="115">
        <f>IF($U$134="nulová",$N$134,0)</f>
        <v>0</v>
      </c>
      <c r="BJ134" s="6" t="s">
        <v>19</v>
      </c>
      <c r="BK134" s="115">
        <f>ROUND($L$134*$K$134,2)</f>
        <v>0</v>
      </c>
      <c r="BL134" s="6" t="s">
        <v>150</v>
      </c>
    </row>
    <row r="135" spans="2:64" s="6" customFormat="1" ht="27" customHeight="1">
      <c r="B135" s="19"/>
      <c r="C135" s="108" t="s">
        <v>294</v>
      </c>
      <c r="D135" s="108" t="s">
        <v>146</v>
      </c>
      <c r="E135" s="109" t="s">
        <v>295</v>
      </c>
      <c r="F135" s="288" t="s">
        <v>296</v>
      </c>
      <c r="G135" s="289"/>
      <c r="H135" s="289"/>
      <c r="I135" s="289"/>
      <c r="J135" s="110" t="s">
        <v>149</v>
      </c>
      <c r="K135" s="111">
        <v>1</v>
      </c>
      <c r="L135" s="290"/>
      <c r="M135" s="289"/>
      <c r="N135" s="290">
        <f>ROUND($L$135*$K$135,2)</f>
        <v>0</v>
      </c>
      <c r="O135" s="289"/>
      <c r="P135" s="289"/>
      <c r="Q135" s="289"/>
      <c r="R135" s="20"/>
      <c r="T135" s="112"/>
      <c r="U135" s="26" t="s">
        <v>44</v>
      </c>
      <c r="V135" s="113">
        <v>0.224</v>
      </c>
      <c r="W135" s="113">
        <f>$V$135*$K$135</f>
        <v>0.224</v>
      </c>
      <c r="X135" s="113">
        <v>0.04945</v>
      </c>
      <c r="Y135" s="113">
        <f>$X$135*$K$135</f>
        <v>0.04945</v>
      </c>
      <c r="Z135" s="113">
        <v>0</v>
      </c>
      <c r="AA135" s="113">
        <f>$Z$135*$K$135</f>
        <v>0</v>
      </c>
      <c r="AB135" s="114"/>
      <c r="AR135" s="6" t="s">
        <v>150</v>
      </c>
      <c r="AT135" s="6" t="s">
        <v>146</v>
      </c>
      <c r="AU135" s="6" t="s">
        <v>101</v>
      </c>
      <c r="AY135" s="6" t="s">
        <v>144</v>
      </c>
      <c r="BE135" s="115">
        <f>IF($U$135="základní",$N$135,0)</f>
        <v>0</v>
      </c>
      <c r="BF135" s="115">
        <f>IF($U$135="snížená",$N$135,0)</f>
        <v>0</v>
      </c>
      <c r="BG135" s="115">
        <f>IF($U$135="zákl. přenesená",$N$135,0)</f>
        <v>0</v>
      </c>
      <c r="BH135" s="115">
        <f>IF($U$135="sníž. přenesená",$N$135,0)</f>
        <v>0</v>
      </c>
      <c r="BI135" s="115">
        <f>IF($U$135="nulová",$N$135,0)</f>
        <v>0</v>
      </c>
      <c r="BJ135" s="6" t="s">
        <v>19</v>
      </c>
      <c r="BK135" s="115">
        <f>ROUND($L$135*$K$135,2)</f>
        <v>0</v>
      </c>
      <c r="BL135" s="6" t="s">
        <v>150</v>
      </c>
    </row>
    <row r="136" spans="2:64" s="6" customFormat="1" ht="15.75" customHeight="1">
      <c r="B136" s="19"/>
      <c r="C136" s="116" t="s">
        <v>297</v>
      </c>
      <c r="D136" s="116" t="s">
        <v>213</v>
      </c>
      <c r="E136" s="117" t="s">
        <v>298</v>
      </c>
      <c r="F136" s="298" t="s">
        <v>299</v>
      </c>
      <c r="G136" s="299"/>
      <c r="H136" s="299"/>
      <c r="I136" s="299"/>
      <c r="J136" s="118" t="s">
        <v>219</v>
      </c>
      <c r="K136" s="119">
        <v>7</v>
      </c>
      <c r="L136" s="300"/>
      <c r="M136" s="299"/>
      <c r="N136" s="300">
        <f>ROUND($L$136*$K$136,2)</f>
        <v>0</v>
      </c>
      <c r="O136" s="289"/>
      <c r="P136" s="289"/>
      <c r="Q136" s="289"/>
      <c r="R136" s="20"/>
      <c r="T136" s="112"/>
      <c r="U136" s="26" t="s">
        <v>44</v>
      </c>
      <c r="V136" s="113">
        <v>0</v>
      </c>
      <c r="W136" s="113">
        <f>$V$136*$K$136</f>
        <v>0</v>
      </c>
      <c r="X136" s="113">
        <v>0.012</v>
      </c>
      <c r="Y136" s="113">
        <f>$X$136*$K$136</f>
        <v>0.084</v>
      </c>
      <c r="Z136" s="113">
        <v>0</v>
      </c>
      <c r="AA136" s="113">
        <f>$Z$136*$K$136</f>
        <v>0</v>
      </c>
      <c r="AB136" s="114"/>
      <c r="AR136" s="6" t="s">
        <v>285</v>
      </c>
      <c r="AT136" s="6" t="s">
        <v>213</v>
      </c>
      <c r="AU136" s="6" t="s">
        <v>101</v>
      </c>
      <c r="AY136" s="6" t="s">
        <v>144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19</v>
      </c>
      <c r="BK136" s="115">
        <f>ROUND($L$136*$K$136,2)</f>
        <v>0</v>
      </c>
      <c r="BL136" s="6" t="s">
        <v>150</v>
      </c>
    </row>
    <row r="137" spans="2:63" s="98" customFormat="1" ht="37.5" customHeight="1">
      <c r="B137" s="99"/>
      <c r="D137" s="100" t="s">
        <v>119</v>
      </c>
      <c r="N137" s="284">
        <f>$BK$137</f>
        <v>0</v>
      </c>
      <c r="O137" s="285"/>
      <c r="P137" s="285"/>
      <c r="Q137" s="285"/>
      <c r="R137" s="102"/>
      <c r="T137" s="103"/>
      <c r="W137" s="104">
        <f>$W$138+$W$146+$W$159+$W$179+$W$191+$W$238+$W$242</f>
        <v>512.027219</v>
      </c>
      <c r="Y137" s="104">
        <f>$Y$138+$Y$146+$Y$159+$Y$179+$Y$191+$Y$238+$Y$242</f>
        <v>9.069511495</v>
      </c>
      <c r="AA137" s="104">
        <f>$AA$138+$AA$146+$AA$159+$AA$179+$AA$191+$AA$238+$AA$242</f>
        <v>2.62163</v>
      </c>
      <c r="AB137" s="105"/>
      <c r="AR137" s="101" t="s">
        <v>101</v>
      </c>
      <c r="AT137" s="101" t="s">
        <v>78</v>
      </c>
      <c r="AU137" s="101" t="s">
        <v>79</v>
      </c>
      <c r="AY137" s="101" t="s">
        <v>144</v>
      </c>
      <c r="BK137" s="106">
        <f>$BK$138+$BK$146+$BK$159+$BK$179+$BK$191+$BK$238+$BK$242</f>
        <v>0</v>
      </c>
    </row>
    <row r="138" spans="2:63" s="98" customFormat="1" ht="21" customHeight="1">
      <c r="B138" s="99"/>
      <c r="D138" s="107" t="s">
        <v>269</v>
      </c>
      <c r="N138" s="286">
        <f>$BK$138</f>
        <v>0</v>
      </c>
      <c r="O138" s="285"/>
      <c r="P138" s="285"/>
      <c r="Q138" s="285"/>
      <c r="R138" s="102"/>
      <c r="T138" s="103"/>
      <c r="W138" s="104">
        <f>SUM($W$139:$W$145)</f>
        <v>36.083999999999996</v>
      </c>
      <c r="Y138" s="104">
        <f>SUM($Y$139:$Y$145)</f>
        <v>0.15504000000000004</v>
      </c>
      <c r="AA138" s="104">
        <f>SUM($AA$139:$AA$145)</f>
        <v>0</v>
      </c>
      <c r="AB138" s="105"/>
      <c r="AR138" s="101" t="s">
        <v>101</v>
      </c>
      <c r="AT138" s="101" t="s">
        <v>78</v>
      </c>
      <c r="AU138" s="101" t="s">
        <v>19</v>
      </c>
      <c r="AY138" s="101" t="s">
        <v>144</v>
      </c>
      <c r="BK138" s="106">
        <f>SUM($BK$139:$BK$145)</f>
        <v>0</v>
      </c>
    </row>
    <row r="139" spans="2:64" s="6" customFormat="1" ht="27" customHeight="1">
      <c r="B139" s="19"/>
      <c r="C139" s="108" t="s">
        <v>243</v>
      </c>
      <c r="D139" s="108" t="s">
        <v>146</v>
      </c>
      <c r="E139" s="109" t="s">
        <v>300</v>
      </c>
      <c r="F139" s="288" t="s">
        <v>301</v>
      </c>
      <c r="G139" s="289"/>
      <c r="H139" s="289"/>
      <c r="I139" s="289"/>
      <c r="J139" s="110" t="s">
        <v>207</v>
      </c>
      <c r="K139" s="111">
        <v>124</v>
      </c>
      <c r="L139" s="290"/>
      <c r="M139" s="289"/>
      <c r="N139" s="290">
        <f>ROUND($L$139*$K$139,2)</f>
        <v>0</v>
      </c>
      <c r="O139" s="289"/>
      <c r="P139" s="289"/>
      <c r="Q139" s="289"/>
      <c r="R139" s="20"/>
      <c r="T139" s="112"/>
      <c r="U139" s="26" t="s">
        <v>44</v>
      </c>
      <c r="V139" s="113">
        <v>0.291</v>
      </c>
      <c r="W139" s="113">
        <f>$V$139*$K$139</f>
        <v>36.083999999999996</v>
      </c>
      <c r="X139" s="113">
        <v>0.00038</v>
      </c>
      <c r="Y139" s="113">
        <f>$X$139*$K$139</f>
        <v>0.04712</v>
      </c>
      <c r="Z139" s="113">
        <v>0</v>
      </c>
      <c r="AA139" s="113">
        <f>$Z$139*$K$139</f>
        <v>0</v>
      </c>
      <c r="AB139" s="114"/>
      <c r="AR139" s="6" t="s">
        <v>208</v>
      </c>
      <c r="AT139" s="6" t="s">
        <v>146</v>
      </c>
      <c r="AU139" s="6" t="s">
        <v>101</v>
      </c>
      <c r="AY139" s="6" t="s">
        <v>144</v>
      </c>
      <c r="BE139" s="115">
        <f>IF($U$139="základní",$N$139,0)</f>
        <v>0</v>
      </c>
      <c r="BF139" s="115">
        <f>IF($U$139="snížená",$N$139,0)</f>
        <v>0</v>
      </c>
      <c r="BG139" s="115">
        <f>IF($U$139="zákl. přenesená",$N$139,0)</f>
        <v>0</v>
      </c>
      <c r="BH139" s="115">
        <f>IF($U$139="sníž. přenesená",$N$139,0)</f>
        <v>0</v>
      </c>
      <c r="BI139" s="115">
        <f>IF($U$139="nulová",$N$139,0)</f>
        <v>0</v>
      </c>
      <c r="BJ139" s="6" t="s">
        <v>19</v>
      </c>
      <c r="BK139" s="115">
        <f>ROUND($L$139*$K$139,2)</f>
        <v>0</v>
      </c>
      <c r="BL139" s="6" t="s">
        <v>208</v>
      </c>
    </row>
    <row r="140" spans="2:64" s="6" customFormat="1" ht="27" customHeight="1">
      <c r="B140" s="19"/>
      <c r="C140" s="116" t="s">
        <v>240</v>
      </c>
      <c r="D140" s="116" t="s">
        <v>213</v>
      </c>
      <c r="E140" s="117" t="s">
        <v>302</v>
      </c>
      <c r="F140" s="298" t="s">
        <v>303</v>
      </c>
      <c r="G140" s="299"/>
      <c r="H140" s="299"/>
      <c r="I140" s="299"/>
      <c r="J140" s="118" t="s">
        <v>207</v>
      </c>
      <c r="K140" s="119">
        <v>30</v>
      </c>
      <c r="L140" s="300"/>
      <c r="M140" s="299"/>
      <c r="N140" s="300">
        <f>ROUND($L$140*$K$140,2)</f>
        <v>0</v>
      </c>
      <c r="O140" s="289"/>
      <c r="P140" s="289"/>
      <c r="Q140" s="289"/>
      <c r="R140" s="20"/>
      <c r="T140" s="112"/>
      <c r="U140" s="26" t="s">
        <v>44</v>
      </c>
      <c r="V140" s="113">
        <v>0</v>
      </c>
      <c r="W140" s="113">
        <f>$V$140*$K$140</f>
        <v>0</v>
      </c>
      <c r="X140" s="113">
        <v>0.00202</v>
      </c>
      <c r="Y140" s="113">
        <f>$X$140*$K$140</f>
        <v>0.0606</v>
      </c>
      <c r="Z140" s="113">
        <v>0</v>
      </c>
      <c r="AA140" s="113">
        <f>$Z$140*$K$140</f>
        <v>0</v>
      </c>
      <c r="AB140" s="114"/>
      <c r="AR140" s="6" t="s">
        <v>167</v>
      </c>
      <c r="AT140" s="6" t="s">
        <v>213</v>
      </c>
      <c r="AU140" s="6" t="s">
        <v>101</v>
      </c>
      <c r="AY140" s="6" t="s">
        <v>144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6" t="s">
        <v>19</v>
      </c>
      <c r="BK140" s="115">
        <f>ROUND($L$140*$K$140,2)</f>
        <v>0</v>
      </c>
      <c r="BL140" s="6" t="s">
        <v>208</v>
      </c>
    </row>
    <row r="141" spans="2:64" s="6" customFormat="1" ht="27" customHeight="1">
      <c r="B141" s="19"/>
      <c r="C141" s="116" t="s">
        <v>234</v>
      </c>
      <c r="D141" s="116" t="s">
        <v>213</v>
      </c>
      <c r="E141" s="117" t="s">
        <v>304</v>
      </c>
      <c r="F141" s="298" t="s">
        <v>305</v>
      </c>
      <c r="G141" s="299"/>
      <c r="H141" s="299"/>
      <c r="I141" s="299"/>
      <c r="J141" s="118" t="s">
        <v>207</v>
      </c>
      <c r="K141" s="119">
        <v>24</v>
      </c>
      <c r="L141" s="300"/>
      <c r="M141" s="299"/>
      <c r="N141" s="300">
        <f>ROUND($L$141*$K$141,2)</f>
        <v>0</v>
      </c>
      <c r="O141" s="289"/>
      <c r="P141" s="289"/>
      <c r="Q141" s="289"/>
      <c r="R141" s="20"/>
      <c r="T141" s="112"/>
      <c r="U141" s="26" t="s">
        <v>44</v>
      </c>
      <c r="V141" s="113">
        <v>0</v>
      </c>
      <c r="W141" s="113">
        <f>$V$141*$K$141</f>
        <v>0</v>
      </c>
      <c r="X141" s="113">
        <v>0.00102</v>
      </c>
      <c r="Y141" s="113">
        <f>$X$141*$K$141</f>
        <v>0.024480000000000002</v>
      </c>
      <c r="Z141" s="113">
        <v>0</v>
      </c>
      <c r="AA141" s="113">
        <f>$Z$141*$K$141</f>
        <v>0</v>
      </c>
      <c r="AB141" s="114"/>
      <c r="AR141" s="6" t="s">
        <v>167</v>
      </c>
      <c r="AT141" s="6" t="s">
        <v>213</v>
      </c>
      <c r="AU141" s="6" t="s">
        <v>101</v>
      </c>
      <c r="AY141" s="6" t="s">
        <v>144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6" t="s">
        <v>19</v>
      </c>
      <c r="BK141" s="115">
        <f>ROUND($L$141*$K$141,2)</f>
        <v>0</v>
      </c>
      <c r="BL141" s="6" t="s">
        <v>208</v>
      </c>
    </row>
    <row r="142" spans="2:64" s="6" customFormat="1" ht="27" customHeight="1">
      <c r="B142" s="19"/>
      <c r="C142" s="116" t="s">
        <v>231</v>
      </c>
      <c r="D142" s="116" t="s">
        <v>213</v>
      </c>
      <c r="E142" s="117" t="s">
        <v>306</v>
      </c>
      <c r="F142" s="298" t="s">
        <v>307</v>
      </c>
      <c r="G142" s="299"/>
      <c r="H142" s="299"/>
      <c r="I142" s="299"/>
      <c r="J142" s="118" t="s">
        <v>207</v>
      </c>
      <c r="K142" s="119">
        <v>8</v>
      </c>
      <c r="L142" s="300"/>
      <c r="M142" s="299"/>
      <c r="N142" s="300">
        <f>ROUND($L$142*$K$142,2)</f>
        <v>0</v>
      </c>
      <c r="O142" s="289"/>
      <c r="P142" s="289"/>
      <c r="Q142" s="289"/>
      <c r="R142" s="20"/>
      <c r="T142" s="112"/>
      <c r="U142" s="26" t="s">
        <v>44</v>
      </c>
      <c r="V142" s="113">
        <v>0</v>
      </c>
      <c r="W142" s="113">
        <f>$V$142*$K$142</f>
        <v>0</v>
      </c>
      <c r="X142" s="113">
        <v>0.00047</v>
      </c>
      <c r="Y142" s="113">
        <f>$X$142*$K$142</f>
        <v>0.00376</v>
      </c>
      <c r="Z142" s="113">
        <v>0</v>
      </c>
      <c r="AA142" s="113">
        <f>$Z$142*$K$142</f>
        <v>0</v>
      </c>
      <c r="AB142" s="114"/>
      <c r="AR142" s="6" t="s">
        <v>167</v>
      </c>
      <c r="AT142" s="6" t="s">
        <v>213</v>
      </c>
      <c r="AU142" s="6" t="s">
        <v>101</v>
      </c>
      <c r="AY142" s="6" t="s">
        <v>144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6" t="s">
        <v>19</v>
      </c>
      <c r="BK142" s="115">
        <f>ROUND($L$142*$K$142,2)</f>
        <v>0</v>
      </c>
      <c r="BL142" s="6" t="s">
        <v>208</v>
      </c>
    </row>
    <row r="143" spans="2:64" s="6" customFormat="1" ht="27" customHeight="1">
      <c r="B143" s="19"/>
      <c r="C143" s="116" t="s">
        <v>308</v>
      </c>
      <c r="D143" s="116" t="s">
        <v>213</v>
      </c>
      <c r="E143" s="117" t="s">
        <v>309</v>
      </c>
      <c r="F143" s="298" t="s">
        <v>310</v>
      </c>
      <c r="G143" s="299"/>
      <c r="H143" s="299"/>
      <c r="I143" s="299"/>
      <c r="J143" s="118" t="s">
        <v>207</v>
      </c>
      <c r="K143" s="119">
        <v>42</v>
      </c>
      <c r="L143" s="300"/>
      <c r="M143" s="299"/>
      <c r="N143" s="300">
        <f>ROUND($L$143*$K$143,2)</f>
        <v>0</v>
      </c>
      <c r="O143" s="289"/>
      <c r="P143" s="289"/>
      <c r="Q143" s="289"/>
      <c r="R143" s="20"/>
      <c r="T143" s="112"/>
      <c r="U143" s="26" t="s">
        <v>44</v>
      </c>
      <c r="V143" s="113">
        <v>0</v>
      </c>
      <c r="W143" s="113">
        <f>$V$143*$K$143</f>
        <v>0</v>
      </c>
      <c r="X143" s="113">
        <v>0.00032</v>
      </c>
      <c r="Y143" s="113">
        <f>$X$143*$K$143</f>
        <v>0.01344</v>
      </c>
      <c r="Z143" s="113">
        <v>0</v>
      </c>
      <c r="AA143" s="113">
        <f>$Z$143*$K$143</f>
        <v>0</v>
      </c>
      <c r="AB143" s="114"/>
      <c r="AR143" s="6" t="s">
        <v>167</v>
      </c>
      <c r="AT143" s="6" t="s">
        <v>213</v>
      </c>
      <c r="AU143" s="6" t="s">
        <v>101</v>
      </c>
      <c r="AY143" s="6" t="s">
        <v>144</v>
      </c>
      <c r="BE143" s="115">
        <f>IF($U$143="základní",$N$143,0)</f>
        <v>0</v>
      </c>
      <c r="BF143" s="115">
        <f>IF($U$143="snížená",$N$143,0)</f>
        <v>0</v>
      </c>
      <c r="BG143" s="115">
        <f>IF($U$143="zákl. přenesená",$N$143,0)</f>
        <v>0</v>
      </c>
      <c r="BH143" s="115">
        <f>IF($U$143="sníž. přenesená",$N$143,0)</f>
        <v>0</v>
      </c>
      <c r="BI143" s="115">
        <f>IF($U$143="nulová",$N$143,0)</f>
        <v>0</v>
      </c>
      <c r="BJ143" s="6" t="s">
        <v>19</v>
      </c>
      <c r="BK143" s="115">
        <f>ROUND($L$143*$K$143,2)</f>
        <v>0</v>
      </c>
      <c r="BL143" s="6" t="s">
        <v>208</v>
      </c>
    </row>
    <row r="144" spans="2:64" s="6" customFormat="1" ht="27" customHeight="1">
      <c r="B144" s="19"/>
      <c r="C144" s="116" t="s">
        <v>226</v>
      </c>
      <c r="D144" s="116" t="s">
        <v>213</v>
      </c>
      <c r="E144" s="117" t="s">
        <v>311</v>
      </c>
      <c r="F144" s="298" t="s">
        <v>312</v>
      </c>
      <c r="G144" s="299"/>
      <c r="H144" s="299"/>
      <c r="I144" s="299"/>
      <c r="J144" s="118" t="s">
        <v>207</v>
      </c>
      <c r="K144" s="119">
        <v>12</v>
      </c>
      <c r="L144" s="300"/>
      <c r="M144" s="299"/>
      <c r="N144" s="300">
        <f>ROUND($L$144*$K$144,2)</f>
        <v>0</v>
      </c>
      <c r="O144" s="289"/>
      <c r="P144" s="289"/>
      <c r="Q144" s="289"/>
      <c r="R144" s="20"/>
      <c r="T144" s="112"/>
      <c r="U144" s="26" t="s">
        <v>44</v>
      </c>
      <c r="V144" s="113">
        <v>0</v>
      </c>
      <c r="W144" s="113">
        <f>$V$144*$K$144</f>
        <v>0</v>
      </c>
      <c r="X144" s="113">
        <v>0.00029</v>
      </c>
      <c r="Y144" s="113">
        <f>$X$144*$K$144</f>
        <v>0.00348</v>
      </c>
      <c r="Z144" s="113">
        <v>0</v>
      </c>
      <c r="AA144" s="113">
        <f>$Z$144*$K$144</f>
        <v>0</v>
      </c>
      <c r="AB144" s="114"/>
      <c r="AR144" s="6" t="s">
        <v>167</v>
      </c>
      <c r="AT144" s="6" t="s">
        <v>213</v>
      </c>
      <c r="AU144" s="6" t="s">
        <v>101</v>
      </c>
      <c r="AY144" s="6" t="s">
        <v>144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19</v>
      </c>
      <c r="BK144" s="115">
        <f>ROUND($L$144*$K$144,2)</f>
        <v>0</v>
      </c>
      <c r="BL144" s="6" t="s">
        <v>208</v>
      </c>
    </row>
    <row r="145" spans="2:64" s="6" customFormat="1" ht="27" customHeight="1">
      <c r="B145" s="19"/>
      <c r="C145" s="116" t="s">
        <v>313</v>
      </c>
      <c r="D145" s="116" t="s">
        <v>213</v>
      </c>
      <c r="E145" s="117" t="s">
        <v>314</v>
      </c>
      <c r="F145" s="298" t="s">
        <v>315</v>
      </c>
      <c r="G145" s="299"/>
      <c r="H145" s="299"/>
      <c r="I145" s="299"/>
      <c r="J145" s="118" t="s">
        <v>207</v>
      </c>
      <c r="K145" s="119">
        <v>8</v>
      </c>
      <c r="L145" s="300"/>
      <c r="M145" s="299"/>
      <c r="N145" s="300">
        <f>ROUND($L$145*$K$145,2)</f>
        <v>0</v>
      </c>
      <c r="O145" s="289"/>
      <c r="P145" s="289"/>
      <c r="Q145" s="289"/>
      <c r="R145" s="20"/>
      <c r="T145" s="112"/>
      <c r="U145" s="26" t="s">
        <v>44</v>
      </c>
      <c r="V145" s="113">
        <v>0</v>
      </c>
      <c r="W145" s="113">
        <f>$V$145*$K$145</f>
        <v>0</v>
      </c>
      <c r="X145" s="113">
        <v>0.00027</v>
      </c>
      <c r="Y145" s="113">
        <f>$X$145*$K$145</f>
        <v>0.00216</v>
      </c>
      <c r="Z145" s="113">
        <v>0</v>
      </c>
      <c r="AA145" s="113">
        <f>$Z$145*$K$145</f>
        <v>0</v>
      </c>
      <c r="AB145" s="114"/>
      <c r="AR145" s="6" t="s">
        <v>167</v>
      </c>
      <c r="AT145" s="6" t="s">
        <v>213</v>
      </c>
      <c r="AU145" s="6" t="s">
        <v>101</v>
      </c>
      <c r="AY145" s="6" t="s">
        <v>144</v>
      </c>
      <c r="BE145" s="115">
        <f>IF($U$145="základní",$N$145,0)</f>
        <v>0</v>
      </c>
      <c r="BF145" s="115">
        <f>IF($U$145="snížená",$N$145,0)</f>
        <v>0</v>
      </c>
      <c r="BG145" s="115">
        <f>IF($U$145="zákl. přenesená",$N$145,0)</f>
        <v>0</v>
      </c>
      <c r="BH145" s="115">
        <f>IF($U$145="sníž. přenesená",$N$145,0)</f>
        <v>0</v>
      </c>
      <c r="BI145" s="115">
        <f>IF($U$145="nulová",$N$145,0)</f>
        <v>0</v>
      </c>
      <c r="BJ145" s="6" t="s">
        <v>19</v>
      </c>
      <c r="BK145" s="115">
        <f>ROUND($L$145*$K$145,2)</f>
        <v>0</v>
      </c>
      <c r="BL145" s="6" t="s">
        <v>208</v>
      </c>
    </row>
    <row r="146" spans="2:63" s="98" customFormat="1" ht="30.75" customHeight="1">
      <c r="B146" s="99"/>
      <c r="D146" s="107" t="s">
        <v>270</v>
      </c>
      <c r="N146" s="286">
        <f>$BK$146</f>
        <v>0</v>
      </c>
      <c r="O146" s="285"/>
      <c r="P146" s="285"/>
      <c r="Q146" s="285"/>
      <c r="R146" s="102"/>
      <c r="T146" s="103"/>
      <c r="W146" s="104">
        <f>SUM($W$147:$W$158)</f>
        <v>213.94921000000002</v>
      </c>
      <c r="Y146" s="104">
        <f>SUM($Y$147:$Y$158)</f>
        <v>7.1553</v>
      </c>
      <c r="AA146" s="104">
        <f>SUM($AA$147:$AA$158)</f>
        <v>0</v>
      </c>
      <c r="AB146" s="105"/>
      <c r="AR146" s="101" t="s">
        <v>101</v>
      </c>
      <c r="AT146" s="101" t="s">
        <v>78</v>
      </c>
      <c r="AU146" s="101" t="s">
        <v>19</v>
      </c>
      <c r="AY146" s="101" t="s">
        <v>144</v>
      </c>
      <c r="BK146" s="106">
        <f>SUM($BK$147:$BK$158)</f>
        <v>0</v>
      </c>
    </row>
    <row r="147" spans="2:64" s="6" customFormat="1" ht="39" customHeight="1">
      <c r="B147" s="19"/>
      <c r="C147" s="108" t="s">
        <v>19</v>
      </c>
      <c r="D147" s="108" t="s">
        <v>146</v>
      </c>
      <c r="E147" s="109" t="s">
        <v>316</v>
      </c>
      <c r="F147" s="288" t="s">
        <v>317</v>
      </c>
      <c r="G147" s="289"/>
      <c r="H147" s="289"/>
      <c r="I147" s="289"/>
      <c r="J147" s="110" t="s">
        <v>318</v>
      </c>
      <c r="K147" s="111">
        <v>4</v>
      </c>
      <c r="L147" s="290"/>
      <c r="M147" s="289"/>
      <c r="N147" s="290">
        <f>ROUND($L$147*$K$147,2)</f>
        <v>0</v>
      </c>
      <c r="O147" s="289"/>
      <c r="P147" s="289"/>
      <c r="Q147" s="289"/>
      <c r="R147" s="20"/>
      <c r="T147" s="112"/>
      <c r="U147" s="26" t="s">
        <v>44</v>
      </c>
      <c r="V147" s="113">
        <v>5.68</v>
      </c>
      <c r="W147" s="113">
        <f>$V$147*$K$147</f>
        <v>22.72</v>
      </c>
      <c r="X147" s="113">
        <v>1.2</v>
      </c>
      <c r="Y147" s="113">
        <f>$X$147*$K$147</f>
        <v>4.8</v>
      </c>
      <c r="Z147" s="113">
        <v>0</v>
      </c>
      <c r="AA147" s="113">
        <f>$Z$147*$K$147</f>
        <v>0</v>
      </c>
      <c r="AB147" s="114"/>
      <c r="AR147" s="6" t="s">
        <v>208</v>
      </c>
      <c r="AT147" s="6" t="s">
        <v>146</v>
      </c>
      <c r="AU147" s="6" t="s">
        <v>101</v>
      </c>
      <c r="AY147" s="6" t="s">
        <v>144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19</v>
      </c>
      <c r="BK147" s="115">
        <f>ROUND($L$147*$K$147,2)</f>
        <v>0</v>
      </c>
      <c r="BL147" s="6" t="s">
        <v>208</v>
      </c>
    </row>
    <row r="148" spans="2:64" s="6" customFormat="1" ht="27" customHeight="1">
      <c r="B148" s="19"/>
      <c r="C148" s="108" t="s">
        <v>319</v>
      </c>
      <c r="D148" s="108" t="s">
        <v>146</v>
      </c>
      <c r="E148" s="109" t="s">
        <v>320</v>
      </c>
      <c r="F148" s="288" t="s">
        <v>321</v>
      </c>
      <c r="G148" s="289"/>
      <c r="H148" s="289"/>
      <c r="I148" s="289"/>
      <c r="J148" s="110" t="s">
        <v>318</v>
      </c>
      <c r="K148" s="111">
        <v>1</v>
      </c>
      <c r="L148" s="290"/>
      <c r="M148" s="289"/>
      <c r="N148" s="290">
        <f>ROUND($L$148*$K$148,2)</f>
        <v>0</v>
      </c>
      <c r="O148" s="289"/>
      <c r="P148" s="289"/>
      <c r="Q148" s="289"/>
      <c r="R148" s="20"/>
      <c r="T148" s="112"/>
      <c r="U148" s="26" t="s">
        <v>44</v>
      </c>
      <c r="V148" s="113">
        <v>7.952</v>
      </c>
      <c r="W148" s="113">
        <f>$V$148*$K$148</f>
        <v>7.952</v>
      </c>
      <c r="X148" s="113">
        <v>0.14755</v>
      </c>
      <c r="Y148" s="113">
        <f>$X$148*$K$148</f>
        <v>0.14755</v>
      </c>
      <c r="Z148" s="113">
        <v>0</v>
      </c>
      <c r="AA148" s="113">
        <f>$Z$148*$K$148</f>
        <v>0</v>
      </c>
      <c r="AB148" s="114"/>
      <c r="AR148" s="6" t="s">
        <v>208</v>
      </c>
      <c r="AT148" s="6" t="s">
        <v>146</v>
      </c>
      <c r="AU148" s="6" t="s">
        <v>101</v>
      </c>
      <c r="AY148" s="6" t="s">
        <v>144</v>
      </c>
      <c r="BE148" s="115">
        <f>IF($U$148="základní",$N$148,0)</f>
        <v>0</v>
      </c>
      <c r="BF148" s="115">
        <f>IF($U$148="snížená",$N$148,0)</f>
        <v>0</v>
      </c>
      <c r="BG148" s="115">
        <f>IF($U$148="zákl. přenesená",$N$148,0)</f>
        <v>0</v>
      </c>
      <c r="BH148" s="115">
        <f>IF($U$148="sníž. přenesená",$N$148,0)</f>
        <v>0</v>
      </c>
      <c r="BI148" s="115">
        <f>IF($U$148="nulová",$N$148,0)</f>
        <v>0</v>
      </c>
      <c r="BJ148" s="6" t="s">
        <v>19</v>
      </c>
      <c r="BK148" s="115">
        <f>ROUND($L$148*$K$148,2)</f>
        <v>0</v>
      </c>
      <c r="BL148" s="6" t="s">
        <v>208</v>
      </c>
    </row>
    <row r="149" spans="2:64" s="6" customFormat="1" ht="15.75" customHeight="1">
      <c r="B149" s="19"/>
      <c r="C149" s="108" t="s">
        <v>322</v>
      </c>
      <c r="D149" s="108" t="s">
        <v>146</v>
      </c>
      <c r="E149" s="109" t="s">
        <v>323</v>
      </c>
      <c r="F149" s="288" t="s">
        <v>324</v>
      </c>
      <c r="G149" s="289"/>
      <c r="H149" s="289"/>
      <c r="I149" s="289"/>
      <c r="J149" s="110" t="s">
        <v>318</v>
      </c>
      <c r="K149" s="111">
        <v>1</v>
      </c>
      <c r="L149" s="290"/>
      <c r="M149" s="289"/>
      <c r="N149" s="290">
        <f>ROUND($L$149*$K$149,2)</f>
        <v>0</v>
      </c>
      <c r="O149" s="289"/>
      <c r="P149" s="289"/>
      <c r="Q149" s="289"/>
      <c r="R149" s="20"/>
      <c r="T149" s="112"/>
      <c r="U149" s="26" t="s">
        <v>44</v>
      </c>
      <c r="V149" s="113">
        <v>6.93</v>
      </c>
      <c r="W149" s="113">
        <f>$V$149*$K$149</f>
        <v>6.93</v>
      </c>
      <c r="X149" s="113">
        <v>0.11754</v>
      </c>
      <c r="Y149" s="113">
        <f>$X$149*$K$149</f>
        <v>0.11754</v>
      </c>
      <c r="Z149" s="113">
        <v>0</v>
      </c>
      <c r="AA149" s="113">
        <f>$Z$149*$K$149</f>
        <v>0</v>
      </c>
      <c r="AB149" s="114"/>
      <c r="AR149" s="6" t="s">
        <v>208</v>
      </c>
      <c r="AT149" s="6" t="s">
        <v>146</v>
      </c>
      <c r="AU149" s="6" t="s">
        <v>101</v>
      </c>
      <c r="AY149" s="6" t="s">
        <v>144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19</v>
      </c>
      <c r="BK149" s="115">
        <f>ROUND($L$149*$K$149,2)</f>
        <v>0</v>
      </c>
      <c r="BL149" s="6" t="s">
        <v>208</v>
      </c>
    </row>
    <row r="150" spans="2:64" s="6" customFormat="1" ht="15.75" customHeight="1">
      <c r="B150" s="19"/>
      <c r="C150" s="108" t="s">
        <v>325</v>
      </c>
      <c r="D150" s="108" t="s">
        <v>146</v>
      </c>
      <c r="E150" s="109" t="s">
        <v>326</v>
      </c>
      <c r="F150" s="288" t="s">
        <v>327</v>
      </c>
      <c r="G150" s="289"/>
      <c r="H150" s="289"/>
      <c r="I150" s="289"/>
      <c r="J150" s="110" t="s">
        <v>318</v>
      </c>
      <c r="K150" s="111">
        <v>12</v>
      </c>
      <c r="L150" s="290"/>
      <c r="M150" s="289"/>
      <c r="N150" s="290">
        <f>ROUND($L$150*$K$150,2)</f>
        <v>0</v>
      </c>
      <c r="O150" s="289"/>
      <c r="P150" s="289"/>
      <c r="Q150" s="289"/>
      <c r="R150" s="20"/>
      <c r="T150" s="112"/>
      <c r="U150" s="26" t="s">
        <v>44</v>
      </c>
      <c r="V150" s="113">
        <v>5.68</v>
      </c>
      <c r="W150" s="113">
        <f>$V$150*$K$150</f>
        <v>68.16</v>
      </c>
      <c r="X150" s="113">
        <v>0.13345</v>
      </c>
      <c r="Y150" s="113">
        <f>$X$150*$K$150</f>
        <v>1.6014000000000002</v>
      </c>
      <c r="Z150" s="113">
        <v>0</v>
      </c>
      <c r="AA150" s="113">
        <f>$Z$150*$K$150</f>
        <v>0</v>
      </c>
      <c r="AB150" s="114"/>
      <c r="AR150" s="6" t="s">
        <v>208</v>
      </c>
      <c r="AT150" s="6" t="s">
        <v>146</v>
      </c>
      <c r="AU150" s="6" t="s">
        <v>101</v>
      </c>
      <c r="AY150" s="6" t="s">
        <v>144</v>
      </c>
      <c r="BE150" s="115">
        <f>IF($U$150="základní",$N$150,0)</f>
        <v>0</v>
      </c>
      <c r="BF150" s="115">
        <f>IF($U$150="snížená",$N$150,0)</f>
        <v>0</v>
      </c>
      <c r="BG150" s="115">
        <f>IF($U$150="zákl. přenesená",$N$150,0)</f>
        <v>0</v>
      </c>
      <c r="BH150" s="115">
        <f>IF($U$150="sníž. přenesená",$N$150,0)</f>
        <v>0</v>
      </c>
      <c r="BI150" s="115">
        <f>IF($U$150="nulová",$N$150,0)</f>
        <v>0</v>
      </c>
      <c r="BJ150" s="6" t="s">
        <v>19</v>
      </c>
      <c r="BK150" s="115">
        <f>ROUND($L$150*$K$150,2)</f>
        <v>0</v>
      </c>
      <c r="BL150" s="6" t="s">
        <v>208</v>
      </c>
    </row>
    <row r="151" spans="2:64" s="6" customFormat="1" ht="15.75" customHeight="1">
      <c r="B151" s="19"/>
      <c r="C151" s="108" t="s">
        <v>328</v>
      </c>
      <c r="D151" s="108" t="s">
        <v>146</v>
      </c>
      <c r="E151" s="109" t="s">
        <v>329</v>
      </c>
      <c r="F151" s="288" t="s">
        <v>330</v>
      </c>
      <c r="G151" s="289"/>
      <c r="H151" s="289"/>
      <c r="I151" s="289"/>
      <c r="J151" s="110" t="s">
        <v>318</v>
      </c>
      <c r="K151" s="111">
        <v>1</v>
      </c>
      <c r="L151" s="290"/>
      <c r="M151" s="289"/>
      <c r="N151" s="290">
        <f>ROUND($L$151*$K$151,2)</f>
        <v>0</v>
      </c>
      <c r="O151" s="289"/>
      <c r="P151" s="289"/>
      <c r="Q151" s="289"/>
      <c r="R151" s="20"/>
      <c r="T151" s="112"/>
      <c r="U151" s="26" t="s">
        <v>44</v>
      </c>
      <c r="V151" s="113">
        <v>8.73</v>
      </c>
      <c r="W151" s="113">
        <f>$V$151*$K$151</f>
        <v>8.73</v>
      </c>
      <c r="X151" s="113">
        <v>0.1706</v>
      </c>
      <c r="Y151" s="113">
        <f>$X$151*$K$151</f>
        <v>0.1706</v>
      </c>
      <c r="Z151" s="113">
        <v>0</v>
      </c>
      <c r="AA151" s="113">
        <f>$Z$151*$K$151</f>
        <v>0</v>
      </c>
      <c r="AB151" s="114"/>
      <c r="AR151" s="6" t="s">
        <v>208</v>
      </c>
      <c r="AT151" s="6" t="s">
        <v>146</v>
      </c>
      <c r="AU151" s="6" t="s">
        <v>101</v>
      </c>
      <c r="AY151" s="6" t="s">
        <v>144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19</v>
      </c>
      <c r="BK151" s="115">
        <f>ROUND($L$151*$K$151,2)</f>
        <v>0</v>
      </c>
      <c r="BL151" s="6" t="s">
        <v>208</v>
      </c>
    </row>
    <row r="152" spans="2:64" s="6" customFormat="1" ht="15.75" customHeight="1">
      <c r="B152" s="19"/>
      <c r="C152" s="108" t="s">
        <v>331</v>
      </c>
      <c r="D152" s="108" t="s">
        <v>146</v>
      </c>
      <c r="E152" s="109" t="s">
        <v>332</v>
      </c>
      <c r="F152" s="288" t="s">
        <v>333</v>
      </c>
      <c r="G152" s="289"/>
      <c r="H152" s="289"/>
      <c r="I152" s="289"/>
      <c r="J152" s="110" t="s">
        <v>318</v>
      </c>
      <c r="K152" s="111">
        <v>1</v>
      </c>
      <c r="L152" s="290"/>
      <c r="M152" s="289"/>
      <c r="N152" s="290">
        <f>ROUND($L$152*$K$152,2)</f>
        <v>0</v>
      </c>
      <c r="O152" s="289"/>
      <c r="P152" s="289"/>
      <c r="Q152" s="289"/>
      <c r="R152" s="20"/>
      <c r="T152" s="112"/>
      <c r="U152" s="26" t="s">
        <v>44</v>
      </c>
      <c r="V152" s="113">
        <v>0</v>
      </c>
      <c r="W152" s="113">
        <f>$V$152*$K$152</f>
        <v>0</v>
      </c>
      <c r="X152" s="113">
        <v>0</v>
      </c>
      <c r="Y152" s="113">
        <f>$X$152*$K$152</f>
        <v>0</v>
      </c>
      <c r="Z152" s="113">
        <v>0</v>
      </c>
      <c r="AA152" s="113">
        <f>$Z$152*$K$152</f>
        <v>0</v>
      </c>
      <c r="AB152" s="114"/>
      <c r="AR152" s="6" t="s">
        <v>208</v>
      </c>
      <c r="AT152" s="6" t="s">
        <v>146</v>
      </c>
      <c r="AU152" s="6" t="s">
        <v>101</v>
      </c>
      <c r="AY152" s="6" t="s">
        <v>144</v>
      </c>
      <c r="BE152" s="115">
        <f>IF($U$152="základní",$N$152,0)</f>
        <v>0</v>
      </c>
      <c r="BF152" s="115">
        <f>IF($U$152="snížená",$N$152,0)</f>
        <v>0</v>
      </c>
      <c r="BG152" s="115">
        <f>IF($U$152="zákl. přenesená",$N$152,0)</f>
        <v>0</v>
      </c>
      <c r="BH152" s="115">
        <f>IF($U$152="sníž. přenesená",$N$152,0)</f>
        <v>0</v>
      </c>
      <c r="BI152" s="115">
        <f>IF($U$152="nulová",$N$152,0)</f>
        <v>0</v>
      </c>
      <c r="BJ152" s="6" t="s">
        <v>19</v>
      </c>
      <c r="BK152" s="115">
        <f>ROUND($L$152*$K$152,2)</f>
        <v>0</v>
      </c>
      <c r="BL152" s="6" t="s">
        <v>208</v>
      </c>
    </row>
    <row r="153" spans="2:64" s="6" customFormat="1" ht="15.75" customHeight="1">
      <c r="B153" s="19"/>
      <c r="C153" s="108" t="s">
        <v>334</v>
      </c>
      <c r="D153" s="108" t="s">
        <v>146</v>
      </c>
      <c r="E153" s="109" t="s">
        <v>335</v>
      </c>
      <c r="F153" s="288" t="s">
        <v>336</v>
      </c>
      <c r="G153" s="289"/>
      <c r="H153" s="289"/>
      <c r="I153" s="289"/>
      <c r="J153" s="110" t="s">
        <v>318</v>
      </c>
      <c r="K153" s="111">
        <v>1</v>
      </c>
      <c r="L153" s="290"/>
      <c r="M153" s="289"/>
      <c r="N153" s="290">
        <f>ROUND($L$153*$K$153,2)</f>
        <v>0</v>
      </c>
      <c r="O153" s="289"/>
      <c r="P153" s="289"/>
      <c r="Q153" s="289"/>
      <c r="R153" s="20"/>
      <c r="T153" s="112"/>
      <c r="U153" s="26" t="s">
        <v>44</v>
      </c>
      <c r="V153" s="113">
        <v>2.988</v>
      </c>
      <c r="W153" s="113">
        <f>$V$153*$K$153</f>
        <v>2.988</v>
      </c>
      <c r="X153" s="113">
        <v>0.03739</v>
      </c>
      <c r="Y153" s="113">
        <f>$X$153*$K$153</f>
        <v>0.03739</v>
      </c>
      <c r="Z153" s="113">
        <v>0</v>
      </c>
      <c r="AA153" s="113">
        <f>$Z$153*$K$153</f>
        <v>0</v>
      </c>
      <c r="AB153" s="114"/>
      <c r="AR153" s="6" t="s">
        <v>208</v>
      </c>
      <c r="AT153" s="6" t="s">
        <v>146</v>
      </c>
      <c r="AU153" s="6" t="s">
        <v>101</v>
      </c>
      <c r="AY153" s="6" t="s">
        <v>144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19</v>
      </c>
      <c r="BK153" s="115">
        <f>ROUND($L$153*$K$153,2)</f>
        <v>0</v>
      </c>
      <c r="BL153" s="6" t="s">
        <v>208</v>
      </c>
    </row>
    <row r="154" spans="2:64" s="6" customFormat="1" ht="15.75" customHeight="1">
      <c r="B154" s="19"/>
      <c r="C154" s="108" t="s">
        <v>337</v>
      </c>
      <c r="D154" s="108" t="s">
        <v>146</v>
      </c>
      <c r="E154" s="109" t="s">
        <v>338</v>
      </c>
      <c r="F154" s="288" t="s">
        <v>339</v>
      </c>
      <c r="G154" s="289"/>
      <c r="H154" s="289"/>
      <c r="I154" s="289"/>
      <c r="J154" s="110" t="s">
        <v>318</v>
      </c>
      <c r="K154" s="111">
        <v>3</v>
      </c>
      <c r="L154" s="290"/>
      <c r="M154" s="289"/>
      <c r="N154" s="290">
        <f>ROUND($L$154*$K$154,2)</f>
        <v>0</v>
      </c>
      <c r="O154" s="289"/>
      <c r="P154" s="289"/>
      <c r="Q154" s="289"/>
      <c r="R154" s="20"/>
      <c r="T154" s="112"/>
      <c r="U154" s="26" t="s">
        <v>44</v>
      </c>
      <c r="V154" s="113">
        <v>3.586</v>
      </c>
      <c r="W154" s="113">
        <f>$V$154*$K$154</f>
        <v>10.758</v>
      </c>
      <c r="X154" s="113">
        <v>0.05033</v>
      </c>
      <c r="Y154" s="113">
        <f>$X$154*$K$154</f>
        <v>0.15099</v>
      </c>
      <c r="Z154" s="113">
        <v>0</v>
      </c>
      <c r="AA154" s="113">
        <f>$Z$154*$K$154</f>
        <v>0</v>
      </c>
      <c r="AB154" s="114"/>
      <c r="AR154" s="6" t="s">
        <v>208</v>
      </c>
      <c r="AT154" s="6" t="s">
        <v>146</v>
      </c>
      <c r="AU154" s="6" t="s">
        <v>101</v>
      </c>
      <c r="AY154" s="6" t="s">
        <v>144</v>
      </c>
      <c r="BE154" s="115">
        <f>IF($U$154="základní",$N$154,0)</f>
        <v>0</v>
      </c>
      <c r="BF154" s="115">
        <f>IF($U$154="snížená",$N$154,0)</f>
        <v>0</v>
      </c>
      <c r="BG154" s="115">
        <f>IF($U$154="zákl. přenesená",$N$154,0)</f>
        <v>0</v>
      </c>
      <c r="BH154" s="115">
        <f>IF($U$154="sníž. přenesená",$N$154,0)</f>
        <v>0</v>
      </c>
      <c r="BI154" s="115">
        <f>IF($U$154="nulová",$N$154,0)</f>
        <v>0</v>
      </c>
      <c r="BJ154" s="6" t="s">
        <v>19</v>
      </c>
      <c r="BK154" s="115">
        <f>ROUND($L$154*$K$154,2)</f>
        <v>0</v>
      </c>
      <c r="BL154" s="6" t="s">
        <v>208</v>
      </c>
    </row>
    <row r="155" spans="2:64" s="6" customFormat="1" ht="15.75" customHeight="1">
      <c r="B155" s="19"/>
      <c r="C155" s="108" t="s">
        <v>340</v>
      </c>
      <c r="D155" s="108" t="s">
        <v>146</v>
      </c>
      <c r="E155" s="109" t="s">
        <v>341</v>
      </c>
      <c r="F155" s="288" t="s">
        <v>342</v>
      </c>
      <c r="G155" s="289"/>
      <c r="H155" s="289"/>
      <c r="I155" s="289"/>
      <c r="J155" s="110" t="s">
        <v>318</v>
      </c>
      <c r="K155" s="111">
        <v>1</v>
      </c>
      <c r="L155" s="290"/>
      <c r="M155" s="289"/>
      <c r="N155" s="290">
        <f>ROUND($L$155*$K$155,2)</f>
        <v>0</v>
      </c>
      <c r="O155" s="289"/>
      <c r="P155" s="289"/>
      <c r="Q155" s="289"/>
      <c r="R155" s="20"/>
      <c r="T155" s="112"/>
      <c r="U155" s="26" t="s">
        <v>44</v>
      </c>
      <c r="V155" s="113">
        <v>4.631</v>
      </c>
      <c r="W155" s="113">
        <f>$V$155*$K$155</f>
        <v>4.631</v>
      </c>
      <c r="X155" s="113">
        <v>0.06433</v>
      </c>
      <c r="Y155" s="113">
        <f>$X$155*$K$155</f>
        <v>0.06433</v>
      </c>
      <c r="Z155" s="113">
        <v>0</v>
      </c>
      <c r="AA155" s="113">
        <f>$Z$155*$K$155</f>
        <v>0</v>
      </c>
      <c r="AB155" s="114"/>
      <c r="AR155" s="6" t="s">
        <v>208</v>
      </c>
      <c r="AT155" s="6" t="s">
        <v>146</v>
      </c>
      <c r="AU155" s="6" t="s">
        <v>101</v>
      </c>
      <c r="AY155" s="6" t="s">
        <v>144</v>
      </c>
      <c r="BE155" s="115">
        <f>IF($U$155="základní",$N$155,0)</f>
        <v>0</v>
      </c>
      <c r="BF155" s="115">
        <f>IF($U$155="snížená",$N$155,0)</f>
        <v>0</v>
      </c>
      <c r="BG155" s="115">
        <f>IF($U$155="zákl. přenesená",$N$155,0)</f>
        <v>0</v>
      </c>
      <c r="BH155" s="115">
        <f>IF($U$155="sníž. přenesená",$N$155,0)</f>
        <v>0</v>
      </c>
      <c r="BI155" s="115">
        <f>IF($U$155="nulová",$N$155,0)</f>
        <v>0</v>
      </c>
      <c r="BJ155" s="6" t="s">
        <v>19</v>
      </c>
      <c r="BK155" s="115">
        <f>ROUND($L$155*$K$155,2)</f>
        <v>0</v>
      </c>
      <c r="BL155" s="6" t="s">
        <v>208</v>
      </c>
    </row>
    <row r="156" spans="2:64" s="6" customFormat="1" ht="15.75" customHeight="1">
      <c r="B156" s="19"/>
      <c r="C156" s="108" t="s">
        <v>343</v>
      </c>
      <c r="D156" s="108" t="s">
        <v>146</v>
      </c>
      <c r="E156" s="109" t="s">
        <v>344</v>
      </c>
      <c r="F156" s="288" t="s">
        <v>345</v>
      </c>
      <c r="G156" s="289"/>
      <c r="H156" s="289"/>
      <c r="I156" s="289"/>
      <c r="J156" s="110" t="s">
        <v>318</v>
      </c>
      <c r="K156" s="111">
        <v>1</v>
      </c>
      <c r="L156" s="290"/>
      <c r="M156" s="289"/>
      <c r="N156" s="290">
        <f>ROUND($L$156*$K$156,2)</f>
        <v>0</v>
      </c>
      <c r="O156" s="289"/>
      <c r="P156" s="289"/>
      <c r="Q156" s="289"/>
      <c r="R156" s="20"/>
      <c r="T156" s="112"/>
      <c r="U156" s="26" t="s">
        <v>44</v>
      </c>
      <c r="V156" s="113">
        <v>4.631</v>
      </c>
      <c r="W156" s="113">
        <f>$V$156*$K$156</f>
        <v>4.631</v>
      </c>
      <c r="X156" s="113">
        <v>0.06433</v>
      </c>
      <c r="Y156" s="113">
        <f>$X$156*$K$156</f>
        <v>0.06433</v>
      </c>
      <c r="Z156" s="113">
        <v>0</v>
      </c>
      <c r="AA156" s="113">
        <f>$Z$156*$K$156</f>
        <v>0</v>
      </c>
      <c r="AB156" s="114"/>
      <c r="AR156" s="6" t="s">
        <v>208</v>
      </c>
      <c r="AT156" s="6" t="s">
        <v>146</v>
      </c>
      <c r="AU156" s="6" t="s">
        <v>101</v>
      </c>
      <c r="AY156" s="6" t="s">
        <v>144</v>
      </c>
      <c r="BE156" s="115">
        <f>IF($U$156="základní",$N$156,0)</f>
        <v>0</v>
      </c>
      <c r="BF156" s="115">
        <f>IF($U$156="snížená",$N$156,0)</f>
        <v>0</v>
      </c>
      <c r="BG156" s="115">
        <f>IF($U$156="zákl. přenesená",$N$156,0)</f>
        <v>0</v>
      </c>
      <c r="BH156" s="115">
        <f>IF($U$156="sníž. přenesená",$N$156,0)</f>
        <v>0</v>
      </c>
      <c r="BI156" s="115">
        <f>IF($U$156="nulová",$N$156,0)</f>
        <v>0</v>
      </c>
      <c r="BJ156" s="6" t="s">
        <v>19</v>
      </c>
      <c r="BK156" s="115">
        <f>ROUND($L$156*$K$156,2)</f>
        <v>0</v>
      </c>
      <c r="BL156" s="6" t="s">
        <v>208</v>
      </c>
    </row>
    <row r="157" spans="2:64" s="6" customFormat="1" ht="51" customHeight="1">
      <c r="B157" s="19"/>
      <c r="C157" s="108" t="s">
        <v>229</v>
      </c>
      <c r="D157" s="108" t="s">
        <v>146</v>
      </c>
      <c r="E157" s="109" t="s">
        <v>346</v>
      </c>
      <c r="F157" s="288" t="s">
        <v>347</v>
      </c>
      <c r="G157" s="289"/>
      <c r="H157" s="289"/>
      <c r="I157" s="289"/>
      <c r="J157" s="110" t="s">
        <v>318</v>
      </c>
      <c r="K157" s="111">
        <v>1</v>
      </c>
      <c r="L157" s="290"/>
      <c r="M157" s="289"/>
      <c r="N157" s="290">
        <f>ROUND($L$157*$K$157,2)</f>
        <v>0</v>
      </c>
      <c r="O157" s="289"/>
      <c r="P157" s="289"/>
      <c r="Q157" s="289"/>
      <c r="R157" s="20"/>
      <c r="T157" s="112"/>
      <c r="U157" s="26" t="s">
        <v>44</v>
      </c>
      <c r="V157" s="113">
        <v>0.735</v>
      </c>
      <c r="W157" s="113">
        <f>$V$157*$K$157</f>
        <v>0.735</v>
      </c>
      <c r="X157" s="113">
        <v>0.00117</v>
      </c>
      <c r="Y157" s="113">
        <f>$X$157*$K$157</f>
        <v>0.00117</v>
      </c>
      <c r="Z157" s="113">
        <v>0</v>
      </c>
      <c r="AA157" s="113">
        <f>$Z$157*$K$157</f>
        <v>0</v>
      </c>
      <c r="AB157" s="114"/>
      <c r="AR157" s="6" t="s">
        <v>208</v>
      </c>
      <c r="AT157" s="6" t="s">
        <v>146</v>
      </c>
      <c r="AU157" s="6" t="s">
        <v>101</v>
      </c>
      <c r="AY157" s="6" t="s">
        <v>144</v>
      </c>
      <c r="BE157" s="115">
        <f>IF($U$157="základní",$N$157,0)</f>
        <v>0</v>
      </c>
      <c r="BF157" s="115">
        <f>IF($U$157="snížená",$N$157,0)</f>
        <v>0</v>
      </c>
      <c r="BG157" s="115">
        <f>IF($U$157="zákl. přenesená",$N$157,0)</f>
        <v>0</v>
      </c>
      <c r="BH157" s="115">
        <f>IF($U$157="sníž. přenesená",$N$157,0)</f>
        <v>0</v>
      </c>
      <c r="BI157" s="115">
        <f>IF($U$157="nulová",$N$157,0)</f>
        <v>0</v>
      </c>
      <c r="BJ157" s="6" t="s">
        <v>19</v>
      </c>
      <c r="BK157" s="115">
        <f>ROUND($L$157*$K$157,2)</f>
        <v>0</v>
      </c>
      <c r="BL157" s="6" t="s">
        <v>208</v>
      </c>
    </row>
    <row r="158" spans="2:64" s="6" customFormat="1" ht="27" customHeight="1">
      <c r="B158" s="19"/>
      <c r="C158" s="108" t="s">
        <v>348</v>
      </c>
      <c r="D158" s="108" t="s">
        <v>146</v>
      </c>
      <c r="E158" s="109" t="s">
        <v>349</v>
      </c>
      <c r="F158" s="288" t="s">
        <v>350</v>
      </c>
      <c r="G158" s="289"/>
      <c r="H158" s="289"/>
      <c r="I158" s="289"/>
      <c r="J158" s="110" t="s">
        <v>176</v>
      </c>
      <c r="K158" s="111">
        <v>7.155</v>
      </c>
      <c r="L158" s="290"/>
      <c r="M158" s="289"/>
      <c r="N158" s="290">
        <f>ROUND($L$158*$K$158,2)</f>
        <v>0</v>
      </c>
      <c r="O158" s="289"/>
      <c r="P158" s="289"/>
      <c r="Q158" s="289"/>
      <c r="R158" s="20"/>
      <c r="T158" s="112"/>
      <c r="U158" s="26" t="s">
        <v>44</v>
      </c>
      <c r="V158" s="113">
        <v>10.582</v>
      </c>
      <c r="W158" s="113">
        <f>$V$158*$K$158</f>
        <v>75.71421000000001</v>
      </c>
      <c r="X158" s="113">
        <v>0</v>
      </c>
      <c r="Y158" s="113">
        <f>$X$158*$K$158</f>
        <v>0</v>
      </c>
      <c r="Z158" s="113">
        <v>0</v>
      </c>
      <c r="AA158" s="113">
        <f>$Z$158*$K$158</f>
        <v>0</v>
      </c>
      <c r="AB158" s="114"/>
      <c r="AR158" s="6" t="s">
        <v>208</v>
      </c>
      <c r="AT158" s="6" t="s">
        <v>146</v>
      </c>
      <c r="AU158" s="6" t="s">
        <v>101</v>
      </c>
      <c r="AY158" s="6" t="s">
        <v>144</v>
      </c>
      <c r="BE158" s="115">
        <f>IF($U$158="základní",$N$158,0)</f>
        <v>0</v>
      </c>
      <c r="BF158" s="115">
        <f>IF($U$158="snížená",$N$158,0)</f>
        <v>0</v>
      </c>
      <c r="BG158" s="115">
        <f>IF($U$158="zákl. přenesená",$N$158,0)</f>
        <v>0</v>
      </c>
      <c r="BH158" s="115">
        <f>IF($U$158="sníž. přenesená",$N$158,0)</f>
        <v>0</v>
      </c>
      <c r="BI158" s="115">
        <f>IF($U$158="nulová",$N$158,0)</f>
        <v>0</v>
      </c>
      <c r="BJ158" s="6" t="s">
        <v>19</v>
      </c>
      <c r="BK158" s="115">
        <f>ROUND($L$158*$K$158,2)</f>
        <v>0</v>
      </c>
      <c r="BL158" s="6" t="s">
        <v>208</v>
      </c>
    </row>
    <row r="159" spans="2:63" s="98" customFormat="1" ht="30.75" customHeight="1">
      <c r="B159" s="99"/>
      <c r="D159" s="107" t="s">
        <v>271</v>
      </c>
      <c r="N159" s="286">
        <f>$BK$159</f>
        <v>0</v>
      </c>
      <c r="O159" s="285"/>
      <c r="P159" s="285"/>
      <c r="Q159" s="285"/>
      <c r="R159" s="102"/>
      <c r="T159" s="103"/>
      <c r="W159" s="104">
        <f>SUM($W$160:$W$178)</f>
        <v>19.430944</v>
      </c>
      <c r="Y159" s="104">
        <f>SUM($Y$160:$Y$178)</f>
        <v>0.20755989500000002</v>
      </c>
      <c r="AA159" s="104">
        <f>SUM($AA$160:$AA$178)</f>
        <v>1.27556</v>
      </c>
      <c r="AB159" s="105"/>
      <c r="AR159" s="101" t="s">
        <v>101</v>
      </c>
      <c r="AT159" s="101" t="s">
        <v>78</v>
      </c>
      <c r="AU159" s="101" t="s">
        <v>19</v>
      </c>
      <c r="AY159" s="101" t="s">
        <v>144</v>
      </c>
      <c r="BK159" s="106">
        <f>SUM($BK$160:$BK$178)</f>
        <v>0</v>
      </c>
    </row>
    <row r="160" spans="2:64" s="6" customFormat="1" ht="15.75" customHeight="1">
      <c r="B160" s="19"/>
      <c r="C160" s="108" t="s">
        <v>351</v>
      </c>
      <c r="D160" s="108" t="s">
        <v>146</v>
      </c>
      <c r="E160" s="109" t="s">
        <v>352</v>
      </c>
      <c r="F160" s="288" t="s">
        <v>353</v>
      </c>
      <c r="G160" s="289"/>
      <c r="H160" s="289"/>
      <c r="I160" s="289"/>
      <c r="J160" s="110" t="s">
        <v>207</v>
      </c>
      <c r="K160" s="111">
        <v>4</v>
      </c>
      <c r="L160" s="290"/>
      <c r="M160" s="289"/>
      <c r="N160" s="290">
        <f>ROUND($L$160*$K$160,2)</f>
        <v>0</v>
      </c>
      <c r="O160" s="289"/>
      <c r="P160" s="289"/>
      <c r="Q160" s="289"/>
      <c r="R160" s="20"/>
      <c r="T160" s="112"/>
      <c r="U160" s="26" t="s">
        <v>44</v>
      </c>
      <c r="V160" s="113">
        <v>0.76</v>
      </c>
      <c r="W160" s="113">
        <f>$V$160*$K$160</f>
        <v>3.04</v>
      </c>
      <c r="X160" s="113">
        <v>0</v>
      </c>
      <c r="Y160" s="113">
        <f>$X$160*$K$160</f>
        <v>0</v>
      </c>
      <c r="Z160" s="113">
        <v>0.27689</v>
      </c>
      <c r="AA160" s="113">
        <f>$Z$160*$K$160</f>
        <v>1.10756</v>
      </c>
      <c r="AB160" s="114"/>
      <c r="AR160" s="6" t="s">
        <v>208</v>
      </c>
      <c r="AT160" s="6" t="s">
        <v>146</v>
      </c>
      <c r="AU160" s="6" t="s">
        <v>101</v>
      </c>
      <c r="AY160" s="6" t="s">
        <v>144</v>
      </c>
      <c r="BE160" s="115">
        <f>IF($U$160="základní",$N$160,0)</f>
        <v>0</v>
      </c>
      <c r="BF160" s="115">
        <f>IF($U$160="snížená",$N$160,0)</f>
        <v>0</v>
      </c>
      <c r="BG160" s="115">
        <f>IF($U$160="zákl. přenesená",$N$160,0)</f>
        <v>0</v>
      </c>
      <c r="BH160" s="115">
        <f>IF($U$160="sníž. přenesená",$N$160,0)</f>
        <v>0</v>
      </c>
      <c r="BI160" s="115">
        <f>IF($U$160="nulová",$N$160,0)</f>
        <v>0</v>
      </c>
      <c r="BJ160" s="6" t="s">
        <v>19</v>
      </c>
      <c r="BK160" s="115">
        <f>ROUND($L$160*$K$160,2)</f>
        <v>0</v>
      </c>
      <c r="BL160" s="6" t="s">
        <v>208</v>
      </c>
    </row>
    <row r="161" spans="2:64" s="6" customFormat="1" ht="27" customHeight="1">
      <c r="B161" s="19"/>
      <c r="C161" s="108" t="s">
        <v>354</v>
      </c>
      <c r="D161" s="108" t="s">
        <v>146</v>
      </c>
      <c r="E161" s="109" t="s">
        <v>355</v>
      </c>
      <c r="F161" s="288" t="s">
        <v>356</v>
      </c>
      <c r="G161" s="289"/>
      <c r="H161" s="289"/>
      <c r="I161" s="289"/>
      <c r="J161" s="110" t="s">
        <v>219</v>
      </c>
      <c r="K161" s="111">
        <v>7</v>
      </c>
      <c r="L161" s="290"/>
      <c r="M161" s="289"/>
      <c r="N161" s="290">
        <f>ROUND($L$161*$K$161,2)</f>
        <v>0</v>
      </c>
      <c r="O161" s="289"/>
      <c r="P161" s="289"/>
      <c r="Q161" s="289"/>
      <c r="R161" s="20"/>
      <c r="T161" s="112"/>
      <c r="U161" s="26" t="s">
        <v>44</v>
      </c>
      <c r="V161" s="113">
        <v>0.54</v>
      </c>
      <c r="W161" s="113">
        <f>$V$161*$K$161</f>
        <v>3.7800000000000002</v>
      </c>
      <c r="X161" s="113">
        <v>7E-05</v>
      </c>
      <c r="Y161" s="113">
        <f>$X$161*$K$161</f>
        <v>0.00049</v>
      </c>
      <c r="Z161" s="113">
        <v>0.024</v>
      </c>
      <c r="AA161" s="113">
        <f>$Z$161*$K$161</f>
        <v>0.168</v>
      </c>
      <c r="AB161" s="114"/>
      <c r="AR161" s="6" t="s">
        <v>208</v>
      </c>
      <c r="AT161" s="6" t="s">
        <v>146</v>
      </c>
      <c r="AU161" s="6" t="s">
        <v>101</v>
      </c>
      <c r="AY161" s="6" t="s">
        <v>144</v>
      </c>
      <c r="BE161" s="115">
        <f>IF($U$161="základní",$N$161,0)</f>
        <v>0</v>
      </c>
      <c r="BF161" s="115">
        <f>IF($U$161="snížená",$N$161,0)</f>
        <v>0</v>
      </c>
      <c r="BG161" s="115">
        <f>IF($U$161="zákl. přenesená",$N$161,0)</f>
        <v>0</v>
      </c>
      <c r="BH161" s="115">
        <f>IF($U$161="sníž. přenesená",$N$161,0)</f>
        <v>0</v>
      </c>
      <c r="BI161" s="115">
        <f>IF($U$161="nulová",$N$161,0)</f>
        <v>0</v>
      </c>
      <c r="BJ161" s="6" t="s">
        <v>19</v>
      </c>
      <c r="BK161" s="115">
        <f>ROUND($L$161*$K$161,2)</f>
        <v>0</v>
      </c>
      <c r="BL161" s="6" t="s">
        <v>208</v>
      </c>
    </row>
    <row r="162" spans="2:64" s="6" customFormat="1" ht="39" customHeight="1">
      <c r="B162" s="19"/>
      <c r="C162" s="108" t="s">
        <v>357</v>
      </c>
      <c r="D162" s="108" t="s">
        <v>146</v>
      </c>
      <c r="E162" s="109" t="s">
        <v>358</v>
      </c>
      <c r="F162" s="288" t="s">
        <v>359</v>
      </c>
      <c r="G162" s="289"/>
      <c r="H162" s="289"/>
      <c r="I162" s="289"/>
      <c r="J162" s="110" t="s">
        <v>219</v>
      </c>
      <c r="K162" s="111">
        <v>1</v>
      </c>
      <c r="L162" s="290"/>
      <c r="M162" s="289"/>
      <c r="N162" s="290">
        <f>ROUND($L$162*$K$162,2)</f>
        <v>0</v>
      </c>
      <c r="O162" s="289"/>
      <c r="P162" s="289"/>
      <c r="Q162" s="289"/>
      <c r="R162" s="20"/>
      <c r="T162" s="112"/>
      <c r="U162" s="26" t="s">
        <v>44</v>
      </c>
      <c r="V162" s="113">
        <v>3.514</v>
      </c>
      <c r="W162" s="113">
        <f>$V$162*$K$162</f>
        <v>3.514</v>
      </c>
      <c r="X162" s="113">
        <v>0.0785</v>
      </c>
      <c r="Y162" s="113">
        <f>$X$162*$K$162</f>
        <v>0.0785</v>
      </c>
      <c r="Z162" s="113">
        <v>0</v>
      </c>
      <c r="AA162" s="113">
        <f>$Z$162*$K$162</f>
        <v>0</v>
      </c>
      <c r="AB162" s="114"/>
      <c r="AR162" s="6" t="s">
        <v>208</v>
      </c>
      <c r="AT162" s="6" t="s">
        <v>146</v>
      </c>
      <c r="AU162" s="6" t="s">
        <v>101</v>
      </c>
      <c r="AY162" s="6" t="s">
        <v>144</v>
      </c>
      <c r="BE162" s="115">
        <f>IF($U$162="základní",$N$162,0)</f>
        <v>0</v>
      </c>
      <c r="BF162" s="115">
        <f>IF($U$162="snížená",$N$162,0)</f>
        <v>0</v>
      </c>
      <c r="BG162" s="115">
        <f>IF($U$162="zákl. přenesená",$N$162,0)</f>
        <v>0</v>
      </c>
      <c r="BH162" s="115">
        <f>IF($U$162="sníž. přenesená",$N$162,0)</f>
        <v>0</v>
      </c>
      <c r="BI162" s="115">
        <f>IF($U$162="nulová",$N$162,0)</f>
        <v>0</v>
      </c>
      <c r="BJ162" s="6" t="s">
        <v>19</v>
      </c>
      <c r="BK162" s="115">
        <f>ROUND($L$162*$K$162,2)</f>
        <v>0</v>
      </c>
      <c r="BL162" s="6" t="s">
        <v>208</v>
      </c>
    </row>
    <row r="163" spans="2:64" s="6" customFormat="1" ht="39" customHeight="1">
      <c r="B163" s="19"/>
      <c r="C163" s="108" t="s">
        <v>360</v>
      </c>
      <c r="D163" s="108" t="s">
        <v>146</v>
      </c>
      <c r="E163" s="109" t="s">
        <v>361</v>
      </c>
      <c r="F163" s="288" t="s">
        <v>362</v>
      </c>
      <c r="G163" s="289"/>
      <c r="H163" s="289"/>
      <c r="I163" s="289"/>
      <c r="J163" s="110" t="s">
        <v>219</v>
      </c>
      <c r="K163" s="111">
        <v>1</v>
      </c>
      <c r="L163" s="290"/>
      <c r="M163" s="289"/>
      <c r="N163" s="290">
        <f>ROUND($L$163*$K$163,2)</f>
        <v>0</v>
      </c>
      <c r="O163" s="289"/>
      <c r="P163" s="289"/>
      <c r="Q163" s="289"/>
      <c r="R163" s="20"/>
      <c r="T163" s="112"/>
      <c r="U163" s="26" t="s">
        <v>44</v>
      </c>
      <c r="V163" s="113">
        <v>3.514</v>
      </c>
      <c r="W163" s="113">
        <f>$V$163*$K$163</f>
        <v>3.514</v>
      </c>
      <c r="X163" s="113">
        <v>0.0785</v>
      </c>
      <c r="Y163" s="113">
        <f>$X$163*$K$163</f>
        <v>0.0785</v>
      </c>
      <c r="Z163" s="113">
        <v>0</v>
      </c>
      <c r="AA163" s="113">
        <f>$Z$163*$K$163</f>
        <v>0</v>
      </c>
      <c r="AB163" s="114"/>
      <c r="AR163" s="6" t="s">
        <v>208</v>
      </c>
      <c r="AT163" s="6" t="s">
        <v>146</v>
      </c>
      <c r="AU163" s="6" t="s">
        <v>101</v>
      </c>
      <c r="AY163" s="6" t="s">
        <v>144</v>
      </c>
      <c r="BE163" s="115">
        <f>IF($U$163="základní",$N$163,0)</f>
        <v>0</v>
      </c>
      <c r="BF163" s="115">
        <f>IF($U$163="snížená",$N$163,0)</f>
        <v>0</v>
      </c>
      <c r="BG163" s="115">
        <f>IF($U$163="zákl. přenesená",$N$163,0)</f>
        <v>0</v>
      </c>
      <c r="BH163" s="115">
        <f>IF($U$163="sníž. přenesená",$N$163,0)</f>
        <v>0</v>
      </c>
      <c r="BI163" s="115">
        <f>IF($U$163="nulová",$N$163,0)</f>
        <v>0</v>
      </c>
      <c r="BJ163" s="6" t="s">
        <v>19</v>
      </c>
      <c r="BK163" s="115">
        <f>ROUND($L$163*$K$163,2)</f>
        <v>0</v>
      </c>
      <c r="BL163" s="6" t="s">
        <v>208</v>
      </c>
    </row>
    <row r="164" spans="2:64" s="6" customFormat="1" ht="27" customHeight="1">
      <c r="B164" s="19"/>
      <c r="C164" s="108" t="s">
        <v>285</v>
      </c>
      <c r="D164" s="108" t="s">
        <v>146</v>
      </c>
      <c r="E164" s="109" t="s">
        <v>363</v>
      </c>
      <c r="F164" s="288" t="s">
        <v>364</v>
      </c>
      <c r="G164" s="289"/>
      <c r="H164" s="289"/>
      <c r="I164" s="289"/>
      <c r="J164" s="110" t="s">
        <v>318</v>
      </c>
      <c r="K164" s="111">
        <v>1</v>
      </c>
      <c r="L164" s="290"/>
      <c r="M164" s="289"/>
      <c r="N164" s="290">
        <f>ROUND($L$164*$K$164,2)</f>
        <v>0</v>
      </c>
      <c r="O164" s="289"/>
      <c r="P164" s="289"/>
      <c r="Q164" s="289"/>
      <c r="R164" s="20"/>
      <c r="T164" s="112"/>
      <c r="U164" s="26" t="s">
        <v>44</v>
      </c>
      <c r="V164" s="113">
        <v>0.25</v>
      </c>
      <c r="W164" s="113">
        <f>$V$164*$K$164</f>
        <v>0.25</v>
      </c>
      <c r="X164" s="113">
        <v>0.005469895</v>
      </c>
      <c r="Y164" s="113">
        <f>$X$164*$K$164</f>
        <v>0.005469895</v>
      </c>
      <c r="Z164" s="113">
        <v>0</v>
      </c>
      <c r="AA164" s="113">
        <f>$Z$164*$K$164</f>
        <v>0</v>
      </c>
      <c r="AB164" s="114"/>
      <c r="AR164" s="6" t="s">
        <v>208</v>
      </c>
      <c r="AT164" s="6" t="s">
        <v>146</v>
      </c>
      <c r="AU164" s="6" t="s">
        <v>101</v>
      </c>
      <c r="AY164" s="6" t="s">
        <v>144</v>
      </c>
      <c r="BE164" s="115">
        <f>IF($U$164="základní",$N$164,0)</f>
        <v>0</v>
      </c>
      <c r="BF164" s="115">
        <f>IF($U$164="snížená",$N$164,0)</f>
        <v>0</v>
      </c>
      <c r="BG164" s="115">
        <f>IF($U$164="zákl. přenesená",$N$164,0)</f>
        <v>0</v>
      </c>
      <c r="BH164" s="115">
        <f>IF($U$164="sníž. přenesená",$N$164,0)</f>
        <v>0</v>
      </c>
      <c r="BI164" s="115">
        <f>IF($U$164="nulová",$N$164,0)</f>
        <v>0</v>
      </c>
      <c r="BJ164" s="6" t="s">
        <v>19</v>
      </c>
      <c r="BK164" s="115">
        <f>ROUND($L$164*$K$164,2)</f>
        <v>0</v>
      </c>
      <c r="BL164" s="6" t="s">
        <v>208</v>
      </c>
    </row>
    <row r="165" spans="2:64" s="6" customFormat="1" ht="27" customHeight="1">
      <c r="B165" s="19"/>
      <c r="C165" s="108" t="s">
        <v>365</v>
      </c>
      <c r="D165" s="108" t="s">
        <v>146</v>
      </c>
      <c r="E165" s="109" t="s">
        <v>366</v>
      </c>
      <c r="F165" s="288" t="s">
        <v>367</v>
      </c>
      <c r="G165" s="289"/>
      <c r="H165" s="289"/>
      <c r="I165" s="289"/>
      <c r="J165" s="110" t="s">
        <v>318</v>
      </c>
      <c r="K165" s="111">
        <v>1</v>
      </c>
      <c r="L165" s="290"/>
      <c r="M165" s="289"/>
      <c r="N165" s="290">
        <f>ROUND($L$165*$K$165,2)</f>
        <v>0</v>
      </c>
      <c r="O165" s="289"/>
      <c r="P165" s="289"/>
      <c r="Q165" s="289"/>
      <c r="R165" s="20"/>
      <c r="T165" s="112"/>
      <c r="U165" s="26" t="s">
        <v>44</v>
      </c>
      <c r="V165" s="113">
        <v>0.8</v>
      </c>
      <c r="W165" s="113">
        <f>$V$165*$K$165</f>
        <v>0.8</v>
      </c>
      <c r="X165" s="113">
        <v>0.02257</v>
      </c>
      <c r="Y165" s="113">
        <f>$X$165*$K$165</f>
        <v>0.02257</v>
      </c>
      <c r="Z165" s="113">
        <v>0</v>
      </c>
      <c r="AA165" s="113">
        <f>$Z$165*$K$165</f>
        <v>0</v>
      </c>
      <c r="AB165" s="114"/>
      <c r="AR165" s="6" t="s">
        <v>208</v>
      </c>
      <c r="AT165" s="6" t="s">
        <v>146</v>
      </c>
      <c r="AU165" s="6" t="s">
        <v>101</v>
      </c>
      <c r="AY165" s="6" t="s">
        <v>144</v>
      </c>
      <c r="BE165" s="115">
        <f>IF($U$165="základní",$N$165,0)</f>
        <v>0</v>
      </c>
      <c r="BF165" s="115">
        <f>IF($U$165="snížená",$N$165,0)</f>
        <v>0</v>
      </c>
      <c r="BG165" s="115">
        <f>IF($U$165="zákl. přenesená",$N$165,0)</f>
        <v>0</v>
      </c>
      <c r="BH165" s="115">
        <f>IF($U$165="sníž. přenesená",$N$165,0)</f>
        <v>0</v>
      </c>
      <c r="BI165" s="115">
        <f>IF($U$165="nulová",$N$165,0)</f>
        <v>0</v>
      </c>
      <c r="BJ165" s="6" t="s">
        <v>19</v>
      </c>
      <c r="BK165" s="115">
        <f>ROUND($L$165*$K$165,2)</f>
        <v>0</v>
      </c>
      <c r="BL165" s="6" t="s">
        <v>208</v>
      </c>
    </row>
    <row r="166" spans="2:64" s="6" customFormat="1" ht="15.75" customHeight="1">
      <c r="B166" s="19"/>
      <c r="C166" s="108" t="s">
        <v>368</v>
      </c>
      <c r="D166" s="108" t="s">
        <v>146</v>
      </c>
      <c r="E166" s="109" t="s">
        <v>369</v>
      </c>
      <c r="F166" s="288" t="s">
        <v>370</v>
      </c>
      <c r="G166" s="289"/>
      <c r="H166" s="289"/>
      <c r="I166" s="289"/>
      <c r="J166" s="110" t="s">
        <v>318</v>
      </c>
      <c r="K166" s="111">
        <v>1</v>
      </c>
      <c r="L166" s="290"/>
      <c r="M166" s="289"/>
      <c r="N166" s="290">
        <f>ROUND($L$166*$K$166,2)</f>
        <v>0</v>
      </c>
      <c r="O166" s="289"/>
      <c r="P166" s="289"/>
      <c r="Q166" s="289"/>
      <c r="R166" s="20"/>
      <c r="T166" s="112"/>
      <c r="U166" s="26" t="s">
        <v>44</v>
      </c>
      <c r="V166" s="113">
        <v>1.164</v>
      </c>
      <c r="W166" s="113">
        <f>$V$166*$K$166</f>
        <v>1.164</v>
      </c>
      <c r="X166" s="113">
        <v>0.00066</v>
      </c>
      <c r="Y166" s="113">
        <f>$X$166*$K$166</f>
        <v>0.00066</v>
      </c>
      <c r="Z166" s="113">
        <v>0</v>
      </c>
      <c r="AA166" s="113">
        <f>$Z$166*$K$166</f>
        <v>0</v>
      </c>
      <c r="AB166" s="114"/>
      <c r="AR166" s="6" t="s">
        <v>208</v>
      </c>
      <c r="AT166" s="6" t="s">
        <v>146</v>
      </c>
      <c r="AU166" s="6" t="s">
        <v>101</v>
      </c>
      <c r="AY166" s="6" t="s">
        <v>144</v>
      </c>
      <c r="BE166" s="115">
        <f>IF($U$166="základní",$N$166,0)</f>
        <v>0</v>
      </c>
      <c r="BF166" s="115">
        <f>IF($U$166="snížená",$N$166,0)</f>
        <v>0</v>
      </c>
      <c r="BG166" s="115">
        <f>IF($U$166="zákl. přenesená",$N$166,0)</f>
        <v>0</v>
      </c>
      <c r="BH166" s="115">
        <f>IF($U$166="sníž. přenesená",$N$166,0)</f>
        <v>0</v>
      </c>
      <c r="BI166" s="115">
        <f>IF($U$166="nulová",$N$166,0)</f>
        <v>0</v>
      </c>
      <c r="BJ166" s="6" t="s">
        <v>19</v>
      </c>
      <c r="BK166" s="115">
        <f>ROUND($L$166*$K$166,2)</f>
        <v>0</v>
      </c>
      <c r="BL166" s="6" t="s">
        <v>208</v>
      </c>
    </row>
    <row r="167" spans="2:64" s="6" customFormat="1" ht="27" customHeight="1">
      <c r="B167" s="19"/>
      <c r="C167" s="108" t="s">
        <v>371</v>
      </c>
      <c r="D167" s="108" t="s">
        <v>146</v>
      </c>
      <c r="E167" s="109" t="s">
        <v>372</v>
      </c>
      <c r="F167" s="288" t="s">
        <v>373</v>
      </c>
      <c r="G167" s="289"/>
      <c r="H167" s="289"/>
      <c r="I167" s="289"/>
      <c r="J167" s="110" t="s">
        <v>318</v>
      </c>
      <c r="K167" s="111">
        <v>3</v>
      </c>
      <c r="L167" s="290"/>
      <c r="M167" s="289"/>
      <c r="N167" s="290">
        <f>ROUND($L$167*$K$167,2)</f>
        <v>0</v>
      </c>
      <c r="O167" s="289"/>
      <c r="P167" s="289"/>
      <c r="Q167" s="289"/>
      <c r="R167" s="20"/>
      <c r="T167" s="112"/>
      <c r="U167" s="26" t="s">
        <v>44</v>
      </c>
      <c r="V167" s="113">
        <v>0.281</v>
      </c>
      <c r="W167" s="113">
        <f>$V$167*$K$167</f>
        <v>0.8430000000000001</v>
      </c>
      <c r="X167" s="113">
        <v>0.00014</v>
      </c>
      <c r="Y167" s="113">
        <f>$X$167*$K$167</f>
        <v>0.00041999999999999996</v>
      </c>
      <c r="Z167" s="113">
        <v>0</v>
      </c>
      <c r="AA167" s="113">
        <f>$Z$167*$K$167</f>
        <v>0</v>
      </c>
      <c r="AB167" s="114"/>
      <c r="AR167" s="6" t="s">
        <v>208</v>
      </c>
      <c r="AT167" s="6" t="s">
        <v>146</v>
      </c>
      <c r="AU167" s="6" t="s">
        <v>101</v>
      </c>
      <c r="AY167" s="6" t="s">
        <v>144</v>
      </c>
      <c r="BE167" s="115">
        <f>IF($U$167="základní",$N$167,0)</f>
        <v>0</v>
      </c>
      <c r="BF167" s="115">
        <f>IF($U$167="snížená",$N$167,0)</f>
        <v>0</v>
      </c>
      <c r="BG167" s="115">
        <f>IF($U$167="zákl. přenesená",$N$167,0)</f>
        <v>0</v>
      </c>
      <c r="BH167" s="115">
        <f>IF($U$167="sníž. přenesená",$N$167,0)</f>
        <v>0</v>
      </c>
      <c r="BI167" s="115">
        <f>IF($U$167="nulová",$N$167,0)</f>
        <v>0</v>
      </c>
      <c r="BJ167" s="6" t="s">
        <v>19</v>
      </c>
      <c r="BK167" s="115">
        <f>ROUND($L$167*$K$167,2)</f>
        <v>0</v>
      </c>
      <c r="BL167" s="6" t="s">
        <v>208</v>
      </c>
    </row>
    <row r="168" spans="2:64" s="6" customFormat="1" ht="15.75" customHeight="1">
      <c r="B168" s="19"/>
      <c r="C168" s="116" t="s">
        <v>374</v>
      </c>
      <c r="D168" s="116" t="s">
        <v>213</v>
      </c>
      <c r="E168" s="117" t="s">
        <v>375</v>
      </c>
      <c r="F168" s="298" t="s">
        <v>376</v>
      </c>
      <c r="G168" s="299"/>
      <c r="H168" s="299"/>
      <c r="I168" s="299"/>
      <c r="J168" s="118" t="s">
        <v>219</v>
      </c>
      <c r="K168" s="119">
        <v>1</v>
      </c>
      <c r="L168" s="300"/>
      <c r="M168" s="299"/>
      <c r="N168" s="300">
        <f>ROUND($L$168*$K$168,2)</f>
        <v>0</v>
      </c>
      <c r="O168" s="289"/>
      <c r="P168" s="289"/>
      <c r="Q168" s="289"/>
      <c r="R168" s="20"/>
      <c r="T168" s="112"/>
      <c r="U168" s="26" t="s">
        <v>44</v>
      </c>
      <c r="V168" s="113">
        <v>0</v>
      </c>
      <c r="W168" s="113">
        <f>$V$168*$K$168</f>
        <v>0</v>
      </c>
      <c r="X168" s="113">
        <v>0.0026</v>
      </c>
      <c r="Y168" s="113">
        <f>$X$168*$K$168</f>
        <v>0.0026</v>
      </c>
      <c r="Z168" s="113">
        <v>0</v>
      </c>
      <c r="AA168" s="113">
        <f>$Z$168*$K$168</f>
        <v>0</v>
      </c>
      <c r="AB168" s="114"/>
      <c r="AR168" s="6" t="s">
        <v>167</v>
      </c>
      <c r="AT168" s="6" t="s">
        <v>213</v>
      </c>
      <c r="AU168" s="6" t="s">
        <v>101</v>
      </c>
      <c r="AY168" s="6" t="s">
        <v>144</v>
      </c>
      <c r="BE168" s="115">
        <f>IF($U$168="základní",$N$168,0)</f>
        <v>0</v>
      </c>
      <c r="BF168" s="115">
        <f>IF($U$168="snížená",$N$168,0)</f>
        <v>0</v>
      </c>
      <c r="BG168" s="115">
        <f>IF($U$168="zákl. přenesená",$N$168,0)</f>
        <v>0</v>
      </c>
      <c r="BH168" s="115">
        <f>IF($U$168="sníž. přenesená",$N$168,0)</f>
        <v>0</v>
      </c>
      <c r="BI168" s="115">
        <f>IF($U$168="nulová",$N$168,0)</f>
        <v>0</v>
      </c>
      <c r="BJ168" s="6" t="s">
        <v>19</v>
      </c>
      <c r="BK168" s="115">
        <f>ROUND($L$168*$K$168,2)</f>
        <v>0</v>
      </c>
      <c r="BL168" s="6" t="s">
        <v>208</v>
      </c>
    </row>
    <row r="169" spans="2:64" s="6" customFormat="1" ht="27" customHeight="1">
      <c r="B169" s="19"/>
      <c r="C169" s="116" t="s">
        <v>377</v>
      </c>
      <c r="D169" s="116" t="s">
        <v>213</v>
      </c>
      <c r="E169" s="117" t="s">
        <v>378</v>
      </c>
      <c r="F169" s="298" t="s">
        <v>379</v>
      </c>
      <c r="G169" s="299"/>
      <c r="H169" s="299"/>
      <c r="I169" s="299"/>
      <c r="J169" s="118" t="s">
        <v>219</v>
      </c>
      <c r="K169" s="119">
        <v>1</v>
      </c>
      <c r="L169" s="300"/>
      <c r="M169" s="299"/>
      <c r="N169" s="300">
        <f>ROUND($L$169*$K$169,2)</f>
        <v>0</v>
      </c>
      <c r="O169" s="289"/>
      <c r="P169" s="289"/>
      <c r="Q169" s="289"/>
      <c r="R169" s="20"/>
      <c r="T169" s="112"/>
      <c r="U169" s="26" t="s">
        <v>44</v>
      </c>
      <c r="V169" s="113">
        <v>0</v>
      </c>
      <c r="W169" s="113">
        <f>$V$169*$K$169</f>
        <v>0</v>
      </c>
      <c r="X169" s="113">
        <v>0.0026</v>
      </c>
      <c r="Y169" s="113">
        <f>$X$169*$K$169</f>
        <v>0.0026</v>
      </c>
      <c r="Z169" s="113">
        <v>0</v>
      </c>
      <c r="AA169" s="113">
        <f>$Z$169*$K$169</f>
        <v>0</v>
      </c>
      <c r="AB169" s="114"/>
      <c r="AR169" s="6" t="s">
        <v>167</v>
      </c>
      <c r="AT169" s="6" t="s">
        <v>213</v>
      </c>
      <c r="AU169" s="6" t="s">
        <v>101</v>
      </c>
      <c r="AY169" s="6" t="s">
        <v>144</v>
      </c>
      <c r="BE169" s="115">
        <f>IF($U$169="základní",$N$169,0)</f>
        <v>0</v>
      </c>
      <c r="BF169" s="115">
        <f>IF($U$169="snížená",$N$169,0)</f>
        <v>0</v>
      </c>
      <c r="BG169" s="115">
        <f>IF($U$169="zákl. přenesená",$N$169,0)</f>
        <v>0</v>
      </c>
      <c r="BH169" s="115">
        <f>IF($U$169="sníž. přenesená",$N$169,0)</f>
        <v>0</v>
      </c>
      <c r="BI169" s="115">
        <f>IF($U$169="nulová",$N$169,0)</f>
        <v>0</v>
      </c>
      <c r="BJ169" s="6" t="s">
        <v>19</v>
      </c>
      <c r="BK169" s="115">
        <f>ROUND($L$169*$K$169,2)</f>
        <v>0</v>
      </c>
      <c r="BL169" s="6" t="s">
        <v>208</v>
      </c>
    </row>
    <row r="170" spans="2:64" s="6" customFormat="1" ht="27" customHeight="1">
      <c r="B170" s="19"/>
      <c r="C170" s="116" t="s">
        <v>380</v>
      </c>
      <c r="D170" s="116" t="s">
        <v>213</v>
      </c>
      <c r="E170" s="117" t="s">
        <v>381</v>
      </c>
      <c r="F170" s="298" t="s">
        <v>382</v>
      </c>
      <c r="G170" s="299"/>
      <c r="H170" s="299"/>
      <c r="I170" s="299"/>
      <c r="J170" s="118" t="s">
        <v>219</v>
      </c>
      <c r="K170" s="119">
        <v>1</v>
      </c>
      <c r="L170" s="300"/>
      <c r="M170" s="299"/>
      <c r="N170" s="300">
        <f>ROUND($L$170*$K$170,2)</f>
        <v>0</v>
      </c>
      <c r="O170" s="289"/>
      <c r="P170" s="289"/>
      <c r="Q170" s="289"/>
      <c r="R170" s="20"/>
      <c r="T170" s="112"/>
      <c r="U170" s="26" t="s">
        <v>44</v>
      </c>
      <c r="V170" s="113">
        <v>0</v>
      </c>
      <c r="W170" s="113">
        <f>$V$170*$K$170</f>
        <v>0</v>
      </c>
      <c r="X170" s="113">
        <v>0.0026</v>
      </c>
      <c r="Y170" s="113">
        <f>$X$170*$K$170</f>
        <v>0.0026</v>
      </c>
      <c r="Z170" s="113">
        <v>0</v>
      </c>
      <c r="AA170" s="113">
        <f>$Z$170*$K$170</f>
        <v>0</v>
      </c>
      <c r="AB170" s="114"/>
      <c r="AR170" s="6" t="s">
        <v>167</v>
      </c>
      <c r="AT170" s="6" t="s">
        <v>213</v>
      </c>
      <c r="AU170" s="6" t="s">
        <v>101</v>
      </c>
      <c r="AY170" s="6" t="s">
        <v>144</v>
      </c>
      <c r="BE170" s="115">
        <f>IF($U$170="základní",$N$170,0)</f>
        <v>0</v>
      </c>
      <c r="BF170" s="115">
        <f>IF($U$170="snížená",$N$170,0)</f>
        <v>0</v>
      </c>
      <c r="BG170" s="115">
        <f>IF($U$170="zákl. přenesená",$N$170,0)</f>
        <v>0</v>
      </c>
      <c r="BH170" s="115">
        <f>IF($U$170="sníž. přenesená",$N$170,0)</f>
        <v>0</v>
      </c>
      <c r="BI170" s="115">
        <f>IF($U$170="nulová",$N$170,0)</f>
        <v>0</v>
      </c>
      <c r="BJ170" s="6" t="s">
        <v>19</v>
      </c>
      <c r="BK170" s="115">
        <f>ROUND($L$170*$K$170,2)</f>
        <v>0</v>
      </c>
      <c r="BL170" s="6" t="s">
        <v>208</v>
      </c>
    </row>
    <row r="171" spans="2:64" s="6" customFormat="1" ht="15.75" customHeight="1">
      <c r="B171" s="19"/>
      <c r="C171" s="116" t="s">
        <v>383</v>
      </c>
      <c r="D171" s="116" t="s">
        <v>213</v>
      </c>
      <c r="E171" s="117" t="s">
        <v>384</v>
      </c>
      <c r="F171" s="298" t="s">
        <v>385</v>
      </c>
      <c r="G171" s="299"/>
      <c r="H171" s="299"/>
      <c r="I171" s="299"/>
      <c r="J171" s="118" t="s">
        <v>219</v>
      </c>
      <c r="K171" s="119">
        <v>3</v>
      </c>
      <c r="L171" s="300"/>
      <c r="M171" s="299"/>
      <c r="N171" s="300">
        <f>ROUND($L$171*$K$171,2)</f>
        <v>0</v>
      </c>
      <c r="O171" s="289"/>
      <c r="P171" s="289"/>
      <c r="Q171" s="289"/>
      <c r="R171" s="20"/>
      <c r="T171" s="112"/>
      <c r="U171" s="26" t="s">
        <v>44</v>
      </c>
      <c r="V171" s="113">
        <v>0</v>
      </c>
      <c r="W171" s="113">
        <f>$V$171*$K$171</f>
        <v>0</v>
      </c>
      <c r="X171" s="113">
        <v>0.001</v>
      </c>
      <c r="Y171" s="113">
        <f>$X$171*$K$171</f>
        <v>0.003</v>
      </c>
      <c r="Z171" s="113">
        <v>0</v>
      </c>
      <c r="AA171" s="113">
        <f>$Z$171*$K$171</f>
        <v>0</v>
      </c>
      <c r="AB171" s="114"/>
      <c r="AR171" s="6" t="s">
        <v>167</v>
      </c>
      <c r="AT171" s="6" t="s">
        <v>213</v>
      </c>
      <c r="AU171" s="6" t="s">
        <v>101</v>
      </c>
      <c r="AY171" s="6" t="s">
        <v>144</v>
      </c>
      <c r="BE171" s="115">
        <f>IF($U$171="základní",$N$171,0)</f>
        <v>0</v>
      </c>
      <c r="BF171" s="115">
        <f>IF($U$171="snížená",$N$171,0)</f>
        <v>0</v>
      </c>
      <c r="BG171" s="115">
        <f>IF($U$171="zákl. přenesená",$N$171,0)</f>
        <v>0</v>
      </c>
      <c r="BH171" s="115">
        <f>IF($U$171="sníž. přenesená",$N$171,0)</f>
        <v>0</v>
      </c>
      <c r="BI171" s="115">
        <f>IF($U$171="nulová",$N$171,0)</f>
        <v>0</v>
      </c>
      <c r="BJ171" s="6" t="s">
        <v>19</v>
      </c>
      <c r="BK171" s="115">
        <f>ROUND($L$171*$K$171,2)</f>
        <v>0</v>
      </c>
      <c r="BL171" s="6" t="s">
        <v>208</v>
      </c>
    </row>
    <row r="172" spans="2:64" s="6" customFormat="1" ht="27" customHeight="1">
      <c r="B172" s="19"/>
      <c r="C172" s="108" t="s">
        <v>386</v>
      </c>
      <c r="D172" s="108" t="s">
        <v>146</v>
      </c>
      <c r="E172" s="109" t="s">
        <v>387</v>
      </c>
      <c r="F172" s="288" t="s">
        <v>388</v>
      </c>
      <c r="G172" s="289"/>
      <c r="H172" s="289"/>
      <c r="I172" s="289"/>
      <c r="J172" s="110" t="s">
        <v>318</v>
      </c>
      <c r="K172" s="111">
        <v>2</v>
      </c>
      <c r="L172" s="290"/>
      <c r="M172" s="289"/>
      <c r="N172" s="290">
        <f>ROUND($L$172*$K$172,2)</f>
        <v>0</v>
      </c>
      <c r="O172" s="289"/>
      <c r="P172" s="289"/>
      <c r="Q172" s="289"/>
      <c r="R172" s="20"/>
      <c r="T172" s="112"/>
      <c r="U172" s="26" t="s">
        <v>44</v>
      </c>
      <c r="V172" s="113">
        <v>0.53</v>
      </c>
      <c r="W172" s="113">
        <f>$V$172*$K$172</f>
        <v>1.06</v>
      </c>
      <c r="X172" s="113">
        <v>0.00092</v>
      </c>
      <c r="Y172" s="113">
        <f>$X$172*$K$172</f>
        <v>0.00184</v>
      </c>
      <c r="Z172" s="113">
        <v>0</v>
      </c>
      <c r="AA172" s="113">
        <f>$Z$172*$K$172</f>
        <v>0</v>
      </c>
      <c r="AB172" s="114"/>
      <c r="AR172" s="6" t="s">
        <v>208</v>
      </c>
      <c r="AT172" s="6" t="s">
        <v>146</v>
      </c>
      <c r="AU172" s="6" t="s">
        <v>101</v>
      </c>
      <c r="AY172" s="6" t="s">
        <v>144</v>
      </c>
      <c r="BE172" s="115">
        <f>IF($U$172="základní",$N$172,0)</f>
        <v>0</v>
      </c>
      <c r="BF172" s="115">
        <f>IF($U$172="snížená",$N$172,0)</f>
        <v>0</v>
      </c>
      <c r="BG172" s="115">
        <f>IF($U$172="zákl. přenesená",$N$172,0)</f>
        <v>0</v>
      </c>
      <c r="BH172" s="115">
        <f>IF($U$172="sníž. přenesená",$N$172,0)</f>
        <v>0</v>
      </c>
      <c r="BI172" s="115">
        <f>IF($U$172="nulová",$N$172,0)</f>
        <v>0</v>
      </c>
      <c r="BJ172" s="6" t="s">
        <v>19</v>
      </c>
      <c r="BK172" s="115">
        <f>ROUND($L$172*$K$172,2)</f>
        <v>0</v>
      </c>
      <c r="BL172" s="6" t="s">
        <v>208</v>
      </c>
    </row>
    <row r="173" spans="2:64" s="6" customFormat="1" ht="15.75" customHeight="1">
      <c r="B173" s="19"/>
      <c r="C173" s="116" t="s">
        <v>389</v>
      </c>
      <c r="D173" s="116" t="s">
        <v>213</v>
      </c>
      <c r="E173" s="117" t="s">
        <v>390</v>
      </c>
      <c r="F173" s="298" t="s">
        <v>391</v>
      </c>
      <c r="G173" s="299"/>
      <c r="H173" s="299"/>
      <c r="I173" s="299"/>
      <c r="J173" s="118" t="s">
        <v>219</v>
      </c>
      <c r="K173" s="119">
        <v>1</v>
      </c>
      <c r="L173" s="300"/>
      <c r="M173" s="299"/>
      <c r="N173" s="300">
        <f>ROUND($L$173*$K$173,2)</f>
        <v>0</v>
      </c>
      <c r="O173" s="289"/>
      <c r="P173" s="289"/>
      <c r="Q173" s="289"/>
      <c r="R173" s="20"/>
      <c r="T173" s="112"/>
      <c r="U173" s="26" t="s">
        <v>44</v>
      </c>
      <c r="V173" s="113">
        <v>0</v>
      </c>
      <c r="W173" s="113">
        <f>$V$173*$K$173</f>
        <v>0</v>
      </c>
      <c r="X173" s="113">
        <v>0.0025</v>
      </c>
      <c r="Y173" s="113">
        <f>$X$173*$K$173</f>
        <v>0.0025</v>
      </c>
      <c r="Z173" s="113">
        <v>0</v>
      </c>
      <c r="AA173" s="113">
        <f>$Z$173*$K$173</f>
        <v>0</v>
      </c>
      <c r="AB173" s="114"/>
      <c r="AR173" s="6" t="s">
        <v>167</v>
      </c>
      <c r="AT173" s="6" t="s">
        <v>213</v>
      </c>
      <c r="AU173" s="6" t="s">
        <v>101</v>
      </c>
      <c r="AY173" s="6" t="s">
        <v>144</v>
      </c>
      <c r="BE173" s="115">
        <f>IF($U$173="základní",$N$173,0)</f>
        <v>0</v>
      </c>
      <c r="BF173" s="115">
        <f>IF($U$173="snížená",$N$173,0)</f>
        <v>0</v>
      </c>
      <c r="BG173" s="115">
        <f>IF($U$173="zákl. přenesená",$N$173,0)</f>
        <v>0</v>
      </c>
      <c r="BH173" s="115">
        <f>IF($U$173="sníž. přenesená",$N$173,0)</f>
        <v>0</v>
      </c>
      <c r="BI173" s="115">
        <f>IF($U$173="nulová",$N$173,0)</f>
        <v>0</v>
      </c>
      <c r="BJ173" s="6" t="s">
        <v>19</v>
      </c>
      <c r="BK173" s="115">
        <f>ROUND($L$173*$K$173,2)</f>
        <v>0</v>
      </c>
      <c r="BL173" s="6" t="s">
        <v>208</v>
      </c>
    </row>
    <row r="174" spans="2:64" s="6" customFormat="1" ht="15.75" customHeight="1">
      <c r="B174" s="19"/>
      <c r="C174" s="116" t="s">
        <v>392</v>
      </c>
      <c r="D174" s="116" t="s">
        <v>213</v>
      </c>
      <c r="E174" s="117" t="s">
        <v>393</v>
      </c>
      <c r="F174" s="298" t="s">
        <v>394</v>
      </c>
      <c r="G174" s="299"/>
      <c r="H174" s="299"/>
      <c r="I174" s="299"/>
      <c r="J174" s="118" t="s">
        <v>219</v>
      </c>
      <c r="K174" s="119">
        <v>1</v>
      </c>
      <c r="L174" s="300"/>
      <c r="M174" s="299"/>
      <c r="N174" s="300">
        <f>ROUND($L$174*$K$174,2)</f>
        <v>0</v>
      </c>
      <c r="O174" s="289"/>
      <c r="P174" s="289"/>
      <c r="Q174" s="289"/>
      <c r="R174" s="20"/>
      <c r="T174" s="112"/>
      <c r="U174" s="26" t="s">
        <v>44</v>
      </c>
      <c r="V174" s="113">
        <v>0</v>
      </c>
      <c r="W174" s="113">
        <f>$V$174*$K$174</f>
        <v>0</v>
      </c>
      <c r="X174" s="113">
        <v>0.0035</v>
      </c>
      <c r="Y174" s="113">
        <f>$X$174*$K$174</f>
        <v>0.0035</v>
      </c>
      <c r="Z174" s="113">
        <v>0</v>
      </c>
      <c r="AA174" s="113">
        <f>$Z$174*$K$174</f>
        <v>0</v>
      </c>
      <c r="AB174" s="114"/>
      <c r="AR174" s="6" t="s">
        <v>167</v>
      </c>
      <c r="AT174" s="6" t="s">
        <v>213</v>
      </c>
      <c r="AU174" s="6" t="s">
        <v>101</v>
      </c>
      <c r="AY174" s="6" t="s">
        <v>144</v>
      </c>
      <c r="BE174" s="115">
        <f>IF($U$174="základní",$N$174,0)</f>
        <v>0</v>
      </c>
      <c r="BF174" s="115">
        <f>IF($U$174="snížená",$N$174,0)</f>
        <v>0</v>
      </c>
      <c r="BG174" s="115">
        <f>IF($U$174="zákl. přenesená",$N$174,0)</f>
        <v>0</v>
      </c>
      <c r="BH174" s="115">
        <f>IF($U$174="sníž. přenesená",$N$174,0)</f>
        <v>0</v>
      </c>
      <c r="BI174" s="115">
        <f>IF($U$174="nulová",$N$174,0)</f>
        <v>0</v>
      </c>
      <c r="BJ174" s="6" t="s">
        <v>19</v>
      </c>
      <c r="BK174" s="115">
        <f>ROUND($L$174*$K$174,2)</f>
        <v>0</v>
      </c>
      <c r="BL174" s="6" t="s">
        <v>208</v>
      </c>
    </row>
    <row r="175" spans="2:64" s="6" customFormat="1" ht="15.75" customHeight="1">
      <c r="B175" s="19"/>
      <c r="C175" s="116" t="s">
        <v>395</v>
      </c>
      <c r="D175" s="116" t="s">
        <v>213</v>
      </c>
      <c r="E175" s="117" t="s">
        <v>396</v>
      </c>
      <c r="F175" s="298" t="s">
        <v>397</v>
      </c>
      <c r="G175" s="299"/>
      <c r="H175" s="299"/>
      <c r="I175" s="299"/>
      <c r="J175" s="118" t="s">
        <v>219</v>
      </c>
      <c r="K175" s="119">
        <v>2</v>
      </c>
      <c r="L175" s="300"/>
      <c r="M175" s="299"/>
      <c r="N175" s="300">
        <f>ROUND($L$175*$K$175,2)</f>
        <v>0</v>
      </c>
      <c r="O175" s="289"/>
      <c r="P175" s="289"/>
      <c r="Q175" s="289"/>
      <c r="R175" s="20"/>
      <c r="T175" s="112"/>
      <c r="U175" s="26" t="s">
        <v>44</v>
      </c>
      <c r="V175" s="113">
        <v>0</v>
      </c>
      <c r="W175" s="113">
        <f>$V$175*$K$175</f>
        <v>0</v>
      </c>
      <c r="X175" s="113">
        <v>0.001</v>
      </c>
      <c r="Y175" s="113">
        <f>$X$175*$K$175</f>
        <v>0.002</v>
      </c>
      <c r="Z175" s="113">
        <v>0</v>
      </c>
      <c r="AA175" s="113">
        <f>$Z$175*$K$175</f>
        <v>0</v>
      </c>
      <c r="AB175" s="114"/>
      <c r="AR175" s="6" t="s">
        <v>167</v>
      </c>
      <c r="AT175" s="6" t="s">
        <v>213</v>
      </c>
      <c r="AU175" s="6" t="s">
        <v>101</v>
      </c>
      <c r="AY175" s="6" t="s">
        <v>144</v>
      </c>
      <c r="BE175" s="115">
        <f>IF($U$175="základní",$N$175,0)</f>
        <v>0</v>
      </c>
      <c r="BF175" s="115">
        <f>IF($U$175="snížená",$N$175,0)</f>
        <v>0</v>
      </c>
      <c r="BG175" s="115">
        <f>IF($U$175="zákl. přenesená",$N$175,0)</f>
        <v>0</v>
      </c>
      <c r="BH175" s="115">
        <f>IF($U$175="sníž. přenesená",$N$175,0)</f>
        <v>0</v>
      </c>
      <c r="BI175" s="115">
        <f>IF($U$175="nulová",$N$175,0)</f>
        <v>0</v>
      </c>
      <c r="BJ175" s="6" t="s">
        <v>19</v>
      </c>
      <c r="BK175" s="115">
        <f>ROUND($L$175*$K$175,2)</f>
        <v>0</v>
      </c>
      <c r="BL175" s="6" t="s">
        <v>208</v>
      </c>
    </row>
    <row r="176" spans="2:64" s="6" customFormat="1" ht="15.75" customHeight="1">
      <c r="B176" s="19"/>
      <c r="C176" s="116" t="s">
        <v>398</v>
      </c>
      <c r="D176" s="116" t="s">
        <v>213</v>
      </c>
      <c r="E176" s="117" t="s">
        <v>399</v>
      </c>
      <c r="F176" s="298" t="s">
        <v>400</v>
      </c>
      <c r="G176" s="299"/>
      <c r="H176" s="299"/>
      <c r="I176" s="299"/>
      <c r="J176" s="118" t="s">
        <v>149</v>
      </c>
      <c r="K176" s="119">
        <v>1</v>
      </c>
      <c r="L176" s="300"/>
      <c r="M176" s="299"/>
      <c r="N176" s="300">
        <f>ROUND($L$176*$K$176,2)</f>
        <v>0</v>
      </c>
      <c r="O176" s="289"/>
      <c r="P176" s="289"/>
      <c r="Q176" s="289"/>
      <c r="R176" s="20"/>
      <c r="T176" s="112"/>
      <c r="U176" s="26" t="s">
        <v>44</v>
      </c>
      <c r="V176" s="113">
        <v>0</v>
      </c>
      <c r="W176" s="113">
        <f>$V$176*$K$176</f>
        <v>0</v>
      </c>
      <c r="X176" s="113">
        <v>1E-05</v>
      </c>
      <c r="Y176" s="113">
        <f>$X$176*$K$176</f>
        <v>1E-05</v>
      </c>
      <c r="Z176" s="113">
        <v>0</v>
      </c>
      <c r="AA176" s="113">
        <f>$Z$176*$K$176</f>
        <v>0</v>
      </c>
      <c r="AB176" s="114"/>
      <c r="AR176" s="6" t="s">
        <v>167</v>
      </c>
      <c r="AT176" s="6" t="s">
        <v>213</v>
      </c>
      <c r="AU176" s="6" t="s">
        <v>101</v>
      </c>
      <c r="AY176" s="6" t="s">
        <v>144</v>
      </c>
      <c r="BE176" s="115">
        <f>IF($U$176="základní",$N$176,0)</f>
        <v>0</v>
      </c>
      <c r="BF176" s="115">
        <f>IF($U$176="snížená",$N$176,0)</f>
        <v>0</v>
      </c>
      <c r="BG176" s="115">
        <f>IF($U$176="zákl. přenesená",$N$176,0)</f>
        <v>0</v>
      </c>
      <c r="BH176" s="115">
        <f>IF($U$176="sníž. přenesená",$N$176,0)</f>
        <v>0</v>
      </c>
      <c r="BI176" s="115">
        <f>IF($U$176="nulová",$N$176,0)</f>
        <v>0</v>
      </c>
      <c r="BJ176" s="6" t="s">
        <v>19</v>
      </c>
      <c r="BK176" s="115">
        <f>ROUND($L$176*$K$176,2)</f>
        <v>0</v>
      </c>
      <c r="BL176" s="6" t="s">
        <v>208</v>
      </c>
    </row>
    <row r="177" spans="2:64" s="6" customFormat="1" ht="15.75" customHeight="1">
      <c r="B177" s="19"/>
      <c r="C177" s="108" t="s">
        <v>401</v>
      </c>
      <c r="D177" s="108" t="s">
        <v>146</v>
      </c>
      <c r="E177" s="109" t="s">
        <v>402</v>
      </c>
      <c r="F177" s="288" t="s">
        <v>724</v>
      </c>
      <c r="G177" s="289"/>
      <c r="H177" s="289"/>
      <c r="I177" s="289"/>
      <c r="J177" s="110" t="s">
        <v>149</v>
      </c>
      <c r="K177" s="111">
        <v>1</v>
      </c>
      <c r="L177" s="290"/>
      <c r="M177" s="289"/>
      <c r="N177" s="290">
        <f>ROUND($L$177*$K$177,2)</f>
        <v>0</v>
      </c>
      <c r="O177" s="289"/>
      <c r="P177" s="289"/>
      <c r="Q177" s="289"/>
      <c r="R177" s="20"/>
      <c r="T177" s="112"/>
      <c r="U177" s="26" t="s">
        <v>44</v>
      </c>
      <c r="V177" s="113">
        <v>0.625</v>
      </c>
      <c r="W177" s="113">
        <f>$V$177*$K$177</f>
        <v>0.625</v>
      </c>
      <c r="X177" s="113">
        <v>0.0003</v>
      </c>
      <c r="Y177" s="113">
        <f>$X$177*$K$177</f>
        <v>0.0003</v>
      </c>
      <c r="Z177" s="113">
        <v>0</v>
      </c>
      <c r="AA177" s="113">
        <f>$Z$177*$K$177</f>
        <v>0</v>
      </c>
      <c r="AB177" s="114"/>
      <c r="AR177" s="6" t="s">
        <v>208</v>
      </c>
      <c r="AT177" s="6" t="s">
        <v>146</v>
      </c>
      <c r="AU177" s="6" t="s">
        <v>101</v>
      </c>
      <c r="AY177" s="6" t="s">
        <v>144</v>
      </c>
      <c r="BE177" s="115">
        <f>IF($U$177="základní",$N$177,0)</f>
        <v>0</v>
      </c>
      <c r="BF177" s="115">
        <f>IF($U$177="snížená",$N$177,0)</f>
        <v>0</v>
      </c>
      <c r="BG177" s="115">
        <f>IF($U$177="zákl. přenesená",$N$177,0)</f>
        <v>0</v>
      </c>
      <c r="BH177" s="115">
        <f>IF($U$177="sníž. přenesená",$N$177,0)</f>
        <v>0</v>
      </c>
      <c r="BI177" s="115">
        <f>IF($U$177="nulová",$N$177,0)</f>
        <v>0</v>
      </c>
      <c r="BJ177" s="6" t="s">
        <v>19</v>
      </c>
      <c r="BK177" s="115">
        <f>ROUND($L$177*$K$177,2)</f>
        <v>0</v>
      </c>
      <c r="BL177" s="6" t="s">
        <v>208</v>
      </c>
    </row>
    <row r="178" spans="2:64" s="6" customFormat="1" ht="27" customHeight="1">
      <c r="B178" s="19"/>
      <c r="C178" s="108" t="s">
        <v>403</v>
      </c>
      <c r="D178" s="108" t="s">
        <v>146</v>
      </c>
      <c r="E178" s="109" t="s">
        <v>404</v>
      </c>
      <c r="F178" s="288" t="s">
        <v>405</v>
      </c>
      <c r="G178" s="289"/>
      <c r="H178" s="289"/>
      <c r="I178" s="289"/>
      <c r="J178" s="110" t="s">
        <v>176</v>
      </c>
      <c r="K178" s="111">
        <v>0.208</v>
      </c>
      <c r="L178" s="290"/>
      <c r="M178" s="289"/>
      <c r="N178" s="290">
        <f>ROUND($L$178*$K$178,2)</f>
        <v>0</v>
      </c>
      <c r="O178" s="289"/>
      <c r="P178" s="289"/>
      <c r="Q178" s="289"/>
      <c r="R178" s="20"/>
      <c r="T178" s="112"/>
      <c r="U178" s="26" t="s">
        <v>44</v>
      </c>
      <c r="V178" s="113">
        <v>4.043</v>
      </c>
      <c r="W178" s="113">
        <f>$V$178*$K$178</f>
        <v>0.840944</v>
      </c>
      <c r="X178" s="113">
        <v>0</v>
      </c>
      <c r="Y178" s="113">
        <f>$X$178*$K$178</f>
        <v>0</v>
      </c>
      <c r="Z178" s="113">
        <v>0</v>
      </c>
      <c r="AA178" s="113">
        <f>$Z$178*$K$178</f>
        <v>0</v>
      </c>
      <c r="AB178" s="114"/>
      <c r="AR178" s="6" t="s">
        <v>208</v>
      </c>
      <c r="AT178" s="6" t="s">
        <v>146</v>
      </c>
      <c r="AU178" s="6" t="s">
        <v>101</v>
      </c>
      <c r="AY178" s="6" t="s">
        <v>144</v>
      </c>
      <c r="BE178" s="115">
        <f>IF($U$178="základní",$N$178,0)</f>
        <v>0</v>
      </c>
      <c r="BF178" s="115">
        <f>IF($U$178="snížená",$N$178,0)</f>
        <v>0</v>
      </c>
      <c r="BG178" s="115">
        <f>IF($U$178="zákl. přenesená",$N$178,0)</f>
        <v>0</v>
      </c>
      <c r="BH178" s="115">
        <f>IF($U$178="sníž. přenesená",$N$178,0)</f>
        <v>0</v>
      </c>
      <c r="BI178" s="115">
        <f>IF($U$178="nulová",$N$178,0)</f>
        <v>0</v>
      </c>
      <c r="BJ178" s="6" t="s">
        <v>19</v>
      </c>
      <c r="BK178" s="115">
        <f>ROUND($L$178*$K$178,2)</f>
        <v>0</v>
      </c>
      <c r="BL178" s="6" t="s">
        <v>208</v>
      </c>
    </row>
    <row r="179" spans="2:63" s="98" customFormat="1" ht="30.75" customHeight="1">
      <c r="B179" s="99"/>
      <c r="D179" s="107" t="s">
        <v>272</v>
      </c>
      <c r="N179" s="286">
        <f>$BK$179</f>
        <v>0</v>
      </c>
      <c r="O179" s="285"/>
      <c r="P179" s="285"/>
      <c r="Q179" s="285"/>
      <c r="R179" s="102"/>
      <c r="T179" s="103"/>
      <c r="W179" s="104">
        <f>SUM($W$180:$W$190)</f>
        <v>115.073153</v>
      </c>
      <c r="Y179" s="104">
        <f>SUM($Y$180:$Y$190)</f>
        <v>0.9308599999999999</v>
      </c>
      <c r="AA179" s="104">
        <f>SUM($AA$180:$AA$190)</f>
        <v>0.48255000000000003</v>
      </c>
      <c r="AB179" s="105"/>
      <c r="AR179" s="101" t="s">
        <v>101</v>
      </c>
      <c r="AT179" s="101" t="s">
        <v>78</v>
      </c>
      <c r="AU179" s="101" t="s">
        <v>19</v>
      </c>
      <c r="AY179" s="101" t="s">
        <v>144</v>
      </c>
      <c r="BK179" s="106">
        <f>SUM($BK$180:$BK$190)</f>
        <v>0</v>
      </c>
    </row>
    <row r="180" spans="2:64" s="6" customFormat="1" ht="27" customHeight="1">
      <c r="B180" s="19"/>
      <c r="C180" s="108" t="s">
        <v>406</v>
      </c>
      <c r="D180" s="108" t="s">
        <v>146</v>
      </c>
      <c r="E180" s="109" t="s">
        <v>407</v>
      </c>
      <c r="F180" s="288" t="s">
        <v>408</v>
      </c>
      <c r="G180" s="289"/>
      <c r="H180" s="289"/>
      <c r="I180" s="289"/>
      <c r="J180" s="110" t="s">
        <v>207</v>
      </c>
      <c r="K180" s="111">
        <v>15</v>
      </c>
      <c r="L180" s="290"/>
      <c r="M180" s="289"/>
      <c r="N180" s="290">
        <f>ROUND($L$180*$K$180,2)</f>
        <v>0</v>
      </c>
      <c r="O180" s="289"/>
      <c r="P180" s="289"/>
      <c r="Q180" s="289"/>
      <c r="R180" s="20"/>
      <c r="T180" s="112"/>
      <c r="U180" s="26" t="s">
        <v>44</v>
      </c>
      <c r="V180" s="113">
        <v>0.103</v>
      </c>
      <c r="W180" s="113">
        <f>$V$180*$K$180</f>
        <v>1.545</v>
      </c>
      <c r="X180" s="113">
        <v>9E-05</v>
      </c>
      <c r="Y180" s="113">
        <f>$X$180*$K$180</f>
        <v>0.00135</v>
      </c>
      <c r="Z180" s="113">
        <v>0.00858</v>
      </c>
      <c r="AA180" s="113">
        <f>$Z$180*$K$180</f>
        <v>0.1287</v>
      </c>
      <c r="AB180" s="114"/>
      <c r="AR180" s="6" t="s">
        <v>208</v>
      </c>
      <c r="AT180" s="6" t="s">
        <v>146</v>
      </c>
      <c r="AU180" s="6" t="s">
        <v>101</v>
      </c>
      <c r="AY180" s="6" t="s">
        <v>144</v>
      </c>
      <c r="BE180" s="115">
        <f>IF($U$180="základní",$N$180,0)</f>
        <v>0</v>
      </c>
      <c r="BF180" s="115">
        <f>IF($U$180="snížená",$N$180,0)</f>
        <v>0</v>
      </c>
      <c r="BG180" s="115">
        <f>IF($U$180="zákl. přenesená",$N$180,0)</f>
        <v>0</v>
      </c>
      <c r="BH180" s="115">
        <f>IF($U$180="sníž. přenesená",$N$180,0)</f>
        <v>0</v>
      </c>
      <c r="BI180" s="115">
        <f>IF($U$180="nulová",$N$180,0)</f>
        <v>0</v>
      </c>
      <c r="BJ180" s="6" t="s">
        <v>19</v>
      </c>
      <c r="BK180" s="115">
        <f>ROUND($L$180*$K$180,2)</f>
        <v>0</v>
      </c>
      <c r="BL180" s="6" t="s">
        <v>208</v>
      </c>
    </row>
    <row r="181" spans="2:64" s="6" customFormat="1" ht="15.75" customHeight="1">
      <c r="B181" s="19"/>
      <c r="C181" s="108" t="s">
        <v>409</v>
      </c>
      <c r="D181" s="108" t="s">
        <v>146</v>
      </c>
      <c r="E181" s="109" t="s">
        <v>410</v>
      </c>
      <c r="F181" s="288" t="s">
        <v>411</v>
      </c>
      <c r="G181" s="289"/>
      <c r="H181" s="289"/>
      <c r="I181" s="289"/>
      <c r="J181" s="110" t="s">
        <v>207</v>
      </c>
      <c r="K181" s="111">
        <v>15</v>
      </c>
      <c r="L181" s="290"/>
      <c r="M181" s="289"/>
      <c r="N181" s="290">
        <f>ROUND($L$181*$K$181,2)</f>
        <v>0</v>
      </c>
      <c r="O181" s="289"/>
      <c r="P181" s="289"/>
      <c r="Q181" s="289"/>
      <c r="R181" s="20"/>
      <c r="T181" s="112"/>
      <c r="U181" s="26" t="s">
        <v>44</v>
      </c>
      <c r="V181" s="113">
        <v>0.208</v>
      </c>
      <c r="W181" s="113">
        <f>$V$181*$K$181</f>
        <v>3.1199999999999997</v>
      </c>
      <c r="X181" s="113">
        <v>0.00012</v>
      </c>
      <c r="Y181" s="113">
        <f>$X$181*$K$181</f>
        <v>0.0018</v>
      </c>
      <c r="Z181" s="113">
        <v>0.02359</v>
      </c>
      <c r="AA181" s="113">
        <f>$Z$181*$K$181</f>
        <v>0.35385</v>
      </c>
      <c r="AB181" s="114"/>
      <c r="AR181" s="6" t="s">
        <v>208</v>
      </c>
      <c r="AT181" s="6" t="s">
        <v>146</v>
      </c>
      <c r="AU181" s="6" t="s">
        <v>101</v>
      </c>
      <c r="AY181" s="6" t="s">
        <v>144</v>
      </c>
      <c r="BE181" s="115">
        <f>IF($U$181="základní",$N$181,0)</f>
        <v>0</v>
      </c>
      <c r="BF181" s="115">
        <f>IF($U$181="snížená",$N$181,0)</f>
        <v>0</v>
      </c>
      <c r="BG181" s="115">
        <f>IF($U$181="zákl. přenesená",$N$181,0)</f>
        <v>0</v>
      </c>
      <c r="BH181" s="115">
        <f>IF($U$181="sníž. přenesená",$N$181,0)</f>
        <v>0</v>
      </c>
      <c r="BI181" s="115">
        <f>IF($U$181="nulová",$N$181,0)</f>
        <v>0</v>
      </c>
      <c r="BJ181" s="6" t="s">
        <v>19</v>
      </c>
      <c r="BK181" s="115">
        <f>ROUND($L$181*$K$181,2)</f>
        <v>0</v>
      </c>
      <c r="BL181" s="6" t="s">
        <v>208</v>
      </c>
    </row>
    <row r="182" spans="2:64" s="6" customFormat="1" ht="44.25" customHeight="1">
      <c r="B182" s="19"/>
      <c r="C182" s="108" t="s">
        <v>412</v>
      </c>
      <c r="D182" s="108" t="s">
        <v>146</v>
      </c>
      <c r="E182" s="109" t="s">
        <v>413</v>
      </c>
      <c r="F182" s="312" t="s">
        <v>733</v>
      </c>
      <c r="G182" s="289"/>
      <c r="H182" s="289"/>
      <c r="I182" s="289"/>
      <c r="J182" s="110" t="s">
        <v>207</v>
      </c>
      <c r="K182" s="111">
        <v>8</v>
      </c>
      <c r="L182" s="290"/>
      <c r="M182" s="289"/>
      <c r="N182" s="290">
        <f>ROUND($L$182*$K$182,2)</f>
        <v>0</v>
      </c>
      <c r="O182" s="289"/>
      <c r="P182" s="289"/>
      <c r="Q182" s="289"/>
      <c r="R182" s="20"/>
      <c r="T182" s="112"/>
      <c r="U182" s="26" t="s">
        <v>44</v>
      </c>
      <c r="V182" s="113">
        <v>0.459</v>
      </c>
      <c r="W182" s="113">
        <f>$V$182*$K$182</f>
        <v>3.672</v>
      </c>
      <c r="X182" s="113">
        <v>0.00199</v>
      </c>
      <c r="Y182" s="113">
        <f>$X$182*$K$182</f>
        <v>0.01592</v>
      </c>
      <c r="Z182" s="113">
        <v>0</v>
      </c>
      <c r="AA182" s="113">
        <f>$Z$182*$K$182</f>
        <v>0</v>
      </c>
      <c r="AB182" s="114"/>
      <c r="AR182" s="6" t="s">
        <v>208</v>
      </c>
      <c r="AT182" s="6" t="s">
        <v>146</v>
      </c>
      <c r="AU182" s="6" t="s">
        <v>101</v>
      </c>
      <c r="AY182" s="6" t="s">
        <v>144</v>
      </c>
      <c r="BE182" s="115">
        <f>IF($U$182="základní",$N$182,0)</f>
        <v>0</v>
      </c>
      <c r="BF182" s="115">
        <f>IF($U$182="snížená",$N$182,0)</f>
        <v>0</v>
      </c>
      <c r="BG182" s="115">
        <f>IF($U$182="zákl. přenesená",$N$182,0)</f>
        <v>0</v>
      </c>
      <c r="BH182" s="115">
        <f>IF($U$182="sníž. přenesená",$N$182,0)</f>
        <v>0</v>
      </c>
      <c r="BI182" s="115">
        <f>IF($U$182="nulová",$N$182,0)</f>
        <v>0</v>
      </c>
      <c r="BJ182" s="6" t="s">
        <v>19</v>
      </c>
      <c r="BK182" s="115">
        <f>ROUND($L$182*$K$182,2)</f>
        <v>0</v>
      </c>
      <c r="BL182" s="6" t="s">
        <v>208</v>
      </c>
    </row>
    <row r="183" spans="2:64" s="6" customFormat="1" ht="44.25" customHeight="1">
      <c r="B183" s="19"/>
      <c r="C183" s="108" t="s">
        <v>414</v>
      </c>
      <c r="D183" s="108" t="s">
        <v>146</v>
      </c>
      <c r="E183" s="109" t="s">
        <v>415</v>
      </c>
      <c r="F183" s="312" t="s">
        <v>734</v>
      </c>
      <c r="G183" s="289"/>
      <c r="H183" s="289"/>
      <c r="I183" s="289"/>
      <c r="J183" s="110" t="s">
        <v>207</v>
      </c>
      <c r="K183" s="111">
        <v>12</v>
      </c>
      <c r="L183" s="290"/>
      <c r="M183" s="289"/>
      <c r="N183" s="290">
        <f>ROUND($L$183*$K$183,2)</f>
        <v>0</v>
      </c>
      <c r="O183" s="289"/>
      <c r="P183" s="289"/>
      <c r="Q183" s="289"/>
      <c r="R183" s="20"/>
      <c r="T183" s="112"/>
      <c r="U183" s="26" t="s">
        <v>44</v>
      </c>
      <c r="V183" s="113">
        <v>0.517</v>
      </c>
      <c r="W183" s="113">
        <f>$V$183*$K$183</f>
        <v>6.204000000000001</v>
      </c>
      <c r="X183" s="113">
        <v>0.00296</v>
      </c>
      <c r="Y183" s="113">
        <f>$X$183*$K$183</f>
        <v>0.035519999999999996</v>
      </c>
      <c r="Z183" s="113">
        <v>0</v>
      </c>
      <c r="AA183" s="113">
        <f>$Z$183*$K$183</f>
        <v>0</v>
      </c>
      <c r="AB183" s="114"/>
      <c r="AR183" s="6" t="s">
        <v>208</v>
      </c>
      <c r="AT183" s="6" t="s">
        <v>146</v>
      </c>
      <c r="AU183" s="6" t="s">
        <v>101</v>
      </c>
      <c r="AY183" s="6" t="s">
        <v>144</v>
      </c>
      <c r="BE183" s="115">
        <f>IF($U$183="základní",$N$183,0)</f>
        <v>0</v>
      </c>
      <c r="BF183" s="115">
        <f>IF($U$183="snížená",$N$183,0)</f>
        <v>0</v>
      </c>
      <c r="BG183" s="115">
        <f>IF($U$183="zákl. přenesená",$N$183,0)</f>
        <v>0</v>
      </c>
      <c r="BH183" s="115">
        <f>IF($U$183="sníž. přenesená",$N$183,0)</f>
        <v>0</v>
      </c>
      <c r="BI183" s="115">
        <f>IF($U$183="nulová",$N$183,0)</f>
        <v>0</v>
      </c>
      <c r="BJ183" s="6" t="s">
        <v>19</v>
      </c>
      <c r="BK183" s="115">
        <f>ROUND($L$183*$K$183,2)</f>
        <v>0</v>
      </c>
      <c r="BL183" s="6" t="s">
        <v>208</v>
      </c>
    </row>
    <row r="184" spans="2:64" s="6" customFormat="1" ht="44.25" customHeight="1">
      <c r="B184" s="19"/>
      <c r="C184" s="108" t="s">
        <v>416</v>
      </c>
      <c r="D184" s="108" t="s">
        <v>146</v>
      </c>
      <c r="E184" s="109" t="s">
        <v>417</v>
      </c>
      <c r="F184" s="312" t="s">
        <v>735</v>
      </c>
      <c r="G184" s="289"/>
      <c r="H184" s="289"/>
      <c r="I184" s="289"/>
      <c r="J184" s="110" t="s">
        <v>207</v>
      </c>
      <c r="K184" s="111">
        <v>42</v>
      </c>
      <c r="L184" s="290"/>
      <c r="M184" s="289"/>
      <c r="N184" s="290">
        <f>ROUND($L$184*$K$184,2)</f>
        <v>0</v>
      </c>
      <c r="O184" s="289"/>
      <c r="P184" s="289"/>
      <c r="Q184" s="289"/>
      <c r="R184" s="20"/>
      <c r="T184" s="112"/>
      <c r="U184" s="26" t="s">
        <v>44</v>
      </c>
      <c r="V184" s="113">
        <v>0.652</v>
      </c>
      <c r="W184" s="113">
        <f>$V$184*$K$184</f>
        <v>27.384</v>
      </c>
      <c r="X184" s="113">
        <v>0.00373</v>
      </c>
      <c r="Y184" s="113">
        <f>$X$184*$K$184</f>
        <v>0.15666</v>
      </c>
      <c r="Z184" s="113">
        <v>0</v>
      </c>
      <c r="AA184" s="113">
        <f>$Z$184*$K$184</f>
        <v>0</v>
      </c>
      <c r="AB184" s="114"/>
      <c r="AR184" s="6" t="s">
        <v>208</v>
      </c>
      <c r="AT184" s="6" t="s">
        <v>146</v>
      </c>
      <c r="AU184" s="6" t="s">
        <v>101</v>
      </c>
      <c r="AY184" s="6" t="s">
        <v>144</v>
      </c>
      <c r="BE184" s="115">
        <f>IF($U$184="základní",$N$184,0)</f>
        <v>0</v>
      </c>
      <c r="BF184" s="115">
        <f>IF($U$184="snížená",$N$184,0)</f>
        <v>0</v>
      </c>
      <c r="BG184" s="115">
        <f>IF($U$184="zákl. přenesená",$N$184,0)</f>
        <v>0</v>
      </c>
      <c r="BH184" s="115">
        <f>IF($U$184="sníž. přenesená",$N$184,0)</f>
        <v>0</v>
      </c>
      <c r="BI184" s="115">
        <f>IF($U$184="nulová",$N$184,0)</f>
        <v>0</v>
      </c>
      <c r="BJ184" s="6" t="s">
        <v>19</v>
      </c>
      <c r="BK184" s="115">
        <f>ROUND($L$184*$K$184,2)</f>
        <v>0</v>
      </c>
      <c r="BL184" s="6" t="s">
        <v>208</v>
      </c>
    </row>
    <row r="185" spans="2:64" s="6" customFormat="1" ht="44.25" customHeight="1">
      <c r="B185" s="19"/>
      <c r="C185" s="108" t="s">
        <v>418</v>
      </c>
      <c r="D185" s="108" t="s">
        <v>146</v>
      </c>
      <c r="E185" s="109" t="s">
        <v>419</v>
      </c>
      <c r="F185" s="312" t="s">
        <v>736</v>
      </c>
      <c r="G185" s="289"/>
      <c r="H185" s="289"/>
      <c r="I185" s="289"/>
      <c r="J185" s="110" t="s">
        <v>207</v>
      </c>
      <c r="K185" s="111">
        <v>8</v>
      </c>
      <c r="L185" s="290"/>
      <c r="M185" s="289"/>
      <c r="N185" s="290">
        <f>ROUND($L$185*$K$185,2)</f>
        <v>0</v>
      </c>
      <c r="O185" s="289"/>
      <c r="P185" s="289"/>
      <c r="Q185" s="289"/>
      <c r="R185" s="20"/>
      <c r="T185" s="112"/>
      <c r="U185" s="26" t="s">
        <v>44</v>
      </c>
      <c r="V185" s="113">
        <v>0.784</v>
      </c>
      <c r="W185" s="113">
        <f>$V$185*$K$185</f>
        <v>6.272</v>
      </c>
      <c r="X185" s="113">
        <v>0.00621</v>
      </c>
      <c r="Y185" s="113">
        <f>$X$185*$K$185</f>
        <v>0.04968</v>
      </c>
      <c r="Z185" s="113">
        <v>0</v>
      </c>
      <c r="AA185" s="113">
        <f>$Z$185*$K$185</f>
        <v>0</v>
      </c>
      <c r="AB185" s="114"/>
      <c r="AR185" s="6" t="s">
        <v>208</v>
      </c>
      <c r="AT185" s="6" t="s">
        <v>146</v>
      </c>
      <c r="AU185" s="6" t="s">
        <v>101</v>
      </c>
      <c r="AY185" s="6" t="s">
        <v>144</v>
      </c>
      <c r="BE185" s="115">
        <f>IF($U$185="základní",$N$185,0)</f>
        <v>0</v>
      </c>
      <c r="BF185" s="115">
        <f>IF($U$185="snížená",$N$185,0)</f>
        <v>0</v>
      </c>
      <c r="BG185" s="115">
        <f>IF($U$185="zákl. přenesená",$N$185,0)</f>
        <v>0</v>
      </c>
      <c r="BH185" s="115">
        <f>IF($U$185="sníž. přenesená",$N$185,0)</f>
        <v>0</v>
      </c>
      <c r="BI185" s="115">
        <f>IF($U$185="nulová",$N$185,0)</f>
        <v>0</v>
      </c>
      <c r="BJ185" s="6" t="s">
        <v>19</v>
      </c>
      <c r="BK185" s="115">
        <f>ROUND($L$185*$K$185,2)</f>
        <v>0</v>
      </c>
      <c r="BL185" s="6" t="s">
        <v>208</v>
      </c>
    </row>
    <row r="186" spans="2:64" s="6" customFormat="1" ht="27" customHeight="1">
      <c r="B186" s="19"/>
      <c r="C186" s="108" t="s">
        <v>24</v>
      </c>
      <c r="D186" s="108" t="s">
        <v>146</v>
      </c>
      <c r="E186" s="109" t="s">
        <v>420</v>
      </c>
      <c r="F186" s="312" t="s">
        <v>737</v>
      </c>
      <c r="G186" s="289"/>
      <c r="H186" s="289"/>
      <c r="I186" s="289"/>
      <c r="J186" s="110" t="s">
        <v>207</v>
      </c>
      <c r="K186" s="111">
        <v>24</v>
      </c>
      <c r="L186" s="290"/>
      <c r="M186" s="289"/>
      <c r="N186" s="290">
        <f>ROUND($L$186*$K$186,2)</f>
        <v>0</v>
      </c>
      <c r="O186" s="289"/>
      <c r="P186" s="289"/>
      <c r="Q186" s="289"/>
      <c r="R186" s="20"/>
      <c r="T186" s="112"/>
      <c r="U186" s="26" t="s">
        <v>44</v>
      </c>
      <c r="V186" s="113">
        <v>0.919</v>
      </c>
      <c r="W186" s="113">
        <f>$V$186*$K$186</f>
        <v>22.056</v>
      </c>
      <c r="X186" s="113">
        <v>0.00696</v>
      </c>
      <c r="Y186" s="113">
        <f>$X$186*$K$186</f>
        <v>0.16704</v>
      </c>
      <c r="Z186" s="113">
        <v>0</v>
      </c>
      <c r="AA186" s="113">
        <f>$Z$186*$K$186</f>
        <v>0</v>
      </c>
      <c r="AB186" s="114"/>
      <c r="AR186" s="6" t="s">
        <v>208</v>
      </c>
      <c r="AT186" s="6" t="s">
        <v>146</v>
      </c>
      <c r="AU186" s="6" t="s">
        <v>101</v>
      </c>
      <c r="AY186" s="6" t="s">
        <v>144</v>
      </c>
      <c r="BE186" s="115">
        <f>IF($U$186="základní",$N$186,0)</f>
        <v>0</v>
      </c>
      <c r="BF186" s="115">
        <f>IF($U$186="snížená",$N$186,0)</f>
        <v>0</v>
      </c>
      <c r="BG186" s="115">
        <f>IF($U$186="zákl. přenesená",$N$186,0)</f>
        <v>0</v>
      </c>
      <c r="BH186" s="115">
        <f>IF($U$186="sníž. přenesená",$N$186,0)</f>
        <v>0</v>
      </c>
      <c r="BI186" s="115">
        <f>IF($U$186="nulová",$N$186,0)</f>
        <v>0</v>
      </c>
      <c r="BJ186" s="6" t="s">
        <v>19</v>
      </c>
      <c r="BK186" s="115">
        <f>ROUND($L$186*$K$186,2)</f>
        <v>0</v>
      </c>
      <c r="BL186" s="6" t="s">
        <v>208</v>
      </c>
    </row>
    <row r="187" spans="2:64" s="6" customFormat="1" ht="27" customHeight="1">
      <c r="B187" s="19"/>
      <c r="C187" s="108" t="s">
        <v>256</v>
      </c>
      <c r="D187" s="108" t="s">
        <v>146</v>
      </c>
      <c r="E187" s="109" t="s">
        <v>421</v>
      </c>
      <c r="F187" s="312" t="s">
        <v>740</v>
      </c>
      <c r="G187" s="289"/>
      <c r="H187" s="289"/>
      <c r="I187" s="289"/>
      <c r="J187" s="110" t="s">
        <v>207</v>
      </c>
      <c r="K187" s="111">
        <v>30</v>
      </c>
      <c r="L187" s="290"/>
      <c r="M187" s="289"/>
      <c r="N187" s="290">
        <f>ROUND($L$187*$K$187,2)</f>
        <v>0</v>
      </c>
      <c r="O187" s="289"/>
      <c r="P187" s="289"/>
      <c r="Q187" s="289"/>
      <c r="R187" s="20"/>
      <c r="T187" s="112"/>
      <c r="U187" s="26" t="s">
        <v>44</v>
      </c>
      <c r="V187" s="113">
        <v>0.805</v>
      </c>
      <c r="W187" s="113">
        <f>$V$187*$K$187</f>
        <v>24.150000000000002</v>
      </c>
      <c r="X187" s="113">
        <v>0.01621</v>
      </c>
      <c r="Y187" s="113">
        <f>$X$187*$K$187</f>
        <v>0.48629999999999995</v>
      </c>
      <c r="Z187" s="113">
        <v>0</v>
      </c>
      <c r="AA187" s="113">
        <f>$Z$187*$K$187</f>
        <v>0</v>
      </c>
      <c r="AB187" s="114"/>
      <c r="AR187" s="6" t="s">
        <v>208</v>
      </c>
      <c r="AT187" s="6" t="s">
        <v>146</v>
      </c>
      <c r="AU187" s="6" t="s">
        <v>101</v>
      </c>
      <c r="AY187" s="6" t="s">
        <v>144</v>
      </c>
      <c r="BE187" s="115">
        <f>IF($U$187="základní",$N$187,0)</f>
        <v>0</v>
      </c>
      <c r="BF187" s="115">
        <f>IF($U$187="snížená",$N$187,0)</f>
        <v>0</v>
      </c>
      <c r="BG187" s="115">
        <f>IF($U$187="zákl. přenesená",$N$187,0)</f>
        <v>0</v>
      </c>
      <c r="BH187" s="115">
        <f>IF($U$187="sníž. přenesená",$N$187,0)</f>
        <v>0</v>
      </c>
      <c r="BI187" s="115">
        <f>IF($U$187="nulová",$N$187,0)</f>
        <v>0</v>
      </c>
      <c r="BJ187" s="6" t="s">
        <v>19</v>
      </c>
      <c r="BK187" s="115">
        <f>ROUND($L$187*$K$187,2)</f>
        <v>0</v>
      </c>
      <c r="BL187" s="6" t="s">
        <v>208</v>
      </c>
    </row>
    <row r="188" spans="2:64" s="6" customFormat="1" ht="27" customHeight="1">
      <c r="B188" s="19"/>
      <c r="C188" s="108" t="s">
        <v>192</v>
      </c>
      <c r="D188" s="108" t="s">
        <v>146</v>
      </c>
      <c r="E188" s="109" t="s">
        <v>422</v>
      </c>
      <c r="F188" s="288" t="s">
        <v>423</v>
      </c>
      <c r="G188" s="289"/>
      <c r="H188" s="289"/>
      <c r="I188" s="289"/>
      <c r="J188" s="110" t="s">
        <v>219</v>
      </c>
      <c r="K188" s="111">
        <v>7</v>
      </c>
      <c r="L188" s="290"/>
      <c r="M188" s="289"/>
      <c r="N188" s="290">
        <f>ROUND($L$188*$K$188,2)</f>
        <v>0</v>
      </c>
      <c r="O188" s="289"/>
      <c r="P188" s="289"/>
      <c r="Q188" s="289"/>
      <c r="R188" s="20"/>
      <c r="T188" s="112"/>
      <c r="U188" s="26" t="s">
        <v>44</v>
      </c>
      <c r="V188" s="113">
        <v>1.363</v>
      </c>
      <c r="W188" s="113">
        <f>$V$188*$K$188</f>
        <v>9.541</v>
      </c>
      <c r="X188" s="113">
        <v>0.00237</v>
      </c>
      <c r="Y188" s="113">
        <f>$X$188*$K$188</f>
        <v>0.01659</v>
      </c>
      <c r="Z188" s="113">
        <v>0</v>
      </c>
      <c r="AA188" s="113">
        <f>$Z$188*$K$188</f>
        <v>0</v>
      </c>
      <c r="AB188" s="114"/>
      <c r="AR188" s="6" t="s">
        <v>208</v>
      </c>
      <c r="AT188" s="6" t="s">
        <v>146</v>
      </c>
      <c r="AU188" s="6" t="s">
        <v>101</v>
      </c>
      <c r="AY188" s="6" t="s">
        <v>144</v>
      </c>
      <c r="BE188" s="115">
        <f>IF($U$188="základní",$N$188,0)</f>
        <v>0</v>
      </c>
      <c r="BF188" s="115">
        <f>IF($U$188="snížená",$N$188,0)</f>
        <v>0</v>
      </c>
      <c r="BG188" s="115">
        <f>IF($U$188="zákl. přenesená",$N$188,0)</f>
        <v>0</v>
      </c>
      <c r="BH188" s="115">
        <f>IF($U$188="sníž. přenesená",$N$188,0)</f>
        <v>0</v>
      </c>
      <c r="BI188" s="115">
        <f>IF($U$188="nulová",$N$188,0)</f>
        <v>0</v>
      </c>
      <c r="BJ188" s="6" t="s">
        <v>19</v>
      </c>
      <c r="BK188" s="115">
        <f>ROUND($L$188*$K$188,2)</f>
        <v>0</v>
      </c>
      <c r="BL188" s="6" t="s">
        <v>208</v>
      </c>
    </row>
    <row r="189" spans="2:64" s="6" customFormat="1" ht="27" customHeight="1">
      <c r="B189" s="19"/>
      <c r="C189" s="108" t="s">
        <v>424</v>
      </c>
      <c r="D189" s="108" t="s">
        <v>146</v>
      </c>
      <c r="E189" s="109" t="s">
        <v>425</v>
      </c>
      <c r="F189" s="288" t="s">
        <v>426</v>
      </c>
      <c r="G189" s="289"/>
      <c r="H189" s="289"/>
      <c r="I189" s="289"/>
      <c r="J189" s="110" t="s">
        <v>207</v>
      </c>
      <c r="K189" s="111">
        <v>124</v>
      </c>
      <c r="L189" s="290"/>
      <c r="M189" s="289"/>
      <c r="N189" s="290">
        <f>ROUND($L$189*$K$189,2)</f>
        <v>0</v>
      </c>
      <c r="O189" s="289"/>
      <c r="P189" s="289"/>
      <c r="Q189" s="289"/>
      <c r="R189" s="20"/>
      <c r="T189" s="112"/>
      <c r="U189" s="26" t="s">
        <v>44</v>
      </c>
      <c r="V189" s="113">
        <v>0.063</v>
      </c>
      <c r="W189" s="113">
        <f>$V$189*$K$189</f>
        <v>7.812</v>
      </c>
      <c r="X189" s="113">
        <v>0</v>
      </c>
      <c r="Y189" s="113">
        <f>$X$189*$K$189</f>
        <v>0</v>
      </c>
      <c r="Z189" s="113">
        <v>0</v>
      </c>
      <c r="AA189" s="113">
        <f>$Z$189*$K$189</f>
        <v>0</v>
      </c>
      <c r="AB189" s="114"/>
      <c r="AR189" s="6" t="s">
        <v>208</v>
      </c>
      <c r="AT189" s="6" t="s">
        <v>146</v>
      </c>
      <c r="AU189" s="6" t="s">
        <v>101</v>
      </c>
      <c r="AY189" s="6" t="s">
        <v>144</v>
      </c>
      <c r="BE189" s="115">
        <f>IF($U$189="základní",$N$189,0)</f>
        <v>0</v>
      </c>
      <c r="BF189" s="115">
        <f>IF($U$189="snížená",$N$189,0)</f>
        <v>0</v>
      </c>
      <c r="BG189" s="115">
        <f>IF($U$189="zákl. přenesená",$N$189,0)</f>
        <v>0</v>
      </c>
      <c r="BH189" s="115">
        <f>IF($U$189="sníž. přenesená",$N$189,0)</f>
        <v>0</v>
      </c>
      <c r="BI189" s="115">
        <f>IF($U$189="nulová",$N$189,0)</f>
        <v>0</v>
      </c>
      <c r="BJ189" s="6" t="s">
        <v>19</v>
      </c>
      <c r="BK189" s="115">
        <f>ROUND($L$189*$K$189,2)</f>
        <v>0</v>
      </c>
      <c r="BL189" s="6" t="s">
        <v>208</v>
      </c>
    </row>
    <row r="190" spans="2:64" s="6" customFormat="1" ht="27" customHeight="1">
      <c r="B190" s="19"/>
      <c r="C190" s="108" t="s">
        <v>427</v>
      </c>
      <c r="D190" s="108" t="s">
        <v>146</v>
      </c>
      <c r="E190" s="109" t="s">
        <v>428</v>
      </c>
      <c r="F190" s="288" t="s">
        <v>429</v>
      </c>
      <c r="G190" s="289"/>
      <c r="H190" s="289"/>
      <c r="I190" s="289"/>
      <c r="J190" s="110" t="s">
        <v>176</v>
      </c>
      <c r="K190" s="111">
        <v>0.931</v>
      </c>
      <c r="L190" s="290"/>
      <c r="M190" s="289"/>
      <c r="N190" s="290">
        <f>ROUND($L$190*$K$190,2)</f>
        <v>0</v>
      </c>
      <c r="O190" s="289"/>
      <c r="P190" s="289"/>
      <c r="Q190" s="289"/>
      <c r="R190" s="20"/>
      <c r="T190" s="112"/>
      <c r="U190" s="26" t="s">
        <v>44</v>
      </c>
      <c r="V190" s="113">
        <v>3.563</v>
      </c>
      <c r="W190" s="113">
        <f>$V$190*$K$190</f>
        <v>3.3171530000000002</v>
      </c>
      <c r="X190" s="113">
        <v>0</v>
      </c>
      <c r="Y190" s="113">
        <f>$X$190*$K$190</f>
        <v>0</v>
      </c>
      <c r="Z190" s="113">
        <v>0</v>
      </c>
      <c r="AA190" s="113">
        <f>$Z$190*$K$190</f>
        <v>0</v>
      </c>
      <c r="AB190" s="114"/>
      <c r="AR190" s="6" t="s">
        <v>208</v>
      </c>
      <c r="AT190" s="6" t="s">
        <v>146</v>
      </c>
      <c r="AU190" s="6" t="s">
        <v>101</v>
      </c>
      <c r="AY190" s="6" t="s">
        <v>144</v>
      </c>
      <c r="BE190" s="115">
        <f>IF($U$190="základní",$N$190,0)</f>
        <v>0</v>
      </c>
      <c r="BF190" s="115">
        <f>IF($U$190="snížená",$N$190,0)</f>
        <v>0</v>
      </c>
      <c r="BG190" s="115">
        <f>IF($U$190="zákl. přenesená",$N$190,0)</f>
        <v>0</v>
      </c>
      <c r="BH190" s="115">
        <f>IF($U$190="sníž. přenesená",$N$190,0)</f>
        <v>0</v>
      </c>
      <c r="BI190" s="115">
        <f>IF($U$190="nulová",$N$190,0)</f>
        <v>0</v>
      </c>
      <c r="BJ190" s="6" t="s">
        <v>19</v>
      </c>
      <c r="BK190" s="115">
        <f>ROUND($L$190*$K$190,2)</f>
        <v>0</v>
      </c>
      <c r="BL190" s="6" t="s">
        <v>208</v>
      </c>
    </row>
    <row r="191" spans="2:63" s="98" customFormat="1" ht="30.75" customHeight="1">
      <c r="B191" s="99"/>
      <c r="D191" s="107" t="s">
        <v>273</v>
      </c>
      <c r="N191" s="286">
        <f>$BK$191</f>
        <v>0</v>
      </c>
      <c r="O191" s="285"/>
      <c r="P191" s="285"/>
      <c r="Q191" s="285"/>
      <c r="R191" s="102"/>
      <c r="T191" s="103"/>
      <c r="W191" s="104">
        <f>SUM($W$192:$W$237)</f>
        <v>107.71959999999997</v>
      </c>
      <c r="Y191" s="104">
        <f>SUM($Y$192:$Y$237)</f>
        <v>0.4921715999999999</v>
      </c>
      <c r="AA191" s="104">
        <f>SUM($AA$192:$AA$237)</f>
        <v>0.86352</v>
      </c>
      <c r="AB191" s="105"/>
      <c r="AR191" s="101" t="s">
        <v>101</v>
      </c>
      <c r="AT191" s="101" t="s">
        <v>78</v>
      </c>
      <c r="AU191" s="101" t="s">
        <v>19</v>
      </c>
      <c r="AY191" s="101" t="s">
        <v>144</v>
      </c>
      <c r="BK191" s="106">
        <f>SUM($BK$192:$BK$237)</f>
        <v>0</v>
      </c>
    </row>
    <row r="192" spans="2:64" s="6" customFormat="1" ht="27" customHeight="1">
      <c r="B192" s="19"/>
      <c r="C192" s="108" t="s">
        <v>430</v>
      </c>
      <c r="D192" s="108" t="s">
        <v>146</v>
      </c>
      <c r="E192" s="109" t="s">
        <v>431</v>
      </c>
      <c r="F192" s="288" t="s">
        <v>432</v>
      </c>
      <c r="G192" s="289"/>
      <c r="H192" s="289"/>
      <c r="I192" s="289"/>
      <c r="J192" s="110" t="s">
        <v>219</v>
      </c>
      <c r="K192" s="111">
        <v>20</v>
      </c>
      <c r="L192" s="290"/>
      <c r="M192" s="289"/>
      <c r="N192" s="290">
        <f>ROUND($L$192*$K$192,2)</f>
        <v>0</v>
      </c>
      <c r="O192" s="289"/>
      <c r="P192" s="289"/>
      <c r="Q192" s="289"/>
      <c r="R192" s="20"/>
      <c r="T192" s="112"/>
      <c r="U192" s="26" t="s">
        <v>44</v>
      </c>
      <c r="V192" s="113">
        <v>0.707</v>
      </c>
      <c r="W192" s="113">
        <f>$V$192*$K$192</f>
        <v>14.139999999999999</v>
      </c>
      <c r="X192" s="113">
        <v>2E-05</v>
      </c>
      <c r="Y192" s="113">
        <f>$X$192*$K$192</f>
        <v>0.0004</v>
      </c>
      <c r="Z192" s="113">
        <v>0.039</v>
      </c>
      <c r="AA192" s="113">
        <f>$Z$192*$K$192</f>
        <v>0.78</v>
      </c>
      <c r="AB192" s="114"/>
      <c r="AR192" s="6" t="s">
        <v>208</v>
      </c>
      <c r="AT192" s="6" t="s">
        <v>146</v>
      </c>
      <c r="AU192" s="6" t="s">
        <v>101</v>
      </c>
      <c r="AY192" s="6" t="s">
        <v>144</v>
      </c>
      <c r="BE192" s="115">
        <f>IF($U$192="základní",$N$192,0)</f>
        <v>0</v>
      </c>
      <c r="BF192" s="115">
        <f>IF($U$192="snížená",$N$192,0)</f>
        <v>0</v>
      </c>
      <c r="BG192" s="115">
        <f>IF($U$192="zákl. přenesená",$N$192,0)</f>
        <v>0</v>
      </c>
      <c r="BH192" s="115">
        <f>IF($U$192="sníž. přenesená",$N$192,0)</f>
        <v>0</v>
      </c>
      <c r="BI192" s="115">
        <f>IF($U$192="nulová",$N$192,0)</f>
        <v>0</v>
      </c>
      <c r="BJ192" s="6" t="s">
        <v>19</v>
      </c>
      <c r="BK192" s="115">
        <f>ROUND($L$192*$K$192,2)</f>
        <v>0</v>
      </c>
      <c r="BL192" s="6" t="s">
        <v>208</v>
      </c>
    </row>
    <row r="193" spans="2:64" s="6" customFormat="1" ht="27" customHeight="1">
      <c r="B193" s="19"/>
      <c r="C193" s="108" t="s">
        <v>433</v>
      </c>
      <c r="D193" s="108" t="s">
        <v>146</v>
      </c>
      <c r="E193" s="109" t="s">
        <v>434</v>
      </c>
      <c r="F193" s="288" t="s">
        <v>435</v>
      </c>
      <c r="G193" s="289"/>
      <c r="H193" s="289"/>
      <c r="I193" s="289"/>
      <c r="J193" s="110" t="s">
        <v>219</v>
      </c>
      <c r="K193" s="111">
        <v>34</v>
      </c>
      <c r="L193" s="290"/>
      <c r="M193" s="289"/>
      <c r="N193" s="290">
        <f>ROUND($L$193*$K$193,2)</f>
        <v>0</v>
      </c>
      <c r="O193" s="289"/>
      <c r="P193" s="289"/>
      <c r="Q193" s="289"/>
      <c r="R193" s="20"/>
      <c r="T193" s="112"/>
      <c r="U193" s="26" t="s">
        <v>44</v>
      </c>
      <c r="V193" s="113">
        <v>0.156</v>
      </c>
      <c r="W193" s="113">
        <f>$V$193*$K$193</f>
        <v>5.304</v>
      </c>
      <c r="X193" s="113">
        <v>0.00013</v>
      </c>
      <c r="Y193" s="113">
        <f>$X$193*$K$193</f>
        <v>0.0044199999999999995</v>
      </c>
      <c r="Z193" s="113">
        <v>0.0022</v>
      </c>
      <c r="AA193" s="113">
        <f>$Z$193*$K$193</f>
        <v>0.0748</v>
      </c>
      <c r="AB193" s="114"/>
      <c r="AR193" s="6" t="s">
        <v>208</v>
      </c>
      <c r="AT193" s="6" t="s">
        <v>146</v>
      </c>
      <c r="AU193" s="6" t="s">
        <v>101</v>
      </c>
      <c r="AY193" s="6" t="s">
        <v>144</v>
      </c>
      <c r="BE193" s="115">
        <f>IF($U$193="základní",$N$193,0)</f>
        <v>0</v>
      </c>
      <c r="BF193" s="115">
        <f>IF($U$193="snížená",$N$193,0)</f>
        <v>0</v>
      </c>
      <c r="BG193" s="115">
        <f>IF($U$193="zákl. přenesená",$N$193,0)</f>
        <v>0</v>
      </c>
      <c r="BH193" s="115">
        <f>IF($U$193="sníž. přenesená",$N$193,0)</f>
        <v>0</v>
      </c>
      <c r="BI193" s="115">
        <f>IF($U$193="nulová",$N$193,0)</f>
        <v>0</v>
      </c>
      <c r="BJ193" s="6" t="s">
        <v>19</v>
      </c>
      <c r="BK193" s="115">
        <f>ROUND($L$193*$K$193,2)</f>
        <v>0</v>
      </c>
      <c r="BL193" s="6" t="s">
        <v>208</v>
      </c>
    </row>
    <row r="194" spans="2:64" s="6" customFormat="1" ht="27" customHeight="1">
      <c r="B194" s="19"/>
      <c r="C194" s="108" t="s">
        <v>436</v>
      </c>
      <c r="D194" s="108" t="s">
        <v>146</v>
      </c>
      <c r="E194" s="109" t="s">
        <v>437</v>
      </c>
      <c r="F194" s="288" t="s">
        <v>438</v>
      </c>
      <c r="G194" s="289"/>
      <c r="H194" s="289"/>
      <c r="I194" s="289"/>
      <c r="J194" s="110" t="s">
        <v>219</v>
      </c>
      <c r="K194" s="111">
        <v>2</v>
      </c>
      <c r="L194" s="290"/>
      <c r="M194" s="289"/>
      <c r="N194" s="290">
        <f>ROUND($L$194*$K$194,2)</f>
        <v>0</v>
      </c>
      <c r="O194" s="289"/>
      <c r="P194" s="289"/>
      <c r="Q194" s="289"/>
      <c r="R194" s="20"/>
      <c r="T194" s="112"/>
      <c r="U194" s="26" t="s">
        <v>44</v>
      </c>
      <c r="V194" s="113">
        <v>0.697</v>
      </c>
      <c r="W194" s="113">
        <f>$V$194*$K$194</f>
        <v>1.394</v>
      </c>
      <c r="X194" s="113">
        <v>0.0003</v>
      </c>
      <c r="Y194" s="113">
        <f>$X$194*$K$194</f>
        <v>0.0006</v>
      </c>
      <c r="Z194" s="113">
        <v>0.00436</v>
      </c>
      <c r="AA194" s="113">
        <f>$Z$194*$K$194</f>
        <v>0.00872</v>
      </c>
      <c r="AB194" s="114"/>
      <c r="AR194" s="6" t="s">
        <v>208</v>
      </c>
      <c r="AT194" s="6" t="s">
        <v>146</v>
      </c>
      <c r="AU194" s="6" t="s">
        <v>101</v>
      </c>
      <c r="AY194" s="6" t="s">
        <v>144</v>
      </c>
      <c r="BE194" s="115">
        <f>IF($U$194="základní",$N$194,0)</f>
        <v>0</v>
      </c>
      <c r="BF194" s="115">
        <f>IF($U$194="snížená",$N$194,0)</f>
        <v>0</v>
      </c>
      <c r="BG194" s="115">
        <f>IF($U$194="zákl. přenesená",$N$194,0)</f>
        <v>0</v>
      </c>
      <c r="BH194" s="115">
        <f>IF($U$194="sníž. přenesená",$N$194,0)</f>
        <v>0</v>
      </c>
      <c r="BI194" s="115">
        <f>IF($U$194="nulová",$N$194,0)</f>
        <v>0</v>
      </c>
      <c r="BJ194" s="6" t="s">
        <v>19</v>
      </c>
      <c r="BK194" s="115">
        <f>ROUND($L$194*$K$194,2)</f>
        <v>0</v>
      </c>
      <c r="BL194" s="6" t="s">
        <v>208</v>
      </c>
    </row>
    <row r="195" spans="2:64" s="6" customFormat="1" ht="27" customHeight="1">
      <c r="B195" s="19"/>
      <c r="C195" s="108" t="s">
        <v>439</v>
      </c>
      <c r="D195" s="108" t="s">
        <v>146</v>
      </c>
      <c r="E195" s="109" t="s">
        <v>440</v>
      </c>
      <c r="F195" s="288" t="s">
        <v>441</v>
      </c>
      <c r="G195" s="289"/>
      <c r="H195" s="289"/>
      <c r="I195" s="289"/>
      <c r="J195" s="110" t="s">
        <v>318</v>
      </c>
      <c r="K195" s="111">
        <v>2</v>
      </c>
      <c r="L195" s="290"/>
      <c r="M195" s="289"/>
      <c r="N195" s="290">
        <f>ROUND($L$195*$K$195,2)</f>
        <v>0</v>
      </c>
      <c r="O195" s="289"/>
      <c r="P195" s="289"/>
      <c r="Q195" s="289"/>
      <c r="R195" s="20"/>
      <c r="T195" s="112"/>
      <c r="U195" s="26" t="s">
        <v>44</v>
      </c>
      <c r="V195" s="113">
        <v>1.31</v>
      </c>
      <c r="W195" s="113">
        <f>$V$195*$K$195</f>
        <v>2.62</v>
      </c>
      <c r="X195" s="113">
        <v>0.00829</v>
      </c>
      <c r="Y195" s="113">
        <f>$X$195*$K$195</f>
        <v>0.01658</v>
      </c>
      <c r="Z195" s="113">
        <v>0</v>
      </c>
      <c r="AA195" s="113">
        <f>$Z$195*$K$195</f>
        <v>0</v>
      </c>
      <c r="AB195" s="114"/>
      <c r="AR195" s="6" t="s">
        <v>208</v>
      </c>
      <c r="AT195" s="6" t="s">
        <v>146</v>
      </c>
      <c r="AU195" s="6" t="s">
        <v>101</v>
      </c>
      <c r="AY195" s="6" t="s">
        <v>144</v>
      </c>
      <c r="BE195" s="115">
        <f>IF($U$195="základní",$N$195,0)</f>
        <v>0</v>
      </c>
      <c r="BF195" s="115">
        <f>IF($U$195="snížená",$N$195,0)</f>
        <v>0</v>
      </c>
      <c r="BG195" s="115">
        <f>IF($U$195="zákl. přenesená",$N$195,0)</f>
        <v>0</v>
      </c>
      <c r="BH195" s="115">
        <f>IF($U$195="sníž. přenesená",$N$195,0)</f>
        <v>0</v>
      </c>
      <c r="BI195" s="115">
        <f>IF($U$195="nulová",$N$195,0)</f>
        <v>0</v>
      </c>
      <c r="BJ195" s="6" t="s">
        <v>19</v>
      </c>
      <c r="BK195" s="115">
        <f>ROUND($L$195*$K$195,2)</f>
        <v>0</v>
      </c>
      <c r="BL195" s="6" t="s">
        <v>208</v>
      </c>
    </row>
    <row r="196" spans="2:64" s="6" customFormat="1" ht="27" customHeight="1">
      <c r="B196" s="19"/>
      <c r="C196" s="108" t="s">
        <v>442</v>
      </c>
      <c r="D196" s="108" t="s">
        <v>146</v>
      </c>
      <c r="E196" s="109" t="s">
        <v>443</v>
      </c>
      <c r="F196" s="288" t="s">
        <v>444</v>
      </c>
      <c r="G196" s="289"/>
      <c r="H196" s="289"/>
      <c r="I196" s="289"/>
      <c r="J196" s="110" t="s">
        <v>219</v>
      </c>
      <c r="K196" s="111">
        <v>1</v>
      </c>
      <c r="L196" s="290"/>
      <c r="M196" s="289"/>
      <c r="N196" s="290">
        <f>ROUND($L$196*$K$196,2)</f>
        <v>0</v>
      </c>
      <c r="O196" s="289"/>
      <c r="P196" s="289"/>
      <c r="Q196" s="289"/>
      <c r="R196" s="20"/>
      <c r="T196" s="112"/>
      <c r="U196" s="26" t="s">
        <v>44</v>
      </c>
      <c r="V196" s="113">
        <v>0.948</v>
      </c>
      <c r="W196" s="113">
        <f>$V$196*$K$196</f>
        <v>0.948</v>
      </c>
      <c r="X196" s="113">
        <v>0.003373</v>
      </c>
      <c r="Y196" s="113">
        <f>$X$196*$K$196</f>
        <v>0.003373</v>
      </c>
      <c r="Z196" s="113">
        <v>0</v>
      </c>
      <c r="AA196" s="113">
        <f>$Z$196*$K$196</f>
        <v>0</v>
      </c>
      <c r="AB196" s="114"/>
      <c r="AR196" s="6" t="s">
        <v>208</v>
      </c>
      <c r="AT196" s="6" t="s">
        <v>146</v>
      </c>
      <c r="AU196" s="6" t="s">
        <v>101</v>
      </c>
      <c r="AY196" s="6" t="s">
        <v>144</v>
      </c>
      <c r="BE196" s="115">
        <f>IF($U$196="základní",$N$196,0)</f>
        <v>0</v>
      </c>
      <c r="BF196" s="115">
        <f>IF($U$196="snížená",$N$196,0)</f>
        <v>0</v>
      </c>
      <c r="BG196" s="115">
        <f>IF($U$196="zákl. přenesená",$N$196,0)</f>
        <v>0</v>
      </c>
      <c r="BH196" s="115">
        <f>IF($U$196="sníž. přenesená",$N$196,0)</f>
        <v>0</v>
      </c>
      <c r="BI196" s="115">
        <f>IF($U$196="nulová",$N$196,0)</f>
        <v>0</v>
      </c>
      <c r="BJ196" s="6" t="s">
        <v>19</v>
      </c>
      <c r="BK196" s="115">
        <f>ROUND($L$196*$K$196,2)</f>
        <v>0</v>
      </c>
      <c r="BL196" s="6" t="s">
        <v>208</v>
      </c>
    </row>
    <row r="197" spans="2:64" s="6" customFormat="1" ht="27" customHeight="1">
      <c r="B197" s="19"/>
      <c r="C197" s="108" t="s">
        <v>445</v>
      </c>
      <c r="D197" s="108" t="s">
        <v>146</v>
      </c>
      <c r="E197" s="109" t="s">
        <v>446</v>
      </c>
      <c r="F197" s="288" t="s">
        <v>447</v>
      </c>
      <c r="G197" s="289"/>
      <c r="H197" s="289"/>
      <c r="I197" s="289"/>
      <c r="J197" s="110" t="s">
        <v>219</v>
      </c>
      <c r="K197" s="111">
        <v>1</v>
      </c>
      <c r="L197" s="290"/>
      <c r="M197" s="289"/>
      <c r="N197" s="290">
        <f>ROUND($L$197*$K$197,2)</f>
        <v>0</v>
      </c>
      <c r="O197" s="289"/>
      <c r="P197" s="289"/>
      <c r="Q197" s="289"/>
      <c r="R197" s="20"/>
      <c r="T197" s="112"/>
      <c r="U197" s="26" t="s">
        <v>44</v>
      </c>
      <c r="V197" s="113">
        <v>1.246</v>
      </c>
      <c r="W197" s="113">
        <f>$V$197*$K$197</f>
        <v>1.246</v>
      </c>
      <c r="X197" s="113">
        <v>0.00756</v>
      </c>
      <c r="Y197" s="113">
        <f>$X$197*$K$197</f>
        <v>0.00756</v>
      </c>
      <c r="Z197" s="113">
        <v>0</v>
      </c>
      <c r="AA197" s="113">
        <f>$Z$197*$K$197</f>
        <v>0</v>
      </c>
      <c r="AB197" s="114"/>
      <c r="AR197" s="6" t="s">
        <v>208</v>
      </c>
      <c r="AT197" s="6" t="s">
        <v>146</v>
      </c>
      <c r="AU197" s="6" t="s">
        <v>101</v>
      </c>
      <c r="AY197" s="6" t="s">
        <v>144</v>
      </c>
      <c r="BE197" s="115">
        <f>IF($U$197="základní",$N$197,0)</f>
        <v>0</v>
      </c>
      <c r="BF197" s="115">
        <f>IF($U$197="snížená",$N$197,0)</f>
        <v>0</v>
      </c>
      <c r="BG197" s="115">
        <f>IF($U$197="zákl. přenesená",$N$197,0)</f>
        <v>0</v>
      </c>
      <c r="BH197" s="115">
        <f>IF($U$197="sníž. přenesená",$N$197,0)</f>
        <v>0</v>
      </c>
      <c r="BI197" s="115">
        <f>IF($U$197="nulová",$N$197,0)</f>
        <v>0</v>
      </c>
      <c r="BJ197" s="6" t="s">
        <v>19</v>
      </c>
      <c r="BK197" s="115">
        <f>ROUND($L$197*$K$197,2)</f>
        <v>0</v>
      </c>
      <c r="BL197" s="6" t="s">
        <v>208</v>
      </c>
    </row>
    <row r="198" spans="2:64" s="6" customFormat="1" ht="27" customHeight="1">
      <c r="B198" s="19"/>
      <c r="C198" s="108" t="s">
        <v>448</v>
      </c>
      <c r="D198" s="108" t="s">
        <v>146</v>
      </c>
      <c r="E198" s="109" t="s">
        <v>449</v>
      </c>
      <c r="F198" s="288" t="s">
        <v>450</v>
      </c>
      <c r="G198" s="289"/>
      <c r="H198" s="289"/>
      <c r="I198" s="289"/>
      <c r="J198" s="110" t="s">
        <v>318</v>
      </c>
      <c r="K198" s="111">
        <v>1</v>
      </c>
      <c r="L198" s="290"/>
      <c r="M198" s="289"/>
      <c r="N198" s="290">
        <f>ROUND($L$198*$K$198,2)</f>
        <v>0</v>
      </c>
      <c r="O198" s="289"/>
      <c r="P198" s="289"/>
      <c r="Q198" s="289"/>
      <c r="R198" s="20"/>
      <c r="T198" s="112"/>
      <c r="U198" s="26" t="s">
        <v>44</v>
      </c>
      <c r="V198" s="113">
        <v>1.716</v>
      </c>
      <c r="W198" s="113">
        <f>$V$198*$K$198</f>
        <v>1.716</v>
      </c>
      <c r="X198" s="113">
        <v>0.01412</v>
      </c>
      <c r="Y198" s="113">
        <f>$X$198*$K$198</f>
        <v>0.01412</v>
      </c>
      <c r="Z198" s="113">
        <v>0</v>
      </c>
      <c r="AA198" s="113">
        <f>$Z$198*$K$198</f>
        <v>0</v>
      </c>
      <c r="AB198" s="114"/>
      <c r="AR198" s="6" t="s">
        <v>208</v>
      </c>
      <c r="AT198" s="6" t="s">
        <v>146</v>
      </c>
      <c r="AU198" s="6" t="s">
        <v>101</v>
      </c>
      <c r="AY198" s="6" t="s">
        <v>144</v>
      </c>
      <c r="BE198" s="115">
        <f>IF($U$198="základní",$N$198,0)</f>
        <v>0</v>
      </c>
      <c r="BF198" s="115">
        <f>IF($U$198="snížená",$N$198,0)</f>
        <v>0</v>
      </c>
      <c r="BG198" s="115">
        <f>IF($U$198="zákl. přenesená",$N$198,0)</f>
        <v>0</v>
      </c>
      <c r="BH198" s="115">
        <f>IF($U$198="sníž. přenesená",$N$198,0)</f>
        <v>0</v>
      </c>
      <c r="BI198" s="115">
        <f>IF($U$198="nulová",$N$198,0)</f>
        <v>0</v>
      </c>
      <c r="BJ198" s="6" t="s">
        <v>19</v>
      </c>
      <c r="BK198" s="115">
        <f>ROUND($L$198*$K$198,2)</f>
        <v>0</v>
      </c>
      <c r="BL198" s="6" t="s">
        <v>208</v>
      </c>
    </row>
    <row r="199" spans="2:64" s="6" customFormat="1" ht="27" customHeight="1">
      <c r="B199" s="19"/>
      <c r="C199" s="108" t="s">
        <v>451</v>
      </c>
      <c r="D199" s="108" t="s">
        <v>146</v>
      </c>
      <c r="E199" s="109" t="s">
        <v>452</v>
      </c>
      <c r="F199" s="288" t="s">
        <v>453</v>
      </c>
      <c r="G199" s="289"/>
      <c r="H199" s="289"/>
      <c r="I199" s="289"/>
      <c r="J199" s="110" t="s">
        <v>219</v>
      </c>
      <c r="K199" s="111">
        <v>1</v>
      </c>
      <c r="L199" s="290"/>
      <c r="M199" s="289"/>
      <c r="N199" s="290">
        <f>ROUND($L$199*$K$199,2)</f>
        <v>0</v>
      </c>
      <c r="O199" s="289"/>
      <c r="P199" s="289"/>
      <c r="Q199" s="289"/>
      <c r="R199" s="20"/>
      <c r="T199" s="112"/>
      <c r="U199" s="26" t="s">
        <v>44</v>
      </c>
      <c r="V199" s="113">
        <v>1.246</v>
      </c>
      <c r="W199" s="113">
        <f>$V$199*$K$199</f>
        <v>1.246</v>
      </c>
      <c r="X199" s="113">
        <v>0.00756</v>
      </c>
      <c r="Y199" s="113">
        <f>$X$199*$K$199</f>
        <v>0.00756</v>
      </c>
      <c r="Z199" s="113">
        <v>0</v>
      </c>
      <c r="AA199" s="113">
        <f>$Z$199*$K$199</f>
        <v>0</v>
      </c>
      <c r="AB199" s="114"/>
      <c r="AR199" s="6" t="s">
        <v>208</v>
      </c>
      <c r="AT199" s="6" t="s">
        <v>146</v>
      </c>
      <c r="AU199" s="6" t="s">
        <v>101</v>
      </c>
      <c r="AY199" s="6" t="s">
        <v>144</v>
      </c>
      <c r="BE199" s="115">
        <f>IF($U$199="základní",$N$199,0)</f>
        <v>0</v>
      </c>
      <c r="BF199" s="115">
        <f>IF($U$199="snížená",$N$199,0)</f>
        <v>0</v>
      </c>
      <c r="BG199" s="115">
        <f>IF($U$199="zákl. přenesená",$N$199,0)</f>
        <v>0</v>
      </c>
      <c r="BH199" s="115">
        <f>IF($U$199="sníž. přenesená",$N$199,0)</f>
        <v>0</v>
      </c>
      <c r="BI199" s="115">
        <f>IF($U$199="nulová",$N$199,0)</f>
        <v>0</v>
      </c>
      <c r="BJ199" s="6" t="s">
        <v>19</v>
      </c>
      <c r="BK199" s="115">
        <f>ROUND($L$199*$K$199,2)</f>
        <v>0</v>
      </c>
      <c r="BL199" s="6" t="s">
        <v>208</v>
      </c>
    </row>
    <row r="200" spans="2:64" s="6" customFormat="1" ht="27" customHeight="1">
      <c r="B200" s="19"/>
      <c r="C200" s="108" t="s">
        <v>454</v>
      </c>
      <c r="D200" s="108" t="s">
        <v>146</v>
      </c>
      <c r="E200" s="109" t="s">
        <v>455</v>
      </c>
      <c r="F200" s="288" t="s">
        <v>447</v>
      </c>
      <c r="G200" s="289"/>
      <c r="H200" s="289"/>
      <c r="I200" s="289"/>
      <c r="J200" s="110" t="s">
        <v>219</v>
      </c>
      <c r="K200" s="111">
        <v>1</v>
      </c>
      <c r="L200" s="290"/>
      <c r="M200" s="289"/>
      <c r="N200" s="290">
        <f>ROUND($L$200*$K$200,2)</f>
        <v>0</v>
      </c>
      <c r="O200" s="289"/>
      <c r="P200" s="289"/>
      <c r="Q200" s="289"/>
      <c r="R200" s="20"/>
      <c r="T200" s="112"/>
      <c r="U200" s="26" t="s">
        <v>44</v>
      </c>
      <c r="V200" s="113">
        <v>1.246</v>
      </c>
      <c r="W200" s="113">
        <f>$V$200*$K$200</f>
        <v>1.246</v>
      </c>
      <c r="X200" s="113">
        <v>0.00756</v>
      </c>
      <c r="Y200" s="113">
        <f>$X$200*$K$200</f>
        <v>0.00756</v>
      </c>
      <c r="Z200" s="113">
        <v>0</v>
      </c>
      <c r="AA200" s="113">
        <f>$Z$200*$K$200</f>
        <v>0</v>
      </c>
      <c r="AB200" s="114"/>
      <c r="AR200" s="6" t="s">
        <v>208</v>
      </c>
      <c r="AT200" s="6" t="s">
        <v>146</v>
      </c>
      <c r="AU200" s="6" t="s">
        <v>101</v>
      </c>
      <c r="AY200" s="6" t="s">
        <v>144</v>
      </c>
      <c r="BE200" s="115">
        <f>IF($U$200="základní",$N$200,0)</f>
        <v>0</v>
      </c>
      <c r="BF200" s="115">
        <f>IF($U$200="snížená",$N$200,0)</f>
        <v>0</v>
      </c>
      <c r="BG200" s="115">
        <f>IF($U$200="zákl. přenesená",$N$200,0)</f>
        <v>0</v>
      </c>
      <c r="BH200" s="115">
        <f>IF($U$200="sníž. přenesená",$N$200,0)</f>
        <v>0</v>
      </c>
      <c r="BI200" s="115">
        <f>IF($U$200="nulová",$N$200,0)</f>
        <v>0</v>
      </c>
      <c r="BJ200" s="6" t="s">
        <v>19</v>
      </c>
      <c r="BK200" s="115">
        <f>ROUND($L$200*$K$200,2)</f>
        <v>0</v>
      </c>
      <c r="BL200" s="6" t="s">
        <v>208</v>
      </c>
    </row>
    <row r="201" spans="2:64" s="6" customFormat="1" ht="27" customHeight="1">
      <c r="B201" s="19"/>
      <c r="C201" s="108" t="s">
        <v>456</v>
      </c>
      <c r="D201" s="108" t="s">
        <v>146</v>
      </c>
      <c r="E201" s="109" t="s">
        <v>457</v>
      </c>
      <c r="F201" s="288" t="s">
        <v>441</v>
      </c>
      <c r="G201" s="289"/>
      <c r="H201" s="289"/>
      <c r="I201" s="289"/>
      <c r="J201" s="110" t="s">
        <v>318</v>
      </c>
      <c r="K201" s="111">
        <v>1</v>
      </c>
      <c r="L201" s="290"/>
      <c r="M201" s="289"/>
      <c r="N201" s="290">
        <f>ROUND($L$201*$K$201,2)</f>
        <v>0</v>
      </c>
      <c r="O201" s="289"/>
      <c r="P201" s="289"/>
      <c r="Q201" s="289"/>
      <c r="R201" s="20"/>
      <c r="T201" s="112"/>
      <c r="U201" s="26" t="s">
        <v>44</v>
      </c>
      <c r="V201" s="113">
        <v>1.165</v>
      </c>
      <c r="W201" s="113">
        <f>$V$201*$K$201</f>
        <v>1.165</v>
      </c>
      <c r="X201" s="113">
        <v>0.00669</v>
      </c>
      <c r="Y201" s="113">
        <f>$X$201*$K$201</f>
        <v>0.00669</v>
      </c>
      <c r="Z201" s="113">
        <v>0</v>
      </c>
      <c r="AA201" s="113">
        <f>$Z$201*$K$201</f>
        <v>0</v>
      </c>
      <c r="AB201" s="114"/>
      <c r="AR201" s="6" t="s">
        <v>208</v>
      </c>
      <c r="AT201" s="6" t="s">
        <v>146</v>
      </c>
      <c r="AU201" s="6" t="s">
        <v>101</v>
      </c>
      <c r="AY201" s="6" t="s">
        <v>144</v>
      </c>
      <c r="BE201" s="115">
        <f>IF($U$201="základní",$N$201,0)</f>
        <v>0</v>
      </c>
      <c r="BF201" s="115">
        <f>IF($U$201="snížená",$N$201,0)</f>
        <v>0</v>
      </c>
      <c r="BG201" s="115">
        <f>IF($U$201="zákl. přenesená",$N$201,0)</f>
        <v>0</v>
      </c>
      <c r="BH201" s="115">
        <f>IF($U$201="sníž. přenesená",$N$201,0)</f>
        <v>0</v>
      </c>
      <c r="BI201" s="115">
        <f>IF($U$201="nulová",$N$201,0)</f>
        <v>0</v>
      </c>
      <c r="BJ201" s="6" t="s">
        <v>19</v>
      </c>
      <c r="BK201" s="115">
        <f>ROUND($L$201*$K$201,2)</f>
        <v>0</v>
      </c>
      <c r="BL201" s="6" t="s">
        <v>208</v>
      </c>
    </row>
    <row r="202" spans="2:64" s="6" customFormat="1" ht="27" customHeight="1">
      <c r="B202" s="19"/>
      <c r="C202" s="108" t="s">
        <v>458</v>
      </c>
      <c r="D202" s="108" t="s">
        <v>146</v>
      </c>
      <c r="E202" s="109" t="s">
        <v>459</v>
      </c>
      <c r="F202" s="288" t="s">
        <v>460</v>
      </c>
      <c r="G202" s="289"/>
      <c r="H202" s="289"/>
      <c r="I202" s="289"/>
      <c r="J202" s="110" t="s">
        <v>219</v>
      </c>
      <c r="K202" s="111">
        <v>1</v>
      </c>
      <c r="L202" s="290"/>
      <c r="M202" s="289"/>
      <c r="N202" s="290">
        <f>ROUND($L$202*$K$202,2)</f>
        <v>0</v>
      </c>
      <c r="O202" s="289"/>
      <c r="P202" s="289"/>
      <c r="Q202" s="289"/>
      <c r="R202" s="20"/>
      <c r="T202" s="112"/>
      <c r="U202" s="26" t="s">
        <v>44</v>
      </c>
      <c r="V202" s="113">
        <v>0.783</v>
      </c>
      <c r="W202" s="113">
        <f>$V$202*$K$202</f>
        <v>0.783</v>
      </c>
      <c r="X202" s="113">
        <v>0.00275</v>
      </c>
      <c r="Y202" s="113">
        <f>$X$202*$K$202</f>
        <v>0.00275</v>
      </c>
      <c r="Z202" s="113">
        <v>0</v>
      </c>
      <c r="AA202" s="113">
        <f>$Z$202*$K$202</f>
        <v>0</v>
      </c>
      <c r="AB202" s="114"/>
      <c r="AR202" s="6" t="s">
        <v>208</v>
      </c>
      <c r="AT202" s="6" t="s">
        <v>146</v>
      </c>
      <c r="AU202" s="6" t="s">
        <v>101</v>
      </c>
      <c r="AY202" s="6" t="s">
        <v>144</v>
      </c>
      <c r="BE202" s="115">
        <f>IF($U$202="základní",$N$202,0)</f>
        <v>0</v>
      </c>
      <c r="BF202" s="115">
        <f>IF($U$202="snížená",$N$202,0)</f>
        <v>0</v>
      </c>
      <c r="BG202" s="115">
        <f>IF($U$202="zákl. přenesená",$N$202,0)</f>
        <v>0</v>
      </c>
      <c r="BH202" s="115">
        <f>IF($U$202="sníž. přenesená",$N$202,0)</f>
        <v>0</v>
      </c>
      <c r="BI202" s="115">
        <f>IF($U$202="nulová",$N$202,0)</f>
        <v>0</v>
      </c>
      <c r="BJ202" s="6" t="s">
        <v>19</v>
      </c>
      <c r="BK202" s="115">
        <f>ROUND($L$202*$K$202,2)</f>
        <v>0</v>
      </c>
      <c r="BL202" s="6" t="s">
        <v>208</v>
      </c>
    </row>
    <row r="203" spans="2:64" s="6" customFormat="1" ht="27" customHeight="1">
      <c r="B203" s="19"/>
      <c r="C203" s="108" t="s">
        <v>461</v>
      </c>
      <c r="D203" s="108" t="s">
        <v>146</v>
      </c>
      <c r="E203" s="109" t="s">
        <v>462</v>
      </c>
      <c r="F203" s="288" t="s">
        <v>447</v>
      </c>
      <c r="G203" s="289"/>
      <c r="H203" s="289"/>
      <c r="I203" s="289"/>
      <c r="J203" s="110" t="s">
        <v>219</v>
      </c>
      <c r="K203" s="111">
        <v>1</v>
      </c>
      <c r="L203" s="290"/>
      <c r="M203" s="289"/>
      <c r="N203" s="290">
        <f>ROUND($L$203*$K$203,2)</f>
        <v>0</v>
      </c>
      <c r="O203" s="289"/>
      <c r="P203" s="289"/>
      <c r="Q203" s="289"/>
      <c r="R203" s="20"/>
      <c r="T203" s="112"/>
      <c r="U203" s="26" t="s">
        <v>44</v>
      </c>
      <c r="V203" s="113">
        <v>0.948</v>
      </c>
      <c r="W203" s="113">
        <f>$V$203*$K$203</f>
        <v>0.948</v>
      </c>
      <c r="X203" s="113">
        <v>0.00337</v>
      </c>
      <c r="Y203" s="113">
        <f>$X$203*$K$203</f>
        <v>0.00337</v>
      </c>
      <c r="Z203" s="113">
        <v>0</v>
      </c>
      <c r="AA203" s="113">
        <f>$Z$203*$K$203</f>
        <v>0</v>
      </c>
      <c r="AB203" s="114"/>
      <c r="AR203" s="6" t="s">
        <v>208</v>
      </c>
      <c r="AT203" s="6" t="s">
        <v>146</v>
      </c>
      <c r="AU203" s="6" t="s">
        <v>101</v>
      </c>
      <c r="AY203" s="6" t="s">
        <v>144</v>
      </c>
      <c r="BE203" s="115">
        <f>IF($U$203="základní",$N$203,0)</f>
        <v>0</v>
      </c>
      <c r="BF203" s="115">
        <f>IF($U$203="snížená",$N$203,0)</f>
        <v>0</v>
      </c>
      <c r="BG203" s="115">
        <f>IF($U$203="zákl. přenesená",$N$203,0)</f>
        <v>0</v>
      </c>
      <c r="BH203" s="115">
        <f>IF($U$203="sníž. přenesená",$N$203,0)</f>
        <v>0</v>
      </c>
      <c r="BI203" s="115">
        <f>IF($U$203="nulová",$N$203,0)</f>
        <v>0</v>
      </c>
      <c r="BJ203" s="6" t="s">
        <v>19</v>
      </c>
      <c r="BK203" s="115">
        <f>ROUND($L$203*$K$203,2)</f>
        <v>0</v>
      </c>
      <c r="BL203" s="6" t="s">
        <v>208</v>
      </c>
    </row>
    <row r="204" spans="2:64" s="6" customFormat="1" ht="15.75" customHeight="1">
      <c r="B204" s="19"/>
      <c r="C204" s="108" t="s">
        <v>463</v>
      </c>
      <c r="D204" s="108" t="s">
        <v>146</v>
      </c>
      <c r="E204" s="109" t="s">
        <v>464</v>
      </c>
      <c r="F204" s="312" t="s">
        <v>721</v>
      </c>
      <c r="G204" s="289"/>
      <c r="H204" s="289"/>
      <c r="I204" s="289"/>
      <c r="J204" s="110" t="s">
        <v>219</v>
      </c>
      <c r="K204" s="111">
        <v>1</v>
      </c>
      <c r="L204" s="290"/>
      <c r="M204" s="289"/>
      <c r="N204" s="290">
        <f>ROUND($L$204*$K$204,2)</f>
        <v>0</v>
      </c>
      <c r="O204" s="289"/>
      <c r="P204" s="289"/>
      <c r="Q204" s="289"/>
      <c r="R204" s="20"/>
      <c r="T204" s="112"/>
      <c r="U204" s="26" t="s">
        <v>44</v>
      </c>
      <c r="V204" s="113">
        <v>0.422</v>
      </c>
      <c r="W204" s="113">
        <f>$V$204*$K$204</f>
        <v>0.422</v>
      </c>
      <c r="X204" s="113">
        <v>0.0006043</v>
      </c>
      <c r="Y204" s="113">
        <f>$X$204*$K$204</f>
        <v>0.0006043</v>
      </c>
      <c r="Z204" s="113">
        <v>0</v>
      </c>
      <c r="AA204" s="113">
        <f>$Z$204*$K$204</f>
        <v>0</v>
      </c>
      <c r="AB204" s="114"/>
      <c r="AR204" s="6" t="s">
        <v>208</v>
      </c>
      <c r="AT204" s="6" t="s">
        <v>146</v>
      </c>
      <c r="AU204" s="6" t="s">
        <v>101</v>
      </c>
      <c r="AY204" s="6" t="s">
        <v>144</v>
      </c>
      <c r="BE204" s="115">
        <f>IF($U$204="základní",$N$204,0)</f>
        <v>0</v>
      </c>
      <c r="BF204" s="115">
        <f>IF($U$204="snížená",$N$204,0)</f>
        <v>0</v>
      </c>
      <c r="BG204" s="115">
        <f>IF($U$204="zákl. přenesená",$N$204,0)</f>
        <v>0</v>
      </c>
      <c r="BH204" s="115">
        <f>IF($U$204="sníž. přenesená",$N$204,0)</f>
        <v>0</v>
      </c>
      <c r="BI204" s="115">
        <f>IF($U$204="nulová",$N$204,0)</f>
        <v>0</v>
      </c>
      <c r="BJ204" s="6" t="s">
        <v>19</v>
      </c>
      <c r="BK204" s="115">
        <f>ROUND($L$204*$K$204,2)</f>
        <v>0</v>
      </c>
      <c r="BL204" s="6" t="s">
        <v>208</v>
      </c>
    </row>
    <row r="205" spans="2:64" s="6" customFormat="1" ht="15.75" customHeight="1">
      <c r="B205" s="19"/>
      <c r="C205" s="108">
        <v>61</v>
      </c>
      <c r="D205" s="108" t="s">
        <v>146</v>
      </c>
      <c r="E205" s="109" t="s">
        <v>464</v>
      </c>
      <c r="F205" s="312" t="s">
        <v>722</v>
      </c>
      <c r="G205" s="289"/>
      <c r="H205" s="289"/>
      <c r="I205" s="289"/>
      <c r="J205" s="110" t="s">
        <v>219</v>
      </c>
      <c r="K205" s="111">
        <v>1</v>
      </c>
      <c r="L205" s="290"/>
      <c r="M205" s="289"/>
      <c r="N205" s="290">
        <f>ROUND($L$205*$K$205,2)</f>
        <v>0</v>
      </c>
      <c r="O205" s="289"/>
      <c r="P205" s="289"/>
      <c r="Q205" s="289"/>
      <c r="R205" s="20"/>
      <c r="T205" s="112"/>
      <c r="U205" s="26" t="s">
        <v>44</v>
      </c>
      <c r="V205" s="113">
        <v>0.422</v>
      </c>
      <c r="W205" s="113">
        <f>$V$204*$K$204</f>
        <v>0.422</v>
      </c>
      <c r="X205" s="113">
        <v>0.0006043</v>
      </c>
      <c r="Y205" s="113">
        <f>$X$204*$K$204</f>
        <v>0.0006043</v>
      </c>
      <c r="Z205" s="113">
        <v>0</v>
      </c>
      <c r="AA205" s="113">
        <f>$Z$204*$K$204</f>
        <v>0</v>
      </c>
      <c r="AB205" s="114"/>
      <c r="AR205" s="6" t="s">
        <v>208</v>
      </c>
      <c r="AT205" s="6" t="s">
        <v>146</v>
      </c>
      <c r="AU205" s="6" t="s">
        <v>101</v>
      </c>
      <c r="AY205" s="6" t="s">
        <v>144</v>
      </c>
      <c r="BE205" s="115">
        <f>IF($U$204="základní",$N$204,0)</f>
        <v>0</v>
      </c>
      <c r="BF205" s="115">
        <f>IF($U$204="snížená",$N$204,0)</f>
        <v>0</v>
      </c>
      <c r="BG205" s="115">
        <f>IF($U$204="zákl. přenesená",$N$204,0)</f>
        <v>0</v>
      </c>
      <c r="BH205" s="115">
        <f>IF($U$204="sníž. přenesená",$N$204,0)</f>
        <v>0</v>
      </c>
      <c r="BI205" s="115">
        <f>IF($U$204="nulová",$N$204,0)</f>
        <v>0</v>
      </c>
      <c r="BJ205" s="6" t="s">
        <v>19</v>
      </c>
      <c r="BK205" s="115">
        <f>ROUND($L$204*$K$204,2)</f>
        <v>0</v>
      </c>
      <c r="BL205" s="6" t="s">
        <v>208</v>
      </c>
    </row>
    <row r="206" spans="2:64" s="6" customFormat="1" ht="15.75" customHeight="1">
      <c r="B206" s="19"/>
      <c r="C206" s="108" t="s">
        <v>465</v>
      </c>
      <c r="D206" s="108" t="s">
        <v>146</v>
      </c>
      <c r="E206" s="109" t="s">
        <v>466</v>
      </c>
      <c r="F206" s="288" t="s">
        <v>467</v>
      </c>
      <c r="G206" s="289"/>
      <c r="H206" s="289"/>
      <c r="I206" s="289"/>
      <c r="J206" s="110" t="s">
        <v>219</v>
      </c>
      <c r="K206" s="111">
        <v>5</v>
      </c>
      <c r="L206" s="290"/>
      <c r="M206" s="289"/>
      <c r="N206" s="290">
        <f>ROUND($L$206*$K$206,2)</f>
        <v>0</v>
      </c>
      <c r="O206" s="289"/>
      <c r="P206" s="289"/>
      <c r="Q206" s="289"/>
      <c r="R206" s="20"/>
      <c r="T206" s="112"/>
      <c r="U206" s="26" t="s">
        <v>44</v>
      </c>
      <c r="V206" s="113">
        <v>0.278</v>
      </c>
      <c r="W206" s="113">
        <f>$V$206*$K$206</f>
        <v>1.3900000000000001</v>
      </c>
      <c r="X206" s="113">
        <v>0.00021</v>
      </c>
      <c r="Y206" s="113">
        <f>$X$206*$K$206</f>
        <v>0.0010500000000000002</v>
      </c>
      <c r="Z206" s="113">
        <v>0</v>
      </c>
      <c r="AA206" s="113">
        <f>$Z$206*$K$206</f>
        <v>0</v>
      </c>
      <c r="AB206" s="114"/>
      <c r="AR206" s="6" t="s">
        <v>208</v>
      </c>
      <c r="AT206" s="6" t="s">
        <v>146</v>
      </c>
      <c r="AU206" s="6" t="s">
        <v>101</v>
      </c>
      <c r="AY206" s="6" t="s">
        <v>144</v>
      </c>
      <c r="BE206" s="115">
        <f>IF($U$206="základní",$N$206,0)</f>
        <v>0</v>
      </c>
      <c r="BF206" s="115">
        <f>IF($U$206="snížená",$N$206,0)</f>
        <v>0</v>
      </c>
      <c r="BG206" s="115">
        <f>IF($U$206="zákl. přenesená",$N$206,0)</f>
        <v>0</v>
      </c>
      <c r="BH206" s="115">
        <f>IF($U$206="sníž. přenesená",$N$206,0)</f>
        <v>0</v>
      </c>
      <c r="BI206" s="115">
        <f>IF($U$206="nulová",$N$206,0)</f>
        <v>0</v>
      </c>
      <c r="BJ206" s="6" t="s">
        <v>19</v>
      </c>
      <c r="BK206" s="115">
        <f>ROUND($L$206*$K$206,2)</f>
        <v>0</v>
      </c>
      <c r="BL206" s="6" t="s">
        <v>208</v>
      </c>
    </row>
    <row r="207" spans="2:64" s="6" customFormat="1" ht="15.75" customHeight="1">
      <c r="B207" s="19"/>
      <c r="C207" s="108" t="s">
        <v>468</v>
      </c>
      <c r="D207" s="108" t="s">
        <v>146</v>
      </c>
      <c r="E207" s="109" t="s">
        <v>469</v>
      </c>
      <c r="F207" s="288" t="s">
        <v>470</v>
      </c>
      <c r="G207" s="289"/>
      <c r="H207" s="289"/>
      <c r="I207" s="289"/>
      <c r="J207" s="110" t="s">
        <v>219</v>
      </c>
      <c r="K207" s="111">
        <v>1</v>
      </c>
      <c r="L207" s="290"/>
      <c r="M207" s="289"/>
      <c r="N207" s="290">
        <f>ROUND($L$207*$K$207,2)</f>
        <v>0</v>
      </c>
      <c r="O207" s="289"/>
      <c r="P207" s="289"/>
      <c r="Q207" s="289"/>
      <c r="R207" s="20"/>
      <c r="T207" s="112"/>
      <c r="U207" s="26" t="s">
        <v>44</v>
      </c>
      <c r="V207" s="113">
        <v>0.58</v>
      </c>
      <c r="W207" s="113">
        <f>$V$207*$K$207</f>
        <v>0.58</v>
      </c>
      <c r="X207" s="113">
        <v>0.00076</v>
      </c>
      <c r="Y207" s="113">
        <f>$X$207*$K$207</f>
        <v>0.00076</v>
      </c>
      <c r="Z207" s="113">
        <v>0</v>
      </c>
      <c r="AA207" s="113">
        <f>$Z$207*$K$207</f>
        <v>0</v>
      </c>
      <c r="AB207" s="114"/>
      <c r="AR207" s="6" t="s">
        <v>150</v>
      </c>
      <c r="AT207" s="6" t="s">
        <v>146</v>
      </c>
      <c r="AU207" s="6" t="s">
        <v>101</v>
      </c>
      <c r="AY207" s="6" t="s">
        <v>144</v>
      </c>
      <c r="BE207" s="115">
        <f>IF($U$207="základní",$N$207,0)</f>
        <v>0</v>
      </c>
      <c r="BF207" s="115">
        <f>IF($U$207="snížená",$N$207,0)</f>
        <v>0</v>
      </c>
      <c r="BG207" s="115">
        <f>IF($U$207="zákl. přenesená",$N$207,0)</f>
        <v>0</v>
      </c>
      <c r="BH207" s="115">
        <f>IF($U$207="sníž. přenesená",$N$207,0)</f>
        <v>0</v>
      </c>
      <c r="BI207" s="115">
        <f>IF($U$207="nulová",$N$207,0)</f>
        <v>0</v>
      </c>
      <c r="BJ207" s="6" t="s">
        <v>19</v>
      </c>
      <c r="BK207" s="115">
        <f>ROUND($L$207*$K$207,2)</f>
        <v>0</v>
      </c>
      <c r="BL207" s="6" t="s">
        <v>150</v>
      </c>
    </row>
    <row r="208" spans="2:64" s="6" customFormat="1" ht="15.75" customHeight="1">
      <c r="B208" s="19"/>
      <c r="C208" s="116" t="s">
        <v>180</v>
      </c>
      <c r="D208" s="116" t="s">
        <v>213</v>
      </c>
      <c r="E208" s="117" t="s">
        <v>471</v>
      </c>
      <c r="F208" s="298" t="s">
        <v>472</v>
      </c>
      <c r="G208" s="299"/>
      <c r="H208" s="299"/>
      <c r="I208" s="299"/>
      <c r="J208" s="118" t="s">
        <v>219</v>
      </c>
      <c r="K208" s="119">
        <v>1</v>
      </c>
      <c r="L208" s="300"/>
      <c r="M208" s="299"/>
      <c r="N208" s="300">
        <f>ROUND($L$208*$K$208,2)</f>
        <v>0</v>
      </c>
      <c r="O208" s="289"/>
      <c r="P208" s="289"/>
      <c r="Q208" s="289"/>
      <c r="R208" s="20"/>
      <c r="T208" s="112"/>
      <c r="U208" s="26" t="s">
        <v>44</v>
      </c>
      <c r="V208" s="113">
        <v>0</v>
      </c>
      <c r="W208" s="113">
        <f>$V$208*$K$208</f>
        <v>0</v>
      </c>
      <c r="X208" s="113">
        <v>0.0145</v>
      </c>
      <c r="Y208" s="113">
        <f>$X$208*$K$208</f>
        <v>0.0145</v>
      </c>
      <c r="Z208" s="113">
        <v>0</v>
      </c>
      <c r="AA208" s="113">
        <f>$Z$208*$K$208</f>
        <v>0</v>
      </c>
      <c r="AB208" s="114"/>
      <c r="AR208" s="6" t="s">
        <v>285</v>
      </c>
      <c r="AT208" s="6" t="s">
        <v>213</v>
      </c>
      <c r="AU208" s="6" t="s">
        <v>101</v>
      </c>
      <c r="AY208" s="6" t="s">
        <v>144</v>
      </c>
      <c r="BE208" s="115">
        <f>IF($U$208="základní",$N$208,0)</f>
        <v>0</v>
      </c>
      <c r="BF208" s="115">
        <f>IF($U$208="snížená",$N$208,0)</f>
        <v>0</v>
      </c>
      <c r="BG208" s="115">
        <f>IF($U$208="zákl. přenesená",$N$208,0)</f>
        <v>0</v>
      </c>
      <c r="BH208" s="115">
        <f>IF($U$208="sníž. přenesená",$N$208,0)</f>
        <v>0</v>
      </c>
      <c r="BI208" s="115">
        <f>IF($U$208="nulová",$N$208,0)</f>
        <v>0</v>
      </c>
      <c r="BJ208" s="6" t="s">
        <v>19</v>
      </c>
      <c r="BK208" s="115">
        <f>ROUND($L$208*$K$208,2)</f>
        <v>0</v>
      </c>
      <c r="BL208" s="6" t="s">
        <v>150</v>
      </c>
    </row>
    <row r="209" spans="2:64" s="6" customFormat="1" ht="15.75" customHeight="1">
      <c r="B209" s="19"/>
      <c r="C209" s="108" t="s">
        <v>186</v>
      </c>
      <c r="D209" s="108" t="s">
        <v>146</v>
      </c>
      <c r="E209" s="109" t="s">
        <v>473</v>
      </c>
      <c r="F209" s="288" t="s">
        <v>474</v>
      </c>
      <c r="G209" s="289"/>
      <c r="H209" s="289"/>
      <c r="I209" s="289"/>
      <c r="J209" s="110" t="s">
        <v>219</v>
      </c>
      <c r="K209" s="111">
        <v>1</v>
      </c>
      <c r="L209" s="290"/>
      <c r="M209" s="289"/>
      <c r="N209" s="290">
        <f>ROUND($L$209*$K$209,2)</f>
        <v>0</v>
      </c>
      <c r="O209" s="289"/>
      <c r="P209" s="289"/>
      <c r="Q209" s="289"/>
      <c r="R209" s="20"/>
      <c r="T209" s="112"/>
      <c r="U209" s="26" t="s">
        <v>44</v>
      </c>
      <c r="V209" s="113">
        <v>0.58</v>
      </c>
      <c r="W209" s="113">
        <f>$V$209*$K$209</f>
        <v>0.58</v>
      </c>
      <c r="X209" s="113">
        <v>0.00076</v>
      </c>
      <c r="Y209" s="113">
        <f>$X$209*$K$209</f>
        <v>0.00076</v>
      </c>
      <c r="Z209" s="113">
        <v>0</v>
      </c>
      <c r="AA209" s="113">
        <f>$Z$209*$K$209</f>
        <v>0</v>
      </c>
      <c r="AB209" s="114"/>
      <c r="AR209" s="6" t="s">
        <v>150</v>
      </c>
      <c r="AT209" s="6" t="s">
        <v>146</v>
      </c>
      <c r="AU209" s="6" t="s">
        <v>101</v>
      </c>
      <c r="AY209" s="6" t="s">
        <v>144</v>
      </c>
      <c r="BE209" s="115">
        <f>IF($U$209="základní",$N$209,0)</f>
        <v>0</v>
      </c>
      <c r="BF209" s="115">
        <f>IF($U$209="snížená",$N$209,0)</f>
        <v>0</v>
      </c>
      <c r="BG209" s="115">
        <f>IF($U$209="zákl. přenesená",$N$209,0)</f>
        <v>0</v>
      </c>
      <c r="BH209" s="115">
        <f>IF($U$209="sníž. přenesená",$N$209,0)</f>
        <v>0</v>
      </c>
      <c r="BI209" s="115">
        <f>IF($U$209="nulová",$N$209,0)</f>
        <v>0</v>
      </c>
      <c r="BJ209" s="6" t="s">
        <v>19</v>
      </c>
      <c r="BK209" s="115">
        <f>ROUND($L$209*$K$209,2)</f>
        <v>0</v>
      </c>
      <c r="BL209" s="6" t="s">
        <v>150</v>
      </c>
    </row>
    <row r="210" spans="2:64" s="6" customFormat="1" ht="15.75" customHeight="1">
      <c r="B210" s="19"/>
      <c r="C210" s="116" t="s">
        <v>475</v>
      </c>
      <c r="D210" s="116" t="s">
        <v>213</v>
      </c>
      <c r="E210" s="117" t="s">
        <v>476</v>
      </c>
      <c r="F210" s="298" t="s">
        <v>477</v>
      </c>
      <c r="G210" s="299"/>
      <c r="H210" s="299"/>
      <c r="I210" s="299"/>
      <c r="J210" s="118" t="s">
        <v>219</v>
      </c>
      <c r="K210" s="119">
        <v>1</v>
      </c>
      <c r="L210" s="300"/>
      <c r="M210" s="299"/>
      <c r="N210" s="300">
        <f>ROUND($L$210*$K$210,2)</f>
        <v>0</v>
      </c>
      <c r="O210" s="289"/>
      <c r="P210" s="289"/>
      <c r="Q210" s="289"/>
      <c r="R210" s="20"/>
      <c r="T210" s="112"/>
      <c r="U210" s="26" t="s">
        <v>44</v>
      </c>
      <c r="V210" s="113">
        <v>0</v>
      </c>
      <c r="W210" s="113">
        <f>$V$210*$K$210</f>
        <v>0</v>
      </c>
      <c r="X210" s="113">
        <v>0.0145</v>
      </c>
      <c r="Y210" s="113">
        <f>$X$210*$K$210</f>
        <v>0.0145</v>
      </c>
      <c r="Z210" s="113">
        <v>0</v>
      </c>
      <c r="AA210" s="113">
        <f>$Z$210*$K$210</f>
        <v>0</v>
      </c>
      <c r="AB210" s="114"/>
      <c r="AR210" s="6" t="s">
        <v>285</v>
      </c>
      <c r="AT210" s="6" t="s">
        <v>213</v>
      </c>
      <c r="AU210" s="6" t="s">
        <v>101</v>
      </c>
      <c r="AY210" s="6" t="s">
        <v>144</v>
      </c>
      <c r="BE210" s="115">
        <f>IF($U$210="základní",$N$210,0)</f>
        <v>0</v>
      </c>
      <c r="BF210" s="115">
        <f>IF($U$210="snížená",$N$210,0)</f>
        <v>0</v>
      </c>
      <c r="BG210" s="115">
        <f>IF($U$210="zákl. přenesená",$N$210,0)</f>
        <v>0</v>
      </c>
      <c r="BH210" s="115">
        <f>IF($U$210="sníž. přenesená",$N$210,0)</f>
        <v>0</v>
      </c>
      <c r="BI210" s="115">
        <f>IF($U$210="nulová",$N$210,0)</f>
        <v>0</v>
      </c>
      <c r="BJ210" s="6" t="s">
        <v>19</v>
      </c>
      <c r="BK210" s="115">
        <f>ROUND($L$210*$K$210,2)</f>
        <v>0</v>
      </c>
      <c r="BL210" s="6" t="s">
        <v>150</v>
      </c>
    </row>
    <row r="211" spans="2:64" s="6" customFormat="1" ht="15.75" customHeight="1">
      <c r="B211" s="19"/>
      <c r="C211" s="108" t="s">
        <v>170</v>
      </c>
      <c r="D211" s="108" t="s">
        <v>146</v>
      </c>
      <c r="E211" s="109" t="s">
        <v>478</v>
      </c>
      <c r="F211" s="288" t="s">
        <v>479</v>
      </c>
      <c r="G211" s="289"/>
      <c r="H211" s="289"/>
      <c r="I211" s="289"/>
      <c r="J211" s="110" t="s">
        <v>219</v>
      </c>
      <c r="K211" s="111">
        <v>1</v>
      </c>
      <c r="L211" s="290"/>
      <c r="M211" s="289"/>
      <c r="N211" s="290">
        <f>ROUND($L$211*$K$211,2)</f>
        <v>0</v>
      </c>
      <c r="O211" s="289"/>
      <c r="P211" s="289"/>
      <c r="Q211" s="289"/>
      <c r="R211" s="20"/>
      <c r="T211" s="112"/>
      <c r="U211" s="26" t="s">
        <v>44</v>
      </c>
      <c r="V211" s="113">
        <v>0.58</v>
      </c>
      <c r="W211" s="113">
        <f>$V$211*$K$211</f>
        <v>0.58</v>
      </c>
      <c r="X211" s="113">
        <v>0.00072</v>
      </c>
      <c r="Y211" s="113">
        <f>$X$211*$K$211</f>
        <v>0.00072</v>
      </c>
      <c r="Z211" s="113">
        <v>0</v>
      </c>
      <c r="AA211" s="113">
        <f>$Z$211*$K$211</f>
        <v>0</v>
      </c>
      <c r="AB211" s="114"/>
      <c r="AR211" s="6" t="s">
        <v>150</v>
      </c>
      <c r="AT211" s="6" t="s">
        <v>146</v>
      </c>
      <c r="AU211" s="6" t="s">
        <v>101</v>
      </c>
      <c r="AY211" s="6" t="s">
        <v>144</v>
      </c>
      <c r="BE211" s="115">
        <f>IF($U$211="základní",$N$211,0)</f>
        <v>0</v>
      </c>
      <c r="BF211" s="115">
        <f>IF($U$211="snížená",$N$211,0)</f>
        <v>0</v>
      </c>
      <c r="BG211" s="115">
        <f>IF($U$211="zákl. přenesená",$N$211,0)</f>
        <v>0</v>
      </c>
      <c r="BH211" s="115">
        <f>IF($U$211="sníž. přenesená",$N$211,0)</f>
        <v>0</v>
      </c>
      <c r="BI211" s="115">
        <f>IF($U$211="nulová",$N$211,0)</f>
        <v>0</v>
      </c>
      <c r="BJ211" s="6" t="s">
        <v>19</v>
      </c>
      <c r="BK211" s="115">
        <f>ROUND($L$211*$K$211,2)</f>
        <v>0</v>
      </c>
      <c r="BL211" s="6" t="s">
        <v>150</v>
      </c>
    </row>
    <row r="212" spans="2:64" s="6" customFormat="1" ht="15.75" customHeight="1">
      <c r="B212" s="19"/>
      <c r="C212" s="116" t="s">
        <v>173</v>
      </c>
      <c r="D212" s="116" t="s">
        <v>213</v>
      </c>
      <c r="E212" s="117" t="s">
        <v>480</v>
      </c>
      <c r="F212" s="298" t="s">
        <v>481</v>
      </c>
      <c r="G212" s="299"/>
      <c r="H212" s="299"/>
      <c r="I212" s="299"/>
      <c r="J212" s="118" t="s">
        <v>219</v>
      </c>
      <c r="K212" s="119">
        <v>1</v>
      </c>
      <c r="L212" s="300"/>
      <c r="M212" s="299"/>
      <c r="N212" s="300">
        <f>ROUND($L$212*$K$212,2)</f>
        <v>0</v>
      </c>
      <c r="O212" s="289"/>
      <c r="P212" s="289"/>
      <c r="Q212" s="289"/>
      <c r="R212" s="20"/>
      <c r="T212" s="112"/>
      <c r="U212" s="26" t="s">
        <v>44</v>
      </c>
      <c r="V212" s="113">
        <v>0</v>
      </c>
      <c r="W212" s="113">
        <f>$V$212*$K$212</f>
        <v>0</v>
      </c>
      <c r="X212" s="113">
        <v>0.012</v>
      </c>
      <c r="Y212" s="113">
        <f>$X$212*$K$212</f>
        <v>0.012</v>
      </c>
      <c r="Z212" s="113">
        <v>0</v>
      </c>
      <c r="AA212" s="113">
        <f>$Z$212*$K$212</f>
        <v>0</v>
      </c>
      <c r="AB212" s="114"/>
      <c r="AR212" s="6" t="s">
        <v>285</v>
      </c>
      <c r="AT212" s="6" t="s">
        <v>213</v>
      </c>
      <c r="AU212" s="6" t="s">
        <v>101</v>
      </c>
      <c r="AY212" s="6" t="s">
        <v>144</v>
      </c>
      <c r="BE212" s="115">
        <f>IF($U$212="základní",$N$212,0)</f>
        <v>0</v>
      </c>
      <c r="BF212" s="115">
        <f>IF($U$212="snížená",$N$212,0)</f>
        <v>0</v>
      </c>
      <c r="BG212" s="115">
        <f>IF($U$212="zákl. přenesená",$N$212,0)</f>
        <v>0</v>
      </c>
      <c r="BH212" s="115">
        <f>IF($U$212="sníž. přenesená",$N$212,0)</f>
        <v>0</v>
      </c>
      <c r="BI212" s="115">
        <f>IF($U$212="nulová",$N$212,0)</f>
        <v>0</v>
      </c>
      <c r="BJ212" s="6" t="s">
        <v>19</v>
      </c>
      <c r="BK212" s="115">
        <f>ROUND($L$212*$K$212,2)</f>
        <v>0</v>
      </c>
      <c r="BL212" s="6" t="s">
        <v>150</v>
      </c>
    </row>
    <row r="213" spans="2:64" s="6" customFormat="1" ht="15.75" customHeight="1">
      <c r="B213" s="19"/>
      <c r="C213" s="108" t="s">
        <v>158</v>
      </c>
      <c r="D213" s="108" t="s">
        <v>146</v>
      </c>
      <c r="E213" s="109" t="s">
        <v>482</v>
      </c>
      <c r="F213" s="288" t="s">
        <v>483</v>
      </c>
      <c r="G213" s="289"/>
      <c r="H213" s="289"/>
      <c r="I213" s="289"/>
      <c r="J213" s="110" t="s">
        <v>219</v>
      </c>
      <c r="K213" s="111">
        <v>2</v>
      </c>
      <c r="L213" s="290"/>
      <c r="M213" s="289"/>
      <c r="N213" s="290">
        <f>ROUND($L$213*$K$213,2)</f>
        <v>0</v>
      </c>
      <c r="O213" s="289"/>
      <c r="P213" s="289"/>
      <c r="Q213" s="289"/>
      <c r="R213" s="20"/>
      <c r="T213" s="112"/>
      <c r="U213" s="26" t="s">
        <v>44</v>
      </c>
      <c r="V213" s="113">
        <v>0.65</v>
      </c>
      <c r="W213" s="113">
        <f>$V$213*$K$213</f>
        <v>1.3</v>
      </c>
      <c r="X213" s="113">
        <v>0.00069</v>
      </c>
      <c r="Y213" s="113">
        <f>$X$213*$K$213</f>
        <v>0.00138</v>
      </c>
      <c r="Z213" s="113">
        <v>0</v>
      </c>
      <c r="AA213" s="113">
        <f>$Z$213*$K$213</f>
        <v>0</v>
      </c>
      <c r="AB213" s="114"/>
      <c r="AR213" s="6" t="s">
        <v>150</v>
      </c>
      <c r="AT213" s="6" t="s">
        <v>146</v>
      </c>
      <c r="AU213" s="6" t="s">
        <v>101</v>
      </c>
      <c r="AY213" s="6" t="s">
        <v>144</v>
      </c>
      <c r="BE213" s="115">
        <f>IF($U$213="základní",$N$213,0)</f>
        <v>0</v>
      </c>
      <c r="BF213" s="115">
        <f>IF($U$213="snížená",$N$213,0)</f>
        <v>0</v>
      </c>
      <c r="BG213" s="115">
        <f>IF($U$213="zákl. přenesená",$N$213,0)</f>
        <v>0</v>
      </c>
      <c r="BH213" s="115">
        <f>IF($U$213="sníž. přenesená",$N$213,0)</f>
        <v>0</v>
      </c>
      <c r="BI213" s="115">
        <f>IF($U$213="nulová",$N$213,0)</f>
        <v>0</v>
      </c>
      <c r="BJ213" s="6" t="s">
        <v>19</v>
      </c>
      <c r="BK213" s="115">
        <f>ROUND($L$213*$K$213,2)</f>
        <v>0</v>
      </c>
      <c r="BL213" s="6" t="s">
        <v>150</v>
      </c>
    </row>
    <row r="214" spans="2:64" s="6" customFormat="1" ht="15.75" customHeight="1">
      <c r="B214" s="19"/>
      <c r="C214" s="116" t="s">
        <v>164</v>
      </c>
      <c r="D214" s="116" t="s">
        <v>213</v>
      </c>
      <c r="E214" s="117" t="s">
        <v>484</v>
      </c>
      <c r="F214" s="298" t="s">
        <v>485</v>
      </c>
      <c r="G214" s="299"/>
      <c r="H214" s="299"/>
      <c r="I214" s="299"/>
      <c r="J214" s="118" t="s">
        <v>219</v>
      </c>
      <c r="K214" s="119">
        <v>2</v>
      </c>
      <c r="L214" s="300"/>
      <c r="M214" s="299"/>
      <c r="N214" s="300">
        <f>ROUND($L$214*$K$214,2)</f>
        <v>0</v>
      </c>
      <c r="O214" s="289"/>
      <c r="P214" s="289"/>
      <c r="Q214" s="289"/>
      <c r="R214" s="20"/>
      <c r="T214" s="112"/>
      <c r="U214" s="26" t="s">
        <v>44</v>
      </c>
      <c r="V214" s="113">
        <v>0</v>
      </c>
      <c r="W214" s="113">
        <f>$V$214*$K$214</f>
        <v>0</v>
      </c>
      <c r="X214" s="113">
        <v>0.0195</v>
      </c>
      <c r="Y214" s="113">
        <f>$X$214*$K$214</f>
        <v>0.039</v>
      </c>
      <c r="Z214" s="113">
        <v>0</v>
      </c>
      <c r="AA214" s="113">
        <f>$Z$214*$K$214</f>
        <v>0</v>
      </c>
      <c r="AB214" s="114"/>
      <c r="AR214" s="6" t="s">
        <v>285</v>
      </c>
      <c r="AT214" s="6" t="s">
        <v>213</v>
      </c>
      <c r="AU214" s="6" t="s">
        <v>101</v>
      </c>
      <c r="AY214" s="6" t="s">
        <v>144</v>
      </c>
      <c r="BE214" s="115">
        <f>IF($U$214="základní",$N$214,0)</f>
        <v>0</v>
      </c>
      <c r="BF214" s="115">
        <f>IF($U$214="snížená",$N$214,0)</f>
        <v>0</v>
      </c>
      <c r="BG214" s="115">
        <f>IF($U$214="zákl. přenesená",$N$214,0)</f>
        <v>0</v>
      </c>
      <c r="BH214" s="115">
        <f>IF($U$214="sníž. přenesená",$N$214,0)</f>
        <v>0</v>
      </c>
      <c r="BI214" s="115">
        <f>IF($U$214="nulová",$N$214,0)</f>
        <v>0</v>
      </c>
      <c r="BJ214" s="6" t="s">
        <v>19</v>
      </c>
      <c r="BK214" s="115">
        <f>ROUND($L$214*$K$214,2)</f>
        <v>0</v>
      </c>
      <c r="BL214" s="6" t="s">
        <v>150</v>
      </c>
    </row>
    <row r="215" spans="2:64" s="6" customFormat="1" ht="27" customHeight="1">
      <c r="B215" s="19"/>
      <c r="C215" s="108" t="s">
        <v>208</v>
      </c>
      <c r="D215" s="108" t="s">
        <v>146</v>
      </c>
      <c r="E215" s="109" t="s">
        <v>486</v>
      </c>
      <c r="F215" s="288" t="s">
        <v>487</v>
      </c>
      <c r="G215" s="289"/>
      <c r="H215" s="289"/>
      <c r="I215" s="289"/>
      <c r="J215" s="110" t="s">
        <v>318</v>
      </c>
      <c r="K215" s="111">
        <v>4</v>
      </c>
      <c r="L215" s="290"/>
      <c r="M215" s="289"/>
      <c r="N215" s="290">
        <f>ROUND($L$215*$K$215,2)</f>
        <v>0</v>
      </c>
      <c r="O215" s="289"/>
      <c r="P215" s="289"/>
      <c r="Q215" s="289"/>
      <c r="R215" s="20"/>
      <c r="T215" s="112"/>
      <c r="U215" s="26" t="s">
        <v>44</v>
      </c>
      <c r="V215" s="113">
        <v>1.539</v>
      </c>
      <c r="W215" s="113">
        <f>$V$215*$K$215</f>
        <v>6.156</v>
      </c>
      <c r="X215" s="113">
        <v>0.00778</v>
      </c>
      <c r="Y215" s="113">
        <f>$X$215*$K$215</f>
        <v>0.03112</v>
      </c>
      <c r="Z215" s="113">
        <v>0</v>
      </c>
      <c r="AA215" s="113">
        <f>$Z$215*$K$215</f>
        <v>0</v>
      </c>
      <c r="AB215" s="114"/>
      <c r="AR215" s="6" t="s">
        <v>208</v>
      </c>
      <c r="AT215" s="6" t="s">
        <v>146</v>
      </c>
      <c r="AU215" s="6" t="s">
        <v>101</v>
      </c>
      <c r="AY215" s="6" t="s">
        <v>144</v>
      </c>
      <c r="BE215" s="115">
        <f>IF($U$215="základní",$N$215,0)</f>
        <v>0</v>
      </c>
      <c r="BF215" s="115">
        <f>IF($U$215="snížená",$N$215,0)</f>
        <v>0</v>
      </c>
      <c r="BG215" s="115">
        <f>IF($U$215="zákl. přenesená",$N$215,0)</f>
        <v>0</v>
      </c>
      <c r="BH215" s="115">
        <f>IF($U$215="sníž. přenesená",$N$215,0)</f>
        <v>0</v>
      </c>
      <c r="BI215" s="115">
        <f>IF($U$215="nulová",$N$215,0)</f>
        <v>0</v>
      </c>
      <c r="BJ215" s="6" t="s">
        <v>19</v>
      </c>
      <c r="BK215" s="115">
        <f>ROUND($L$215*$K$215,2)</f>
        <v>0</v>
      </c>
      <c r="BL215" s="6" t="s">
        <v>208</v>
      </c>
    </row>
    <row r="216" spans="2:64" s="6" customFormat="1" ht="27" customHeight="1">
      <c r="B216" s="19"/>
      <c r="C216" s="116" t="s">
        <v>257</v>
      </c>
      <c r="D216" s="116" t="s">
        <v>213</v>
      </c>
      <c r="E216" s="117" t="s">
        <v>488</v>
      </c>
      <c r="F216" s="298" t="s">
        <v>489</v>
      </c>
      <c r="G216" s="299"/>
      <c r="H216" s="299"/>
      <c r="I216" s="299"/>
      <c r="J216" s="118" t="s">
        <v>219</v>
      </c>
      <c r="K216" s="119">
        <v>4</v>
      </c>
      <c r="L216" s="300"/>
      <c r="M216" s="299"/>
      <c r="N216" s="300">
        <f>ROUND($L$216*$K$216,2)</f>
        <v>0</v>
      </c>
      <c r="O216" s="289"/>
      <c r="P216" s="289"/>
      <c r="Q216" s="289"/>
      <c r="R216" s="20"/>
      <c r="T216" s="112"/>
      <c r="U216" s="26" t="s">
        <v>44</v>
      </c>
      <c r="V216" s="113">
        <v>0</v>
      </c>
      <c r="W216" s="113">
        <f>$V$216*$K$216</f>
        <v>0</v>
      </c>
      <c r="X216" s="113">
        <v>0.00385</v>
      </c>
      <c r="Y216" s="113">
        <f>$X$216*$K$216</f>
        <v>0.0154</v>
      </c>
      <c r="Z216" s="113">
        <v>0</v>
      </c>
      <c r="AA216" s="113">
        <f>$Z$216*$K$216</f>
        <v>0</v>
      </c>
      <c r="AB216" s="114"/>
      <c r="AR216" s="6" t="s">
        <v>167</v>
      </c>
      <c r="AT216" s="6" t="s">
        <v>213</v>
      </c>
      <c r="AU216" s="6" t="s">
        <v>101</v>
      </c>
      <c r="AY216" s="6" t="s">
        <v>144</v>
      </c>
      <c r="BE216" s="115">
        <f>IF($U$216="základní",$N$216,0)</f>
        <v>0</v>
      </c>
      <c r="BF216" s="115">
        <f>IF($U$216="snížená",$N$216,0)</f>
        <v>0</v>
      </c>
      <c r="BG216" s="115">
        <f>IF($U$216="zákl. přenesená",$N$216,0)</f>
        <v>0</v>
      </c>
      <c r="BH216" s="115">
        <f>IF($U$216="sníž. přenesená",$N$216,0)</f>
        <v>0</v>
      </c>
      <c r="BI216" s="115">
        <f>IF($U$216="nulová",$N$216,0)</f>
        <v>0</v>
      </c>
      <c r="BJ216" s="6" t="s">
        <v>19</v>
      </c>
      <c r="BK216" s="115">
        <f>ROUND($L$216*$K$216,2)</f>
        <v>0</v>
      </c>
      <c r="BL216" s="6" t="s">
        <v>208</v>
      </c>
    </row>
    <row r="217" spans="2:64" s="6" customFormat="1" ht="15.75" customHeight="1">
      <c r="B217" s="19"/>
      <c r="C217" s="116" t="s">
        <v>490</v>
      </c>
      <c r="D217" s="116" t="s">
        <v>213</v>
      </c>
      <c r="E217" s="117" t="s">
        <v>491</v>
      </c>
      <c r="F217" s="298" t="s">
        <v>492</v>
      </c>
      <c r="G217" s="299"/>
      <c r="H217" s="299"/>
      <c r="I217" s="299"/>
      <c r="J217" s="118" t="s">
        <v>219</v>
      </c>
      <c r="K217" s="119">
        <v>2</v>
      </c>
      <c r="L217" s="300"/>
      <c r="M217" s="299"/>
      <c r="N217" s="300">
        <f>ROUND($L$217*$K$217,2)</f>
        <v>0</v>
      </c>
      <c r="O217" s="289"/>
      <c r="P217" s="289"/>
      <c r="Q217" s="289"/>
      <c r="R217" s="20"/>
      <c r="T217" s="112"/>
      <c r="U217" s="26" t="s">
        <v>44</v>
      </c>
      <c r="V217" s="113">
        <v>0</v>
      </c>
      <c r="W217" s="113">
        <f>$V$217*$K$217</f>
        <v>0</v>
      </c>
      <c r="X217" s="113">
        <v>0.0003</v>
      </c>
      <c r="Y217" s="113">
        <f>$X$217*$K$217</f>
        <v>0.0006</v>
      </c>
      <c r="Z217" s="113">
        <v>0</v>
      </c>
      <c r="AA217" s="113">
        <f>$Z$217*$K$217</f>
        <v>0</v>
      </c>
      <c r="AB217" s="114"/>
      <c r="AR217" s="6" t="s">
        <v>167</v>
      </c>
      <c r="AT217" s="6" t="s">
        <v>213</v>
      </c>
      <c r="AU217" s="6" t="s">
        <v>101</v>
      </c>
      <c r="AY217" s="6" t="s">
        <v>144</v>
      </c>
      <c r="BE217" s="115">
        <f>IF($U$217="základní",$N$217,0)</f>
        <v>0</v>
      </c>
      <c r="BF217" s="115">
        <f>IF($U$217="snížená",$N$217,0)</f>
        <v>0</v>
      </c>
      <c r="BG217" s="115">
        <f>IF($U$217="zákl. přenesená",$N$217,0)</f>
        <v>0</v>
      </c>
      <c r="BH217" s="115">
        <f>IF($U$217="sníž. přenesená",$N$217,0)</f>
        <v>0</v>
      </c>
      <c r="BI217" s="115">
        <f>IF($U$217="nulová",$N$217,0)</f>
        <v>0</v>
      </c>
      <c r="BJ217" s="6" t="s">
        <v>19</v>
      </c>
      <c r="BK217" s="115">
        <f>ROUND($L$217*$K$217,2)</f>
        <v>0</v>
      </c>
      <c r="BL217" s="6" t="s">
        <v>208</v>
      </c>
    </row>
    <row r="218" spans="2:64" s="6" customFormat="1" ht="27" customHeight="1">
      <c r="B218" s="19"/>
      <c r="C218" s="116" t="s">
        <v>493</v>
      </c>
      <c r="D218" s="116" t="s">
        <v>213</v>
      </c>
      <c r="E218" s="117" t="s">
        <v>494</v>
      </c>
      <c r="F218" s="298" t="s">
        <v>495</v>
      </c>
      <c r="G218" s="299"/>
      <c r="H218" s="299"/>
      <c r="I218" s="299"/>
      <c r="J218" s="118" t="s">
        <v>219</v>
      </c>
      <c r="K218" s="119">
        <v>2</v>
      </c>
      <c r="L218" s="300"/>
      <c r="M218" s="299"/>
      <c r="N218" s="300">
        <f>ROUND($L$218*$K$218,2)</f>
        <v>0</v>
      </c>
      <c r="O218" s="289"/>
      <c r="P218" s="289"/>
      <c r="Q218" s="289"/>
      <c r="R218" s="20"/>
      <c r="T218" s="112"/>
      <c r="U218" s="26" t="s">
        <v>44</v>
      </c>
      <c r="V218" s="113">
        <v>0</v>
      </c>
      <c r="W218" s="113">
        <f>$V$218*$K$218</f>
        <v>0</v>
      </c>
      <c r="X218" s="113">
        <v>0.00044</v>
      </c>
      <c r="Y218" s="113">
        <f>$X$218*$K$218</f>
        <v>0.00088</v>
      </c>
      <c r="Z218" s="113">
        <v>0</v>
      </c>
      <c r="AA218" s="113">
        <f>$Z$218*$K$218</f>
        <v>0</v>
      </c>
      <c r="AB218" s="114"/>
      <c r="AR218" s="6" t="s">
        <v>167</v>
      </c>
      <c r="AT218" s="6" t="s">
        <v>213</v>
      </c>
      <c r="AU218" s="6" t="s">
        <v>101</v>
      </c>
      <c r="AY218" s="6" t="s">
        <v>144</v>
      </c>
      <c r="BE218" s="115">
        <f>IF($U$218="základní",$N$218,0)</f>
        <v>0</v>
      </c>
      <c r="BF218" s="115">
        <f>IF($U$218="snížená",$N$218,0)</f>
        <v>0</v>
      </c>
      <c r="BG218" s="115">
        <f>IF($U$218="zákl. přenesená",$N$218,0)</f>
        <v>0</v>
      </c>
      <c r="BH218" s="115">
        <f>IF($U$218="sníž. přenesená",$N$218,0)</f>
        <v>0</v>
      </c>
      <c r="BI218" s="115">
        <f>IF($U$218="nulová",$N$218,0)</f>
        <v>0</v>
      </c>
      <c r="BJ218" s="6" t="s">
        <v>19</v>
      </c>
      <c r="BK218" s="115">
        <f>ROUND($L$218*$K$218,2)</f>
        <v>0</v>
      </c>
      <c r="BL218" s="6" t="s">
        <v>208</v>
      </c>
    </row>
    <row r="219" spans="2:64" s="6" customFormat="1" ht="15.75" customHeight="1">
      <c r="B219" s="19"/>
      <c r="C219" s="116" t="s">
        <v>496</v>
      </c>
      <c r="D219" s="116" t="s">
        <v>213</v>
      </c>
      <c r="E219" s="117" t="s">
        <v>497</v>
      </c>
      <c r="F219" s="298" t="s">
        <v>498</v>
      </c>
      <c r="G219" s="299"/>
      <c r="H219" s="299"/>
      <c r="I219" s="299"/>
      <c r="J219" s="118" t="s">
        <v>219</v>
      </c>
      <c r="K219" s="119">
        <v>3</v>
      </c>
      <c r="L219" s="300"/>
      <c r="M219" s="299"/>
      <c r="N219" s="300">
        <f>ROUND($L$219*$K$219,2)</f>
        <v>0</v>
      </c>
      <c r="O219" s="289"/>
      <c r="P219" s="289"/>
      <c r="Q219" s="289"/>
      <c r="R219" s="20"/>
      <c r="T219" s="112"/>
      <c r="U219" s="26" t="s">
        <v>44</v>
      </c>
      <c r="V219" s="113">
        <v>0</v>
      </c>
      <c r="W219" s="113">
        <f>$V$219*$K$219</f>
        <v>0</v>
      </c>
      <c r="X219" s="113">
        <v>0.00132</v>
      </c>
      <c r="Y219" s="113">
        <f>$X$219*$K$219</f>
        <v>0.00396</v>
      </c>
      <c r="Z219" s="113">
        <v>0</v>
      </c>
      <c r="AA219" s="113">
        <f>$Z$219*$K$219</f>
        <v>0</v>
      </c>
      <c r="AB219" s="114"/>
      <c r="AR219" s="6" t="s">
        <v>167</v>
      </c>
      <c r="AT219" s="6" t="s">
        <v>213</v>
      </c>
      <c r="AU219" s="6" t="s">
        <v>101</v>
      </c>
      <c r="AY219" s="6" t="s">
        <v>144</v>
      </c>
      <c r="BE219" s="115">
        <f>IF($U$219="základní",$N$219,0)</f>
        <v>0</v>
      </c>
      <c r="BF219" s="115">
        <f>IF($U$219="snížená",$N$219,0)</f>
        <v>0</v>
      </c>
      <c r="BG219" s="115">
        <f>IF($U$219="zákl. přenesená",$N$219,0)</f>
        <v>0</v>
      </c>
      <c r="BH219" s="115">
        <f>IF($U$219="sníž. přenesená",$N$219,0)</f>
        <v>0</v>
      </c>
      <c r="BI219" s="115">
        <f>IF($U$219="nulová",$N$219,0)</f>
        <v>0</v>
      </c>
      <c r="BJ219" s="6" t="s">
        <v>19</v>
      </c>
      <c r="BK219" s="115">
        <f>ROUND($L$219*$K$219,2)</f>
        <v>0</v>
      </c>
      <c r="BL219" s="6" t="s">
        <v>208</v>
      </c>
    </row>
    <row r="220" spans="2:64" s="6" customFormat="1" ht="27" customHeight="1">
      <c r="B220" s="19"/>
      <c r="C220" s="108" t="s">
        <v>167</v>
      </c>
      <c r="D220" s="108" t="s">
        <v>146</v>
      </c>
      <c r="E220" s="109" t="s">
        <v>499</v>
      </c>
      <c r="F220" s="288" t="s">
        <v>500</v>
      </c>
      <c r="G220" s="289"/>
      <c r="H220" s="289"/>
      <c r="I220" s="289"/>
      <c r="J220" s="110" t="s">
        <v>318</v>
      </c>
      <c r="K220" s="111">
        <v>1</v>
      </c>
      <c r="L220" s="290"/>
      <c r="M220" s="289"/>
      <c r="N220" s="290">
        <f>ROUND($L$220*$K$220,2)</f>
        <v>0</v>
      </c>
      <c r="O220" s="289"/>
      <c r="P220" s="289"/>
      <c r="Q220" s="289"/>
      <c r="R220" s="20"/>
      <c r="T220" s="112"/>
      <c r="U220" s="26" t="s">
        <v>44</v>
      </c>
      <c r="V220" s="113">
        <v>0.869</v>
      </c>
      <c r="W220" s="113">
        <f>$V$220*$K$220</f>
        <v>0.869</v>
      </c>
      <c r="X220" s="113">
        <v>0.01094</v>
      </c>
      <c r="Y220" s="113">
        <f>$X$220*$K$220</f>
        <v>0.01094</v>
      </c>
      <c r="Z220" s="113">
        <v>0</v>
      </c>
      <c r="AA220" s="113">
        <f>$Z$220*$K$220</f>
        <v>0</v>
      </c>
      <c r="AB220" s="114"/>
      <c r="AR220" s="6" t="s">
        <v>208</v>
      </c>
      <c r="AT220" s="6" t="s">
        <v>146</v>
      </c>
      <c r="AU220" s="6" t="s">
        <v>101</v>
      </c>
      <c r="AY220" s="6" t="s">
        <v>144</v>
      </c>
      <c r="BE220" s="115">
        <f>IF($U$220="základní",$N$220,0)</f>
        <v>0</v>
      </c>
      <c r="BF220" s="115">
        <f>IF($U$220="snížená",$N$220,0)</f>
        <v>0</v>
      </c>
      <c r="BG220" s="115">
        <f>IF($U$220="zákl. přenesená",$N$220,0)</f>
        <v>0</v>
      </c>
      <c r="BH220" s="115">
        <f>IF($U$220="sníž. přenesená",$N$220,0)</f>
        <v>0</v>
      </c>
      <c r="BI220" s="115">
        <f>IF($U$220="nulová",$N$220,0)</f>
        <v>0</v>
      </c>
      <c r="BJ220" s="6" t="s">
        <v>19</v>
      </c>
      <c r="BK220" s="115">
        <f>ROUND($L$220*$K$220,2)</f>
        <v>0</v>
      </c>
      <c r="BL220" s="6" t="s">
        <v>208</v>
      </c>
    </row>
    <row r="221" spans="2:64" s="6" customFormat="1" ht="27" customHeight="1">
      <c r="B221" s="19"/>
      <c r="C221" s="108" t="s">
        <v>248</v>
      </c>
      <c r="D221" s="108" t="s">
        <v>146</v>
      </c>
      <c r="E221" s="109" t="s">
        <v>501</v>
      </c>
      <c r="F221" s="288" t="s">
        <v>502</v>
      </c>
      <c r="G221" s="289"/>
      <c r="H221" s="289"/>
      <c r="I221" s="289"/>
      <c r="J221" s="110" t="s">
        <v>318</v>
      </c>
      <c r="K221" s="111">
        <v>1</v>
      </c>
      <c r="L221" s="290"/>
      <c r="M221" s="289"/>
      <c r="N221" s="290">
        <f>ROUND($L$221*$K$221,2)</f>
        <v>0</v>
      </c>
      <c r="O221" s="289"/>
      <c r="P221" s="289"/>
      <c r="Q221" s="289"/>
      <c r="R221" s="20"/>
      <c r="T221" s="112"/>
      <c r="U221" s="26" t="s">
        <v>44</v>
      </c>
      <c r="V221" s="113">
        <v>0.978</v>
      </c>
      <c r="W221" s="113">
        <f>$V$221*$K$221</f>
        <v>0.978</v>
      </c>
      <c r="X221" s="113">
        <v>0.01309</v>
      </c>
      <c r="Y221" s="113">
        <f>$X$221*$K$221</f>
        <v>0.01309</v>
      </c>
      <c r="Z221" s="113">
        <v>0</v>
      </c>
      <c r="AA221" s="113">
        <f>$Z$221*$K$221</f>
        <v>0</v>
      </c>
      <c r="AB221" s="114"/>
      <c r="AR221" s="6" t="s">
        <v>208</v>
      </c>
      <c r="AT221" s="6" t="s">
        <v>146</v>
      </c>
      <c r="AU221" s="6" t="s">
        <v>101</v>
      </c>
      <c r="AY221" s="6" t="s">
        <v>144</v>
      </c>
      <c r="BE221" s="115">
        <f>IF($U$221="základní",$N$221,0)</f>
        <v>0</v>
      </c>
      <c r="BF221" s="115">
        <f>IF($U$221="snížená",$N$221,0)</f>
        <v>0</v>
      </c>
      <c r="BG221" s="115">
        <f>IF($U$221="zákl. přenesená",$N$221,0)</f>
        <v>0</v>
      </c>
      <c r="BH221" s="115">
        <f>IF($U$221="sníž. přenesená",$N$221,0)</f>
        <v>0</v>
      </c>
      <c r="BI221" s="115">
        <f>IF($U$221="nulová",$N$221,0)</f>
        <v>0</v>
      </c>
      <c r="BJ221" s="6" t="s">
        <v>19</v>
      </c>
      <c r="BK221" s="115">
        <f>ROUND($L$221*$K$221,2)</f>
        <v>0</v>
      </c>
      <c r="BL221" s="6" t="s">
        <v>208</v>
      </c>
    </row>
    <row r="222" spans="2:64" s="6" customFormat="1" ht="27" customHeight="1">
      <c r="B222" s="19"/>
      <c r="C222" s="108" t="s">
        <v>503</v>
      </c>
      <c r="D222" s="108" t="s">
        <v>146</v>
      </c>
      <c r="E222" s="109" t="s">
        <v>504</v>
      </c>
      <c r="F222" s="288" t="s">
        <v>505</v>
      </c>
      <c r="G222" s="289"/>
      <c r="H222" s="289"/>
      <c r="I222" s="289"/>
      <c r="J222" s="110" t="s">
        <v>318</v>
      </c>
      <c r="K222" s="111">
        <v>1</v>
      </c>
      <c r="L222" s="290"/>
      <c r="M222" s="289"/>
      <c r="N222" s="290">
        <f>ROUND($L$222*$K$222,2)</f>
        <v>0</v>
      </c>
      <c r="O222" s="289"/>
      <c r="P222" s="289"/>
      <c r="Q222" s="289"/>
      <c r="R222" s="20"/>
      <c r="T222" s="112"/>
      <c r="U222" s="26" t="s">
        <v>44</v>
      </c>
      <c r="V222" s="113">
        <v>1.29</v>
      </c>
      <c r="W222" s="113">
        <f>$V$222*$K$222</f>
        <v>1.29</v>
      </c>
      <c r="X222" s="113">
        <v>0.02525</v>
      </c>
      <c r="Y222" s="113">
        <f>$X$222*$K$222</f>
        <v>0.02525</v>
      </c>
      <c r="Z222" s="113">
        <v>0</v>
      </c>
      <c r="AA222" s="113">
        <f>$Z$222*$K$222</f>
        <v>0</v>
      </c>
      <c r="AB222" s="114"/>
      <c r="AR222" s="6" t="s">
        <v>208</v>
      </c>
      <c r="AT222" s="6" t="s">
        <v>146</v>
      </c>
      <c r="AU222" s="6" t="s">
        <v>101</v>
      </c>
      <c r="AY222" s="6" t="s">
        <v>144</v>
      </c>
      <c r="BE222" s="115">
        <f>IF($U$222="základní",$N$222,0)</f>
        <v>0</v>
      </c>
      <c r="BF222" s="115">
        <f>IF($U$222="snížená",$N$222,0)</f>
        <v>0</v>
      </c>
      <c r="BG222" s="115">
        <f>IF($U$222="zákl. přenesená",$N$222,0)</f>
        <v>0</v>
      </c>
      <c r="BH222" s="115">
        <f>IF($U$222="sníž. přenesená",$N$222,0)</f>
        <v>0</v>
      </c>
      <c r="BI222" s="115">
        <f>IF($U$222="nulová",$N$222,0)</f>
        <v>0</v>
      </c>
      <c r="BJ222" s="6" t="s">
        <v>19</v>
      </c>
      <c r="BK222" s="115">
        <f>ROUND($L$222*$K$222,2)</f>
        <v>0</v>
      </c>
      <c r="BL222" s="6" t="s">
        <v>208</v>
      </c>
    </row>
    <row r="223" spans="2:64" s="6" customFormat="1" ht="27" customHeight="1">
      <c r="B223" s="19"/>
      <c r="C223" s="108" t="s">
        <v>183</v>
      </c>
      <c r="D223" s="108" t="s">
        <v>146</v>
      </c>
      <c r="E223" s="109" t="s">
        <v>506</v>
      </c>
      <c r="F223" s="288" t="s">
        <v>507</v>
      </c>
      <c r="G223" s="289"/>
      <c r="H223" s="289"/>
      <c r="I223" s="289"/>
      <c r="J223" s="110" t="s">
        <v>318</v>
      </c>
      <c r="K223" s="111">
        <v>2</v>
      </c>
      <c r="L223" s="290"/>
      <c r="M223" s="289"/>
      <c r="N223" s="290">
        <f>ROUND($L$223*$K$223,2)</f>
        <v>0</v>
      </c>
      <c r="O223" s="289"/>
      <c r="P223" s="289"/>
      <c r="Q223" s="289"/>
      <c r="R223" s="20"/>
      <c r="T223" s="112"/>
      <c r="U223" s="26" t="s">
        <v>44</v>
      </c>
      <c r="V223" s="113">
        <v>1.539</v>
      </c>
      <c r="W223" s="113">
        <f>$V$223*$K$223</f>
        <v>3.078</v>
      </c>
      <c r="X223" s="113">
        <v>0.02974</v>
      </c>
      <c r="Y223" s="113">
        <f>$X$223*$K$223</f>
        <v>0.05948</v>
      </c>
      <c r="Z223" s="113">
        <v>0</v>
      </c>
      <c r="AA223" s="113">
        <f>$Z$223*$K$223</f>
        <v>0</v>
      </c>
      <c r="AB223" s="114"/>
      <c r="AR223" s="6" t="s">
        <v>208</v>
      </c>
      <c r="AT223" s="6" t="s">
        <v>146</v>
      </c>
      <c r="AU223" s="6" t="s">
        <v>101</v>
      </c>
      <c r="AY223" s="6" t="s">
        <v>144</v>
      </c>
      <c r="BE223" s="115">
        <f>IF($U$223="základní",$N$223,0)</f>
        <v>0</v>
      </c>
      <c r="BF223" s="115">
        <f>IF($U$223="snížená",$N$223,0)</f>
        <v>0</v>
      </c>
      <c r="BG223" s="115">
        <f>IF($U$223="zákl. přenesená",$N$223,0)</f>
        <v>0</v>
      </c>
      <c r="BH223" s="115">
        <f>IF($U$223="sníž. přenesená",$N$223,0)</f>
        <v>0</v>
      </c>
      <c r="BI223" s="115">
        <f>IF($U$223="nulová",$N$223,0)</f>
        <v>0</v>
      </c>
      <c r="BJ223" s="6" t="s">
        <v>19</v>
      </c>
      <c r="BK223" s="115">
        <f>ROUND($L$223*$K$223,2)</f>
        <v>0</v>
      </c>
      <c r="BL223" s="6" t="s">
        <v>208</v>
      </c>
    </row>
    <row r="224" spans="2:64" s="6" customFormat="1" ht="27" customHeight="1">
      <c r="B224" s="19"/>
      <c r="C224" s="108" t="s">
        <v>209</v>
      </c>
      <c r="D224" s="108" t="s">
        <v>146</v>
      </c>
      <c r="E224" s="109" t="s">
        <v>508</v>
      </c>
      <c r="F224" s="288" t="s">
        <v>509</v>
      </c>
      <c r="G224" s="289"/>
      <c r="H224" s="289"/>
      <c r="I224" s="289"/>
      <c r="J224" s="110" t="s">
        <v>219</v>
      </c>
      <c r="K224" s="111">
        <v>14</v>
      </c>
      <c r="L224" s="290"/>
      <c r="M224" s="289"/>
      <c r="N224" s="290">
        <f>ROUND($L$224*$K$224,2)</f>
        <v>0</v>
      </c>
      <c r="O224" s="289"/>
      <c r="P224" s="289"/>
      <c r="Q224" s="289"/>
      <c r="R224" s="20"/>
      <c r="T224" s="112"/>
      <c r="U224" s="26" t="s">
        <v>44</v>
      </c>
      <c r="V224" s="113">
        <v>0.103</v>
      </c>
      <c r="W224" s="113">
        <f>$V$224*$K$224</f>
        <v>1.442</v>
      </c>
      <c r="X224" s="113">
        <v>0.00024</v>
      </c>
      <c r="Y224" s="113">
        <f>$X$224*$K$224</f>
        <v>0.00336</v>
      </c>
      <c r="Z224" s="113">
        <v>0</v>
      </c>
      <c r="AA224" s="113">
        <f>$Z$224*$K$224</f>
        <v>0</v>
      </c>
      <c r="AB224" s="114"/>
      <c r="AR224" s="6" t="s">
        <v>208</v>
      </c>
      <c r="AT224" s="6" t="s">
        <v>146</v>
      </c>
      <c r="AU224" s="6" t="s">
        <v>101</v>
      </c>
      <c r="AY224" s="6" t="s">
        <v>144</v>
      </c>
      <c r="BE224" s="115">
        <f>IF($U$224="základní",$N$224,0)</f>
        <v>0</v>
      </c>
      <c r="BF224" s="115">
        <f>IF($U$224="snížená",$N$224,0)</f>
        <v>0</v>
      </c>
      <c r="BG224" s="115">
        <f>IF($U$224="zákl. přenesená",$N$224,0)</f>
        <v>0</v>
      </c>
      <c r="BH224" s="115">
        <f>IF($U$224="sníž. přenesená",$N$224,0)</f>
        <v>0</v>
      </c>
      <c r="BI224" s="115">
        <f>IF($U$224="nulová",$N$224,0)</f>
        <v>0</v>
      </c>
      <c r="BJ224" s="6" t="s">
        <v>19</v>
      </c>
      <c r="BK224" s="115">
        <f>ROUND($L$224*$K$224,2)</f>
        <v>0</v>
      </c>
      <c r="BL224" s="6" t="s">
        <v>208</v>
      </c>
    </row>
    <row r="225" spans="2:64" s="6" customFormat="1" ht="27" customHeight="1">
      <c r="B225" s="19"/>
      <c r="C225" s="108" t="s">
        <v>510</v>
      </c>
      <c r="D225" s="108" t="s">
        <v>146</v>
      </c>
      <c r="E225" s="109" t="s">
        <v>511</v>
      </c>
      <c r="F225" s="288" t="s">
        <v>512</v>
      </c>
      <c r="G225" s="289"/>
      <c r="H225" s="289"/>
      <c r="I225" s="289"/>
      <c r="J225" s="110" t="s">
        <v>219</v>
      </c>
      <c r="K225" s="111">
        <v>1</v>
      </c>
      <c r="L225" s="290"/>
      <c r="M225" s="289"/>
      <c r="N225" s="290">
        <f>ROUND($L$225*$K$225,2)</f>
        <v>0</v>
      </c>
      <c r="O225" s="289"/>
      <c r="P225" s="289"/>
      <c r="Q225" s="289"/>
      <c r="R225" s="20"/>
      <c r="T225" s="112"/>
      <c r="U225" s="26" t="s">
        <v>44</v>
      </c>
      <c r="V225" s="113">
        <v>2.575</v>
      </c>
      <c r="W225" s="113">
        <f>$V$225*$K$225</f>
        <v>2.575</v>
      </c>
      <c r="X225" s="113">
        <v>0</v>
      </c>
      <c r="Y225" s="113">
        <f>$X$225*$K$225</f>
        <v>0</v>
      </c>
      <c r="Z225" s="113">
        <v>0</v>
      </c>
      <c r="AA225" s="113">
        <f>$Z$225*$K$225</f>
        <v>0</v>
      </c>
      <c r="AB225" s="114"/>
      <c r="AR225" s="6" t="s">
        <v>208</v>
      </c>
      <c r="AT225" s="6" t="s">
        <v>146</v>
      </c>
      <c r="AU225" s="6" t="s">
        <v>101</v>
      </c>
      <c r="AY225" s="6" t="s">
        <v>144</v>
      </c>
      <c r="BE225" s="115">
        <f>IF($U$225="základní",$N$225,0)</f>
        <v>0</v>
      </c>
      <c r="BF225" s="115">
        <f>IF($U$225="snížená",$N$225,0)</f>
        <v>0</v>
      </c>
      <c r="BG225" s="115">
        <f>IF($U$225="zákl. přenesená",$N$225,0)</f>
        <v>0</v>
      </c>
      <c r="BH225" s="115">
        <f>IF($U$225="sníž. přenesená",$N$225,0)</f>
        <v>0</v>
      </c>
      <c r="BI225" s="115">
        <f>IF($U$225="nulová",$N$225,0)</f>
        <v>0</v>
      </c>
      <c r="BJ225" s="6" t="s">
        <v>19</v>
      </c>
      <c r="BK225" s="115">
        <f>ROUND($L$225*$K$225,2)</f>
        <v>0</v>
      </c>
      <c r="BL225" s="6" t="s">
        <v>208</v>
      </c>
    </row>
    <row r="226" spans="2:64" s="6" customFormat="1" ht="27" customHeight="1">
      <c r="B226" s="19"/>
      <c r="C226" s="108" t="s">
        <v>198</v>
      </c>
      <c r="D226" s="108" t="s">
        <v>146</v>
      </c>
      <c r="E226" s="109" t="s">
        <v>513</v>
      </c>
      <c r="F226" s="288" t="s">
        <v>514</v>
      </c>
      <c r="G226" s="289"/>
      <c r="H226" s="289"/>
      <c r="I226" s="289"/>
      <c r="J226" s="110" t="s">
        <v>219</v>
      </c>
      <c r="K226" s="111">
        <v>2</v>
      </c>
      <c r="L226" s="290"/>
      <c r="M226" s="289"/>
      <c r="N226" s="290">
        <f>ROUND($L$226*$K$226,2)</f>
        <v>0</v>
      </c>
      <c r="O226" s="289"/>
      <c r="P226" s="289"/>
      <c r="Q226" s="289"/>
      <c r="R226" s="20"/>
      <c r="T226" s="112"/>
      <c r="U226" s="26" t="s">
        <v>44</v>
      </c>
      <c r="V226" s="113">
        <v>0.268</v>
      </c>
      <c r="W226" s="113">
        <f>$V$226*$K$226</f>
        <v>0.536</v>
      </c>
      <c r="X226" s="113">
        <v>0.00094</v>
      </c>
      <c r="Y226" s="113">
        <f>$X$226*$K$226</f>
        <v>0.00188</v>
      </c>
      <c r="Z226" s="113">
        <v>0</v>
      </c>
      <c r="AA226" s="113">
        <f>$Z$226*$K$226</f>
        <v>0</v>
      </c>
      <c r="AB226" s="114"/>
      <c r="AR226" s="6" t="s">
        <v>208</v>
      </c>
      <c r="AT226" s="6" t="s">
        <v>146</v>
      </c>
      <c r="AU226" s="6" t="s">
        <v>101</v>
      </c>
      <c r="AY226" s="6" t="s">
        <v>144</v>
      </c>
      <c r="BE226" s="115">
        <f>IF($U$226="základní",$N$226,0)</f>
        <v>0</v>
      </c>
      <c r="BF226" s="115">
        <f>IF($U$226="snížená",$N$226,0)</f>
        <v>0</v>
      </c>
      <c r="BG226" s="115">
        <f>IF($U$226="zákl. přenesená",$N$226,0)</f>
        <v>0</v>
      </c>
      <c r="BH226" s="115">
        <f>IF($U$226="sníž. přenesená",$N$226,0)</f>
        <v>0</v>
      </c>
      <c r="BI226" s="115">
        <f>IF($U$226="nulová",$N$226,0)</f>
        <v>0</v>
      </c>
      <c r="BJ226" s="6" t="s">
        <v>19</v>
      </c>
      <c r="BK226" s="115">
        <f>ROUND($L$226*$K$226,2)</f>
        <v>0</v>
      </c>
      <c r="BL226" s="6" t="s">
        <v>208</v>
      </c>
    </row>
    <row r="227" spans="2:64" s="6" customFormat="1" ht="27" customHeight="1">
      <c r="B227" s="19"/>
      <c r="C227" s="108" t="s">
        <v>201</v>
      </c>
      <c r="D227" s="108" t="s">
        <v>146</v>
      </c>
      <c r="E227" s="109" t="s">
        <v>515</v>
      </c>
      <c r="F227" s="288" t="s">
        <v>516</v>
      </c>
      <c r="G227" s="289"/>
      <c r="H227" s="289"/>
      <c r="I227" s="289"/>
      <c r="J227" s="110" t="s">
        <v>219</v>
      </c>
      <c r="K227" s="111">
        <v>15</v>
      </c>
      <c r="L227" s="290"/>
      <c r="M227" s="289"/>
      <c r="N227" s="290">
        <f>ROUND($L$227*$K$227,2)</f>
        <v>0</v>
      </c>
      <c r="O227" s="289"/>
      <c r="P227" s="289"/>
      <c r="Q227" s="289"/>
      <c r="R227" s="20"/>
      <c r="T227" s="112"/>
      <c r="U227" s="26" t="s">
        <v>44</v>
      </c>
      <c r="V227" s="113">
        <v>0.082</v>
      </c>
      <c r="W227" s="113">
        <f>$V$227*$K$227</f>
        <v>1.23</v>
      </c>
      <c r="X227" s="113">
        <v>0.00022</v>
      </c>
      <c r="Y227" s="113">
        <f>$X$227*$K$227</f>
        <v>0.0033</v>
      </c>
      <c r="Z227" s="113">
        <v>0</v>
      </c>
      <c r="AA227" s="113">
        <f>$Z$227*$K$227</f>
        <v>0</v>
      </c>
      <c r="AB227" s="114"/>
      <c r="AR227" s="6" t="s">
        <v>208</v>
      </c>
      <c r="AT227" s="6" t="s">
        <v>146</v>
      </c>
      <c r="AU227" s="6" t="s">
        <v>101</v>
      </c>
      <c r="AY227" s="6" t="s">
        <v>144</v>
      </c>
      <c r="BE227" s="115">
        <f>IF($U$227="základní",$N$227,0)</f>
        <v>0</v>
      </c>
      <c r="BF227" s="115">
        <f>IF($U$227="snížená",$N$227,0)</f>
        <v>0</v>
      </c>
      <c r="BG227" s="115">
        <f>IF($U$227="zákl. přenesená",$N$227,0)</f>
        <v>0</v>
      </c>
      <c r="BH227" s="115">
        <f>IF($U$227="sníž. přenesená",$N$227,0)</f>
        <v>0</v>
      </c>
      <c r="BI227" s="115">
        <f>IF($U$227="nulová",$N$227,0)</f>
        <v>0</v>
      </c>
      <c r="BJ227" s="6" t="s">
        <v>19</v>
      </c>
      <c r="BK227" s="115">
        <f>ROUND($L$227*$K$227,2)</f>
        <v>0</v>
      </c>
      <c r="BL227" s="6" t="s">
        <v>208</v>
      </c>
    </row>
    <row r="228" spans="2:64" s="6" customFormat="1" ht="27" customHeight="1">
      <c r="B228" s="19"/>
      <c r="C228" s="108" t="s">
        <v>204</v>
      </c>
      <c r="D228" s="108" t="s">
        <v>146</v>
      </c>
      <c r="E228" s="109" t="s">
        <v>517</v>
      </c>
      <c r="F228" s="288" t="s">
        <v>518</v>
      </c>
      <c r="G228" s="289"/>
      <c r="H228" s="289"/>
      <c r="I228" s="289"/>
      <c r="J228" s="110" t="s">
        <v>219</v>
      </c>
      <c r="K228" s="111">
        <v>1</v>
      </c>
      <c r="L228" s="290"/>
      <c r="M228" s="289"/>
      <c r="N228" s="290">
        <f>ROUND($L$228*$K$228,2)</f>
        <v>0</v>
      </c>
      <c r="O228" s="289"/>
      <c r="P228" s="289"/>
      <c r="Q228" s="289"/>
      <c r="R228" s="20"/>
      <c r="T228" s="112"/>
      <c r="U228" s="26" t="s">
        <v>44</v>
      </c>
      <c r="V228" s="113">
        <v>0.113</v>
      </c>
      <c r="W228" s="113">
        <f>$V$228*$K$228</f>
        <v>0.113</v>
      </c>
      <c r="X228" s="113">
        <v>0.00027</v>
      </c>
      <c r="Y228" s="113">
        <f>$X$228*$K$228</f>
        <v>0.00027</v>
      </c>
      <c r="Z228" s="113">
        <v>0</v>
      </c>
      <c r="AA228" s="113">
        <f>$Z$228*$K$228</f>
        <v>0</v>
      </c>
      <c r="AB228" s="114"/>
      <c r="AR228" s="6" t="s">
        <v>208</v>
      </c>
      <c r="AT228" s="6" t="s">
        <v>146</v>
      </c>
      <c r="AU228" s="6" t="s">
        <v>101</v>
      </c>
      <c r="AY228" s="6" t="s">
        <v>144</v>
      </c>
      <c r="BE228" s="115">
        <f>IF($U$228="základní",$N$228,0)</f>
        <v>0</v>
      </c>
      <c r="BF228" s="115">
        <f>IF($U$228="snížená",$N$228,0)</f>
        <v>0</v>
      </c>
      <c r="BG228" s="115">
        <f>IF($U$228="zákl. přenesená",$N$228,0)</f>
        <v>0</v>
      </c>
      <c r="BH228" s="115">
        <f>IF($U$228="sníž. přenesená",$N$228,0)</f>
        <v>0</v>
      </c>
      <c r="BI228" s="115">
        <f>IF($U$228="nulová",$N$228,0)</f>
        <v>0</v>
      </c>
      <c r="BJ228" s="6" t="s">
        <v>19</v>
      </c>
      <c r="BK228" s="115">
        <f>ROUND($L$228*$K$228,2)</f>
        <v>0</v>
      </c>
      <c r="BL228" s="6" t="s">
        <v>208</v>
      </c>
    </row>
    <row r="229" spans="2:64" s="6" customFormat="1" ht="27" customHeight="1">
      <c r="B229" s="19"/>
      <c r="C229" s="108" t="s">
        <v>519</v>
      </c>
      <c r="D229" s="108" t="s">
        <v>146</v>
      </c>
      <c r="E229" s="109" t="s">
        <v>520</v>
      </c>
      <c r="F229" s="288" t="s">
        <v>521</v>
      </c>
      <c r="G229" s="289"/>
      <c r="H229" s="289"/>
      <c r="I229" s="289"/>
      <c r="J229" s="110" t="s">
        <v>219</v>
      </c>
      <c r="K229" s="111">
        <v>5</v>
      </c>
      <c r="L229" s="290"/>
      <c r="M229" s="289"/>
      <c r="N229" s="290">
        <f>ROUND($L$229*$K$229,2)</f>
        <v>0</v>
      </c>
      <c r="O229" s="289"/>
      <c r="P229" s="289"/>
      <c r="Q229" s="289"/>
      <c r="R229" s="20"/>
      <c r="T229" s="112"/>
      <c r="U229" s="26" t="s">
        <v>44</v>
      </c>
      <c r="V229" s="113">
        <v>0.22</v>
      </c>
      <c r="W229" s="113">
        <f>$V$229*$K$229</f>
        <v>1.1</v>
      </c>
      <c r="X229" s="113">
        <v>0.0005</v>
      </c>
      <c r="Y229" s="113">
        <f>$X$229*$K$229</f>
        <v>0.0025</v>
      </c>
      <c r="Z229" s="113">
        <v>0</v>
      </c>
      <c r="AA229" s="113">
        <f>$Z$229*$K$229</f>
        <v>0</v>
      </c>
      <c r="AB229" s="114"/>
      <c r="AR229" s="6" t="s">
        <v>208</v>
      </c>
      <c r="AT229" s="6" t="s">
        <v>146</v>
      </c>
      <c r="AU229" s="6" t="s">
        <v>101</v>
      </c>
      <c r="AY229" s="6" t="s">
        <v>144</v>
      </c>
      <c r="BE229" s="115">
        <f>IF($U$229="základní",$N$229,0)</f>
        <v>0</v>
      </c>
      <c r="BF229" s="115">
        <f>IF($U$229="snížená",$N$229,0)</f>
        <v>0</v>
      </c>
      <c r="BG229" s="115">
        <f>IF($U$229="zákl. přenesená",$N$229,0)</f>
        <v>0</v>
      </c>
      <c r="BH229" s="115">
        <f>IF($U$229="sníž. přenesená",$N$229,0)</f>
        <v>0</v>
      </c>
      <c r="BI229" s="115">
        <f>IF($U$229="nulová",$N$229,0)</f>
        <v>0</v>
      </c>
      <c r="BJ229" s="6" t="s">
        <v>19</v>
      </c>
      <c r="BK229" s="115">
        <f>ROUND($L$229*$K$229,2)</f>
        <v>0</v>
      </c>
      <c r="BL229" s="6" t="s">
        <v>208</v>
      </c>
    </row>
    <row r="230" spans="2:64" s="6" customFormat="1" ht="27" customHeight="1">
      <c r="B230" s="19"/>
      <c r="C230" s="108" t="s">
        <v>262</v>
      </c>
      <c r="D230" s="108" t="s">
        <v>146</v>
      </c>
      <c r="E230" s="109" t="s">
        <v>522</v>
      </c>
      <c r="F230" s="288" t="s">
        <v>523</v>
      </c>
      <c r="G230" s="289"/>
      <c r="H230" s="289"/>
      <c r="I230" s="289"/>
      <c r="J230" s="110" t="s">
        <v>219</v>
      </c>
      <c r="K230" s="111">
        <v>9</v>
      </c>
      <c r="L230" s="290"/>
      <c r="M230" s="289"/>
      <c r="N230" s="290">
        <f>ROUND($L$230*$K$230,2)</f>
        <v>0</v>
      </c>
      <c r="O230" s="289"/>
      <c r="P230" s="289"/>
      <c r="Q230" s="289"/>
      <c r="R230" s="20"/>
      <c r="T230" s="112"/>
      <c r="U230" s="26" t="s">
        <v>44</v>
      </c>
      <c r="V230" s="113">
        <v>0.26</v>
      </c>
      <c r="W230" s="113">
        <f>$V$230*$K$230</f>
        <v>2.34</v>
      </c>
      <c r="X230" s="113">
        <v>0.0007</v>
      </c>
      <c r="Y230" s="113">
        <f>$X$230*$K$230</f>
        <v>0.0063</v>
      </c>
      <c r="Z230" s="113">
        <v>0</v>
      </c>
      <c r="AA230" s="113">
        <f>$Z$230*$K$230</f>
        <v>0</v>
      </c>
      <c r="AB230" s="114"/>
      <c r="AR230" s="6" t="s">
        <v>208</v>
      </c>
      <c r="AT230" s="6" t="s">
        <v>146</v>
      </c>
      <c r="AU230" s="6" t="s">
        <v>101</v>
      </c>
      <c r="AY230" s="6" t="s">
        <v>144</v>
      </c>
      <c r="BE230" s="115">
        <f>IF($U$230="základní",$N$230,0)</f>
        <v>0</v>
      </c>
      <c r="BF230" s="115">
        <f>IF($U$230="snížená",$N$230,0)</f>
        <v>0</v>
      </c>
      <c r="BG230" s="115">
        <f>IF($U$230="zákl. přenesená",$N$230,0)</f>
        <v>0</v>
      </c>
      <c r="BH230" s="115">
        <f>IF($U$230="sníž. přenesená",$N$230,0)</f>
        <v>0</v>
      </c>
      <c r="BI230" s="115">
        <f>IF($U$230="nulová",$N$230,0)</f>
        <v>0</v>
      </c>
      <c r="BJ230" s="6" t="s">
        <v>19</v>
      </c>
      <c r="BK230" s="115">
        <f>ROUND($L$230*$K$230,2)</f>
        <v>0</v>
      </c>
      <c r="BL230" s="6" t="s">
        <v>208</v>
      </c>
    </row>
    <row r="231" spans="2:64" s="6" customFormat="1" ht="27" customHeight="1">
      <c r="B231" s="19"/>
      <c r="C231" s="108" t="s">
        <v>524</v>
      </c>
      <c r="D231" s="108" t="s">
        <v>146</v>
      </c>
      <c r="E231" s="109" t="s">
        <v>525</v>
      </c>
      <c r="F231" s="288" t="s">
        <v>526</v>
      </c>
      <c r="G231" s="289"/>
      <c r="H231" s="289"/>
      <c r="I231" s="289"/>
      <c r="J231" s="110" t="s">
        <v>219</v>
      </c>
      <c r="K231" s="111">
        <v>4</v>
      </c>
      <c r="L231" s="290"/>
      <c r="M231" s="289"/>
      <c r="N231" s="290">
        <f>ROUND($L$231*$K$231,2)</f>
        <v>0</v>
      </c>
      <c r="O231" s="289"/>
      <c r="P231" s="289"/>
      <c r="Q231" s="289"/>
      <c r="R231" s="20"/>
      <c r="T231" s="112"/>
      <c r="U231" s="26" t="s">
        <v>44</v>
      </c>
      <c r="V231" s="113">
        <v>0.52</v>
      </c>
      <c r="W231" s="113">
        <f>$V$231*$K$231</f>
        <v>2.08</v>
      </c>
      <c r="X231" s="113">
        <v>0.00315</v>
      </c>
      <c r="Y231" s="113">
        <f>$X$231*$K$231</f>
        <v>0.0126</v>
      </c>
      <c r="Z231" s="113">
        <v>0</v>
      </c>
      <c r="AA231" s="113">
        <f>$Z$231*$K$231</f>
        <v>0</v>
      </c>
      <c r="AB231" s="114"/>
      <c r="AR231" s="6" t="s">
        <v>208</v>
      </c>
      <c r="AT231" s="6" t="s">
        <v>146</v>
      </c>
      <c r="AU231" s="6" t="s">
        <v>101</v>
      </c>
      <c r="AY231" s="6" t="s">
        <v>144</v>
      </c>
      <c r="BE231" s="115">
        <f>IF($U$231="základní",$N$231,0)</f>
        <v>0</v>
      </c>
      <c r="BF231" s="115">
        <f>IF($U$231="snížená",$N$231,0)</f>
        <v>0</v>
      </c>
      <c r="BG231" s="115">
        <f>IF($U$231="zákl. přenesená",$N$231,0)</f>
        <v>0</v>
      </c>
      <c r="BH231" s="115">
        <f>IF($U$231="sníž. přenesená",$N$231,0)</f>
        <v>0</v>
      </c>
      <c r="BI231" s="115">
        <f>IF($U$231="nulová",$N$231,0)</f>
        <v>0</v>
      </c>
      <c r="BJ231" s="6" t="s">
        <v>19</v>
      </c>
      <c r="BK231" s="115">
        <f>ROUND($L$231*$K$231,2)</f>
        <v>0</v>
      </c>
      <c r="BL231" s="6" t="s">
        <v>208</v>
      </c>
    </row>
    <row r="232" spans="2:64" s="6" customFormat="1" ht="27" customHeight="1">
      <c r="B232" s="19"/>
      <c r="C232" s="108" t="s">
        <v>527</v>
      </c>
      <c r="D232" s="108" t="s">
        <v>146</v>
      </c>
      <c r="E232" s="109" t="s">
        <v>528</v>
      </c>
      <c r="F232" s="288" t="s">
        <v>529</v>
      </c>
      <c r="G232" s="289"/>
      <c r="H232" s="289"/>
      <c r="I232" s="289"/>
      <c r="J232" s="110" t="s">
        <v>219</v>
      </c>
      <c r="K232" s="111">
        <v>8</v>
      </c>
      <c r="L232" s="290"/>
      <c r="M232" s="289"/>
      <c r="N232" s="290">
        <f>ROUND($L$232*$K$232,2)</f>
        <v>0</v>
      </c>
      <c r="O232" s="289"/>
      <c r="P232" s="289"/>
      <c r="Q232" s="289"/>
      <c r="R232" s="20"/>
      <c r="T232" s="112"/>
      <c r="U232" s="26" t="s">
        <v>44</v>
      </c>
      <c r="V232" s="113">
        <v>0.62</v>
      </c>
      <c r="W232" s="113">
        <f>$V$232*$K$232</f>
        <v>4.96</v>
      </c>
      <c r="X232" s="113">
        <v>0.00432</v>
      </c>
      <c r="Y232" s="113">
        <f>$X$232*$K$232</f>
        <v>0.03456</v>
      </c>
      <c r="Z232" s="113">
        <v>0</v>
      </c>
      <c r="AA232" s="113">
        <f>$Z$232*$K$232</f>
        <v>0</v>
      </c>
      <c r="AB232" s="114"/>
      <c r="AR232" s="6" t="s">
        <v>208</v>
      </c>
      <c r="AT232" s="6" t="s">
        <v>146</v>
      </c>
      <c r="AU232" s="6" t="s">
        <v>101</v>
      </c>
      <c r="AY232" s="6" t="s">
        <v>144</v>
      </c>
      <c r="BE232" s="115">
        <f>IF($U$232="základní",$N$232,0)</f>
        <v>0</v>
      </c>
      <c r="BF232" s="115">
        <f>IF($U$232="snížená",$N$232,0)</f>
        <v>0</v>
      </c>
      <c r="BG232" s="115">
        <f>IF($U$232="zákl. přenesená",$N$232,0)</f>
        <v>0</v>
      </c>
      <c r="BH232" s="115">
        <f>IF($U$232="sníž. přenesená",$N$232,0)</f>
        <v>0</v>
      </c>
      <c r="BI232" s="115">
        <f>IF($U$232="nulová",$N$232,0)</f>
        <v>0</v>
      </c>
      <c r="BJ232" s="6" t="s">
        <v>19</v>
      </c>
      <c r="BK232" s="115">
        <f>ROUND($L$232*$K$232,2)</f>
        <v>0</v>
      </c>
      <c r="BL232" s="6" t="s">
        <v>208</v>
      </c>
    </row>
    <row r="233" spans="2:64" s="6" customFormat="1" ht="27" customHeight="1">
      <c r="B233" s="19"/>
      <c r="C233" s="108" t="s">
        <v>145</v>
      </c>
      <c r="D233" s="108" t="s">
        <v>146</v>
      </c>
      <c r="E233" s="109" t="s">
        <v>530</v>
      </c>
      <c r="F233" s="288" t="s">
        <v>531</v>
      </c>
      <c r="G233" s="289"/>
      <c r="H233" s="289"/>
      <c r="I233" s="289"/>
      <c r="J233" s="110" t="s">
        <v>219</v>
      </c>
      <c r="K233" s="111">
        <v>10</v>
      </c>
      <c r="L233" s="290"/>
      <c r="M233" s="289"/>
      <c r="N233" s="290">
        <f>ROUND($L$233*$K$233,2)</f>
        <v>0</v>
      </c>
      <c r="O233" s="289"/>
      <c r="P233" s="289"/>
      <c r="Q233" s="289"/>
      <c r="R233" s="20"/>
      <c r="T233" s="112"/>
      <c r="U233" s="26" t="s">
        <v>44</v>
      </c>
      <c r="V233" s="113">
        <v>0.381</v>
      </c>
      <c r="W233" s="113">
        <f>$V$233*$K$233</f>
        <v>3.81</v>
      </c>
      <c r="X233" s="113">
        <v>0.00065</v>
      </c>
      <c r="Y233" s="113">
        <f>$X$233*$K$233</f>
        <v>0.0065</v>
      </c>
      <c r="Z233" s="113">
        <v>0</v>
      </c>
      <c r="AA233" s="113">
        <f>$Z$233*$K$233</f>
        <v>0</v>
      </c>
      <c r="AB233" s="114"/>
      <c r="AR233" s="6" t="s">
        <v>208</v>
      </c>
      <c r="AT233" s="6" t="s">
        <v>146</v>
      </c>
      <c r="AU233" s="6" t="s">
        <v>101</v>
      </c>
      <c r="AY233" s="6" t="s">
        <v>144</v>
      </c>
      <c r="BE233" s="115">
        <f>IF($U$233="základní",$N$233,0)</f>
        <v>0</v>
      </c>
      <c r="BF233" s="115">
        <f>IF($U$233="snížená",$N$233,0)</f>
        <v>0</v>
      </c>
      <c r="BG233" s="115">
        <f>IF($U$233="zákl. přenesená",$N$233,0)</f>
        <v>0</v>
      </c>
      <c r="BH233" s="115">
        <f>IF($U$233="sníž. přenesená",$N$233,0)</f>
        <v>0</v>
      </c>
      <c r="BI233" s="115">
        <f>IF($U$233="nulová",$N$233,0)</f>
        <v>0</v>
      </c>
      <c r="BJ233" s="6" t="s">
        <v>19</v>
      </c>
      <c r="BK233" s="115">
        <f>ROUND($L$233*$K$233,2)</f>
        <v>0</v>
      </c>
      <c r="BL233" s="6" t="s">
        <v>208</v>
      </c>
    </row>
    <row r="234" spans="2:64" s="6" customFormat="1" ht="15.75" customHeight="1">
      <c r="B234" s="19"/>
      <c r="C234" s="108" t="s">
        <v>151</v>
      </c>
      <c r="D234" s="108" t="s">
        <v>146</v>
      </c>
      <c r="E234" s="109" t="s">
        <v>532</v>
      </c>
      <c r="F234" s="288" t="s">
        <v>533</v>
      </c>
      <c r="G234" s="289"/>
      <c r="H234" s="289"/>
      <c r="I234" s="289"/>
      <c r="J234" s="110" t="s">
        <v>219</v>
      </c>
      <c r="K234" s="111">
        <v>22</v>
      </c>
      <c r="L234" s="290"/>
      <c r="M234" s="289"/>
      <c r="N234" s="290">
        <f>ROUND($L$234*$K$234,2)</f>
        <v>0</v>
      </c>
      <c r="O234" s="289"/>
      <c r="P234" s="289"/>
      <c r="Q234" s="289"/>
      <c r="R234" s="20"/>
      <c r="T234" s="112"/>
      <c r="U234" s="26" t="s">
        <v>44</v>
      </c>
      <c r="V234" s="113">
        <v>1.329</v>
      </c>
      <c r="W234" s="113">
        <f>$V$234*$K$234</f>
        <v>29.238</v>
      </c>
      <c r="X234" s="113">
        <v>0.003</v>
      </c>
      <c r="Y234" s="113">
        <f>$X$234*$K$234</f>
        <v>0.066</v>
      </c>
      <c r="Z234" s="113">
        <v>0</v>
      </c>
      <c r="AA234" s="113">
        <f>$Z$234*$K$234</f>
        <v>0</v>
      </c>
      <c r="AB234" s="114"/>
      <c r="AR234" s="6" t="s">
        <v>208</v>
      </c>
      <c r="AT234" s="6" t="s">
        <v>146</v>
      </c>
      <c r="AU234" s="6" t="s">
        <v>101</v>
      </c>
      <c r="AY234" s="6" t="s">
        <v>144</v>
      </c>
      <c r="BE234" s="115">
        <f>IF($U$234="základní",$N$234,0)</f>
        <v>0</v>
      </c>
      <c r="BF234" s="115">
        <f>IF($U$234="snížená",$N$234,0)</f>
        <v>0</v>
      </c>
      <c r="BG234" s="115">
        <f>IF($U$234="zákl. přenesená",$N$234,0)</f>
        <v>0</v>
      </c>
      <c r="BH234" s="115">
        <f>IF($U$234="sníž. přenesená",$N$234,0)</f>
        <v>0</v>
      </c>
      <c r="BI234" s="115">
        <f>IF($U$234="nulová",$N$234,0)</f>
        <v>0</v>
      </c>
      <c r="BJ234" s="6" t="s">
        <v>19</v>
      </c>
      <c r="BK234" s="115">
        <f>ROUND($L$234*$K$234,2)</f>
        <v>0</v>
      </c>
      <c r="BL234" s="6" t="s">
        <v>208</v>
      </c>
    </row>
    <row r="235" spans="2:64" s="6" customFormat="1" ht="27" customHeight="1">
      <c r="B235" s="19"/>
      <c r="C235" s="108" t="s">
        <v>154</v>
      </c>
      <c r="D235" s="108" t="s">
        <v>146</v>
      </c>
      <c r="E235" s="109" t="s">
        <v>534</v>
      </c>
      <c r="F235" s="288" t="s">
        <v>535</v>
      </c>
      <c r="G235" s="289"/>
      <c r="H235" s="289"/>
      <c r="I235" s="289"/>
      <c r="J235" s="110" t="s">
        <v>219</v>
      </c>
      <c r="K235" s="111">
        <v>12</v>
      </c>
      <c r="L235" s="290"/>
      <c r="M235" s="289"/>
      <c r="N235" s="290">
        <f>ROUND($L$235*$K$235,2)</f>
        <v>0</v>
      </c>
      <c r="O235" s="289"/>
      <c r="P235" s="289"/>
      <c r="Q235" s="289"/>
      <c r="R235" s="20"/>
      <c r="T235" s="112"/>
      <c r="U235" s="26" t="s">
        <v>44</v>
      </c>
      <c r="V235" s="113">
        <v>0.433</v>
      </c>
      <c r="W235" s="113">
        <f>$V$235*$K$235</f>
        <v>5.196</v>
      </c>
      <c r="X235" s="113">
        <v>0.00221</v>
      </c>
      <c r="Y235" s="113">
        <f>$X$235*$K$235</f>
        <v>0.026520000000000002</v>
      </c>
      <c r="Z235" s="113">
        <v>0</v>
      </c>
      <c r="AA235" s="113">
        <f>$Z$235*$K$235</f>
        <v>0</v>
      </c>
      <c r="AB235" s="114"/>
      <c r="AR235" s="6" t="s">
        <v>208</v>
      </c>
      <c r="AT235" s="6" t="s">
        <v>146</v>
      </c>
      <c r="AU235" s="6" t="s">
        <v>101</v>
      </c>
      <c r="AY235" s="6" t="s">
        <v>144</v>
      </c>
      <c r="BE235" s="115">
        <f>IF($U$235="základní",$N$235,0)</f>
        <v>0</v>
      </c>
      <c r="BF235" s="115">
        <f>IF($U$235="snížená",$N$235,0)</f>
        <v>0</v>
      </c>
      <c r="BG235" s="115">
        <f>IF($U$235="zákl. přenesená",$N$235,0)</f>
        <v>0</v>
      </c>
      <c r="BH235" s="115">
        <f>IF($U$235="sníž. přenesená",$N$235,0)</f>
        <v>0</v>
      </c>
      <c r="BI235" s="115">
        <f>IF($U$235="nulová",$N$235,0)</f>
        <v>0</v>
      </c>
      <c r="BJ235" s="6" t="s">
        <v>19</v>
      </c>
      <c r="BK235" s="115">
        <f>ROUND($L$235*$K$235,2)</f>
        <v>0</v>
      </c>
      <c r="BL235" s="6" t="s">
        <v>208</v>
      </c>
    </row>
    <row r="236" spans="2:64" s="6" customFormat="1" ht="27" customHeight="1">
      <c r="B236" s="19"/>
      <c r="C236" s="108" t="s">
        <v>189</v>
      </c>
      <c r="D236" s="108" t="s">
        <v>146</v>
      </c>
      <c r="E236" s="109" t="s">
        <v>536</v>
      </c>
      <c r="F236" s="288" t="s">
        <v>537</v>
      </c>
      <c r="G236" s="289"/>
      <c r="H236" s="289"/>
      <c r="I236" s="289"/>
      <c r="J236" s="110" t="s">
        <v>219</v>
      </c>
      <c r="K236" s="111">
        <v>8</v>
      </c>
      <c r="L236" s="290"/>
      <c r="M236" s="289"/>
      <c r="N236" s="290">
        <f>ROUND($L$236*$K$236,2)</f>
        <v>0</v>
      </c>
      <c r="O236" s="289"/>
      <c r="P236" s="289"/>
      <c r="Q236" s="289"/>
      <c r="R236" s="20"/>
      <c r="T236" s="112"/>
      <c r="U236" s="26" t="s">
        <v>44</v>
      </c>
      <c r="V236" s="113">
        <v>0.206</v>
      </c>
      <c r="W236" s="113">
        <f>$V$236*$K$236</f>
        <v>1.648</v>
      </c>
      <c r="X236" s="113">
        <v>0.00085</v>
      </c>
      <c r="Y236" s="113">
        <f>$X$236*$K$236</f>
        <v>0.0068</v>
      </c>
      <c r="Z236" s="113">
        <v>0</v>
      </c>
      <c r="AA236" s="113">
        <f>$Z$236*$K$236</f>
        <v>0</v>
      </c>
      <c r="AB236" s="114"/>
      <c r="AR236" s="6" t="s">
        <v>208</v>
      </c>
      <c r="AT236" s="6" t="s">
        <v>146</v>
      </c>
      <c r="AU236" s="6" t="s">
        <v>101</v>
      </c>
      <c r="AY236" s="6" t="s">
        <v>144</v>
      </c>
      <c r="BE236" s="115">
        <f>IF($U$236="základní",$N$236,0)</f>
        <v>0</v>
      </c>
      <c r="BF236" s="115">
        <f>IF($U$236="snížená",$N$236,0)</f>
        <v>0</v>
      </c>
      <c r="BG236" s="115">
        <f>IF($U$236="zákl. přenesená",$N$236,0)</f>
        <v>0</v>
      </c>
      <c r="BH236" s="115">
        <f>IF($U$236="sníž. přenesená",$N$236,0)</f>
        <v>0</v>
      </c>
      <c r="BI236" s="115">
        <f>IF($U$236="nulová",$N$236,0)</f>
        <v>0</v>
      </c>
      <c r="BJ236" s="6" t="s">
        <v>19</v>
      </c>
      <c r="BK236" s="115">
        <f>ROUND($L$236*$K$236,2)</f>
        <v>0</v>
      </c>
      <c r="BL236" s="6" t="s">
        <v>208</v>
      </c>
    </row>
    <row r="237" spans="2:64" s="6" customFormat="1" ht="27" customHeight="1">
      <c r="B237" s="19"/>
      <c r="C237" s="108" t="s">
        <v>538</v>
      </c>
      <c r="D237" s="108" t="s">
        <v>146</v>
      </c>
      <c r="E237" s="109" t="s">
        <v>539</v>
      </c>
      <c r="F237" s="288" t="s">
        <v>540</v>
      </c>
      <c r="G237" s="289"/>
      <c r="H237" s="289"/>
      <c r="I237" s="289"/>
      <c r="J237" s="110" t="s">
        <v>176</v>
      </c>
      <c r="K237" s="111">
        <v>0.408</v>
      </c>
      <c r="L237" s="290"/>
      <c r="M237" s="289"/>
      <c r="N237" s="290">
        <f>ROUND($L$237*$K$237,2)</f>
        <v>0</v>
      </c>
      <c r="O237" s="289"/>
      <c r="P237" s="289"/>
      <c r="Q237" s="289"/>
      <c r="R237" s="20"/>
      <c r="T237" s="112"/>
      <c r="U237" s="26" t="s">
        <v>44</v>
      </c>
      <c r="V237" s="113">
        <v>2.575</v>
      </c>
      <c r="W237" s="113">
        <f>$V$237*$K$237</f>
        <v>1.0506</v>
      </c>
      <c r="X237" s="113">
        <v>0</v>
      </c>
      <c r="Y237" s="113">
        <f>$X$237*$K$237</f>
        <v>0</v>
      </c>
      <c r="Z237" s="113">
        <v>0</v>
      </c>
      <c r="AA237" s="113">
        <f>$Z$237*$K$237</f>
        <v>0</v>
      </c>
      <c r="AB237" s="114"/>
      <c r="AC237" s="129"/>
      <c r="AR237" s="6" t="s">
        <v>208</v>
      </c>
      <c r="AT237" s="6" t="s">
        <v>146</v>
      </c>
      <c r="AU237" s="6" t="s">
        <v>101</v>
      </c>
      <c r="AY237" s="6" t="s">
        <v>144</v>
      </c>
      <c r="BE237" s="115">
        <f>IF($U$237="základní",$N$237,0)</f>
        <v>0</v>
      </c>
      <c r="BF237" s="115">
        <f>IF($U$237="snížená",$N$237,0)</f>
        <v>0</v>
      </c>
      <c r="BG237" s="115">
        <f>IF($U$237="zákl. přenesená",$N$237,0)</f>
        <v>0</v>
      </c>
      <c r="BH237" s="115">
        <f>IF($U$237="sníž. přenesená",$N$237,0)</f>
        <v>0</v>
      </c>
      <c r="BI237" s="115">
        <f>IF($U$237="nulová",$N$237,0)</f>
        <v>0</v>
      </c>
      <c r="BJ237" s="6" t="s">
        <v>19</v>
      </c>
      <c r="BK237" s="115">
        <f>ROUND($L$237*$K$237,2)</f>
        <v>0</v>
      </c>
      <c r="BL237" s="6" t="s">
        <v>208</v>
      </c>
    </row>
    <row r="238" spans="2:63" s="98" customFormat="1" ht="30.75" customHeight="1">
      <c r="B238" s="99"/>
      <c r="D238" s="107" t="s">
        <v>274</v>
      </c>
      <c r="N238" s="286">
        <f>$BK$238</f>
        <v>0</v>
      </c>
      <c r="O238" s="285"/>
      <c r="P238" s="285"/>
      <c r="Q238" s="285"/>
      <c r="R238" s="102"/>
      <c r="T238" s="103"/>
      <c r="W238" s="104">
        <f>SUM($W$239:$W$241)</f>
        <v>8.984</v>
      </c>
      <c r="Y238" s="104">
        <f>SUM($Y$239:$Y$241)</f>
        <v>0.0725</v>
      </c>
      <c r="AA238" s="104">
        <f>SUM($AA$239:$AA$241)</f>
        <v>0</v>
      </c>
      <c r="AB238" s="105"/>
      <c r="AR238" s="101" t="s">
        <v>101</v>
      </c>
      <c r="AT238" s="101" t="s">
        <v>78</v>
      </c>
      <c r="AU238" s="101" t="s">
        <v>19</v>
      </c>
      <c r="AY238" s="101" t="s">
        <v>144</v>
      </c>
      <c r="BK238" s="106">
        <f>SUM($BK$239:$BK$241)</f>
        <v>0</v>
      </c>
    </row>
    <row r="239" spans="2:64" s="6" customFormat="1" ht="27" customHeight="1">
      <c r="B239" s="19"/>
      <c r="C239" s="108" t="s">
        <v>541</v>
      </c>
      <c r="D239" s="108" t="s">
        <v>146</v>
      </c>
      <c r="E239" s="109" t="s">
        <v>542</v>
      </c>
      <c r="F239" s="288" t="s">
        <v>543</v>
      </c>
      <c r="G239" s="289"/>
      <c r="H239" s="289"/>
      <c r="I239" s="289"/>
      <c r="J239" s="110" t="s">
        <v>207</v>
      </c>
      <c r="K239" s="111">
        <v>10</v>
      </c>
      <c r="L239" s="290"/>
      <c r="M239" s="289"/>
      <c r="N239" s="290">
        <f>ROUND($L$239*$K$239,2)</f>
        <v>0</v>
      </c>
      <c r="O239" s="289"/>
      <c r="P239" s="289"/>
      <c r="Q239" s="289"/>
      <c r="R239" s="20"/>
      <c r="T239" s="112"/>
      <c r="U239" s="26" t="s">
        <v>44</v>
      </c>
      <c r="V239" s="113">
        <v>0.763</v>
      </c>
      <c r="W239" s="113">
        <f>$V$239*$K$239</f>
        <v>7.63</v>
      </c>
      <c r="X239" s="113">
        <v>0.00653</v>
      </c>
      <c r="Y239" s="113">
        <f>$X$239*$K$239</f>
        <v>0.0653</v>
      </c>
      <c r="Z239" s="113">
        <v>0</v>
      </c>
      <c r="AA239" s="113">
        <f>$Z$239*$K$239</f>
        <v>0</v>
      </c>
      <c r="AB239" s="114"/>
      <c r="AR239" s="6" t="s">
        <v>208</v>
      </c>
      <c r="AT239" s="6" t="s">
        <v>146</v>
      </c>
      <c r="AU239" s="6" t="s">
        <v>101</v>
      </c>
      <c r="AY239" s="6" t="s">
        <v>144</v>
      </c>
      <c r="BE239" s="115">
        <f>IF($U$239="základní",$N$239,0)</f>
        <v>0</v>
      </c>
      <c r="BF239" s="115">
        <f>IF($U$239="snížená",$N$239,0)</f>
        <v>0</v>
      </c>
      <c r="BG239" s="115">
        <f>IF($U$239="zákl. přenesená",$N$239,0)</f>
        <v>0</v>
      </c>
      <c r="BH239" s="115">
        <f>IF($U$239="sníž. přenesená",$N$239,0)</f>
        <v>0</v>
      </c>
      <c r="BI239" s="115">
        <f>IF($U$239="nulová",$N$239,0)</f>
        <v>0</v>
      </c>
      <c r="BJ239" s="6" t="s">
        <v>19</v>
      </c>
      <c r="BK239" s="115">
        <f>ROUND($L$239*$K$239,2)</f>
        <v>0</v>
      </c>
      <c r="BL239" s="6" t="s">
        <v>208</v>
      </c>
    </row>
    <row r="240" spans="2:64" s="6" customFormat="1" ht="15.75" customHeight="1">
      <c r="B240" s="19"/>
      <c r="C240" s="108" t="s">
        <v>544</v>
      </c>
      <c r="D240" s="108" t="s">
        <v>146</v>
      </c>
      <c r="E240" s="109" t="s">
        <v>545</v>
      </c>
      <c r="F240" s="288" t="s">
        <v>546</v>
      </c>
      <c r="G240" s="289"/>
      <c r="H240" s="289"/>
      <c r="I240" s="289"/>
      <c r="J240" s="110" t="s">
        <v>219</v>
      </c>
      <c r="K240" s="111">
        <v>2</v>
      </c>
      <c r="L240" s="290"/>
      <c r="M240" s="289"/>
      <c r="N240" s="290">
        <f>ROUND($L$240*$K$240,2)</f>
        <v>0</v>
      </c>
      <c r="O240" s="289"/>
      <c r="P240" s="289"/>
      <c r="Q240" s="289"/>
      <c r="R240" s="20"/>
      <c r="T240" s="112"/>
      <c r="U240" s="26" t="s">
        <v>44</v>
      </c>
      <c r="V240" s="113">
        <v>0.677</v>
      </c>
      <c r="W240" s="113">
        <f>$V$240*$K$240</f>
        <v>1.354</v>
      </c>
      <c r="X240" s="113">
        <v>0</v>
      </c>
      <c r="Y240" s="113">
        <f>$X$240*$K$240</f>
        <v>0</v>
      </c>
      <c r="Z240" s="113">
        <v>0</v>
      </c>
      <c r="AA240" s="113">
        <f>$Z$240*$K$240</f>
        <v>0</v>
      </c>
      <c r="AB240" s="114"/>
      <c r="AR240" s="6" t="s">
        <v>208</v>
      </c>
      <c r="AT240" s="6" t="s">
        <v>146</v>
      </c>
      <c r="AU240" s="6" t="s">
        <v>101</v>
      </c>
      <c r="AY240" s="6" t="s">
        <v>144</v>
      </c>
      <c r="BE240" s="115">
        <f>IF($U$240="základní",$N$240,0)</f>
        <v>0</v>
      </c>
      <c r="BF240" s="115">
        <f>IF($U$240="snížená",$N$240,0)</f>
        <v>0</v>
      </c>
      <c r="BG240" s="115">
        <f>IF($U$240="zákl. přenesená",$N$240,0)</f>
        <v>0</v>
      </c>
      <c r="BH240" s="115">
        <f>IF($U$240="sníž. přenesená",$N$240,0)</f>
        <v>0</v>
      </c>
      <c r="BI240" s="115">
        <f>IF($U$240="nulová",$N$240,0)</f>
        <v>0</v>
      </c>
      <c r="BJ240" s="6" t="s">
        <v>19</v>
      </c>
      <c r="BK240" s="115">
        <f>ROUND($L$240*$K$240,2)</f>
        <v>0</v>
      </c>
      <c r="BL240" s="6" t="s">
        <v>208</v>
      </c>
    </row>
    <row r="241" spans="2:64" s="6" customFormat="1" ht="15.75" customHeight="1">
      <c r="B241" s="19"/>
      <c r="C241" s="116" t="s">
        <v>547</v>
      </c>
      <c r="D241" s="116" t="s">
        <v>213</v>
      </c>
      <c r="E241" s="117" t="s">
        <v>548</v>
      </c>
      <c r="F241" s="298" t="s">
        <v>549</v>
      </c>
      <c r="G241" s="299"/>
      <c r="H241" s="299"/>
      <c r="I241" s="299"/>
      <c r="J241" s="118" t="s">
        <v>219</v>
      </c>
      <c r="K241" s="119">
        <v>2</v>
      </c>
      <c r="L241" s="300"/>
      <c r="M241" s="299"/>
      <c r="N241" s="300">
        <f>ROUND($L$241*$K$241,2)</f>
        <v>0</v>
      </c>
      <c r="O241" s="289"/>
      <c r="P241" s="289"/>
      <c r="Q241" s="289"/>
      <c r="R241" s="20"/>
      <c r="T241" s="112"/>
      <c r="U241" s="26" t="s">
        <v>44</v>
      </c>
      <c r="V241" s="113">
        <v>0</v>
      </c>
      <c r="W241" s="113">
        <f>$V$241*$K$241</f>
        <v>0</v>
      </c>
      <c r="X241" s="113">
        <v>0.0036</v>
      </c>
      <c r="Y241" s="113">
        <f>$X$241*$K$241</f>
        <v>0.0072</v>
      </c>
      <c r="Z241" s="113">
        <v>0</v>
      </c>
      <c r="AA241" s="113">
        <f>$Z$241*$K$241</f>
        <v>0</v>
      </c>
      <c r="AB241" s="114"/>
      <c r="AR241" s="6" t="s">
        <v>167</v>
      </c>
      <c r="AT241" s="6" t="s">
        <v>213</v>
      </c>
      <c r="AU241" s="6" t="s">
        <v>101</v>
      </c>
      <c r="AY241" s="6" t="s">
        <v>144</v>
      </c>
      <c r="BE241" s="115">
        <f>IF($U$241="základní",$N$241,0)</f>
        <v>0</v>
      </c>
      <c r="BF241" s="115">
        <f>IF($U$241="snížená",$N$241,0)</f>
        <v>0</v>
      </c>
      <c r="BG241" s="115">
        <f>IF($U$241="zákl. přenesená",$N$241,0)</f>
        <v>0</v>
      </c>
      <c r="BH241" s="115">
        <f>IF($U$241="sníž. přenesená",$N$241,0)</f>
        <v>0</v>
      </c>
      <c r="BI241" s="115">
        <f>IF($U$241="nulová",$N$241,0)</f>
        <v>0</v>
      </c>
      <c r="BJ241" s="6" t="s">
        <v>19</v>
      </c>
      <c r="BK241" s="115">
        <f>ROUND($L$241*$K$241,2)</f>
        <v>0</v>
      </c>
      <c r="BL241" s="6" t="s">
        <v>208</v>
      </c>
    </row>
    <row r="242" spans="2:63" s="98" customFormat="1" ht="30.75" customHeight="1">
      <c r="B242" s="99"/>
      <c r="D242" s="107" t="s">
        <v>275</v>
      </c>
      <c r="N242" s="286">
        <f>$BK$242</f>
        <v>0</v>
      </c>
      <c r="O242" s="285"/>
      <c r="P242" s="285"/>
      <c r="Q242" s="285"/>
      <c r="R242" s="102"/>
      <c r="T242" s="103"/>
      <c r="W242" s="104">
        <f>SUM($W$243:$W$246)</f>
        <v>10.786312</v>
      </c>
      <c r="Y242" s="104">
        <f>SUM($Y$243:$Y$246)</f>
        <v>0.056080000000000005</v>
      </c>
      <c r="AA242" s="104">
        <f>SUM($AA$243:$AA$246)</f>
        <v>0</v>
      </c>
      <c r="AB242" s="105"/>
      <c r="AR242" s="101" t="s">
        <v>101</v>
      </c>
      <c r="AT242" s="101" t="s">
        <v>78</v>
      </c>
      <c r="AU242" s="101" t="s">
        <v>19</v>
      </c>
      <c r="AY242" s="101" t="s">
        <v>144</v>
      </c>
      <c r="BK242" s="106">
        <f>SUM($BK$243:$BK$246)</f>
        <v>0</v>
      </c>
    </row>
    <row r="243" spans="2:64" s="6" customFormat="1" ht="27" customHeight="1">
      <c r="B243" s="19"/>
      <c r="C243" s="108" t="s">
        <v>550</v>
      </c>
      <c r="D243" s="108" t="s">
        <v>146</v>
      </c>
      <c r="E243" s="109" t="s">
        <v>551</v>
      </c>
      <c r="F243" s="288" t="s">
        <v>552</v>
      </c>
      <c r="G243" s="289"/>
      <c r="H243" s="289"/>
      <c r="I243" s="289"/>
      <c r="J243" s="110" t="s">
        <v>553</v>
      </c>
      <c r="K243" s="111">
        <v>53</v>
      </c>
      <c r="L243" s="290"/>
      <c r="M243" s="289"/>
      <c r="N243" s="290">
        <f>ROUND($L$243*$K$243,2)</f>
        <v>0</v>
      </c>
      <c r="O243" s="289"/>
      <c r="P243" s="289"/>
      <c r="Q243" s="289"/>
      <c r="R243" s="20"/>
      <c r="T243" s="112"/>
      <c r="U243" s="26" t="s">
        <v>44</v>
      </c>
      <c r="V243" s="113">
        <v>0.2</v>
      </c>
      <c r="W243" s="113">
        <f>$V$243*$K$243</f>
        <v>10.600000000000001</v>
      </c>
      <c r="X243" s="113">
        <v>6E-05</v>
      </c>
      <c r="Y243" s="113">
        <f>$X$243*$K$243</f>
        <v>0.00318</v>
      </c>
      <c r="Z243" s="113">
        <v>0</v>
      </c>
      <c r="AA243" s="113">
        <f>$Z$243*$K$243</f>
        <v>0</v>
      </c>
      <c r="AB243" s="114"/>
      <c r="AR243" s="6" t="s">
        <v>208</v>
      </c>
      <c r="AT243" s="6" t="s">
        <v>146</v>
      </c>
      <c r="AU243" s="6" t="s">
        <v>101</v>
      </c>
      <c r="AY243" s="6" t="s">
        <v>144</v>
      </c>
      <c r="BE243" s="115">
        <f>IF($U$243="základní",$N$243,0)</f>
        <v>0</v>
      </c>
      <c r="BF243" s="115">
        <f>IF($U$243="snížená",$N$243,0)</f>
        <v>0</v>
      </c>
      <c r="BG243" s="115">
        <f>IF($U$243="zákl. přenesená",$N$243,0)</f>
        <v>0</v>
      </c>
      <c r="BH243" s="115">
        <f>IF($U$243="sníž. přenesená",$N$243,0)</f>
        <v>0</v>
      </c>
      <c r="BI243" s="115">
        <f>IF($U$243="nulová",$N$243,0)</f>
        <v>0</v>
      </c>
      <c r="BJ243" s="6" t="s">
        <v>19</v>
      </c>
      <c r="BK243" s="115">
        <f>ROUND($L$243*$K$243,2)</f>
        <v>0</v>
      </c>
      <c r="BL243" s="6" t="s">
        <v>208</v>
      </c>
    </row>
    <row r="244" spans="2:64" s="6" customFormat="1" ht="27" customHeight="1">
      <c r="B244" s="19"/>
      <c r="C244" s="116" t="s">
        <v>554</v>
      </c>
      <c r="D244" s="116" t="s">
        <v>213</v>
      </c>
      <c r="E244" s="117" t="s">
        <v>555</v>
      </c>
      <c r="F244" s="298" t="s">
        <v>556</v>
      </c>
      <c r="G244" s="299"/>
      <c r="H244" s="299"/>
      <c r="I244" s="299"/>
      <c r="J244" s="118" t="s">
        <v>176</v>
      </c>
      <c r="K244" s="119">
        <v>0.05</v>
      </c>
      <c r="L244" s="300"/>
      <c r="M244" s="299"/>
      <c r="N244" s="300">
        <f>ROUND($L$244*$K$244,2)</f>
        <v>0</v>
      </c>
      <c r="O244" s="289"/>
      <c r="P244" s="289"/>
      <c r="Q244" s="289"/>
      <c r="R244" s="20"/>
      <c r="T244" s="112"/>
      <c r="U244" s="26" t="s">
        <v>44</v>
      </c>
      <c r="V244" s="113">
        <v>0</v>
      </c>
      <c r="W244" s="113">
        <f>$V$244*$K$244</f>
        <v>0</v>
      </c>
      <c r="X244" s="113">
        <v>1</v>
      </c>
      <c r="Y244" s="113">
        <f>$X$244*$K$244</f>
        <v>0.05</v>
      </c>
      <c r="Z244" s="113">
        <v>0</v>
      </c>
      <c r="AA244" s="113">
        <f>$Z$244*$K$244</f>
        <v>0</v>
      </c>
      <c r="AB244" s="114"/>
      <c r="AR244" s="6" t="s">
        <v>167</v>
      </c>
      <c r="AT244" s="6" t="s">
        <v>213</v>
      </c>
      <c r="AU244" s="6" t="s">
        <v>101</v>
      </c>
      <c r="AY244" s="6" t="s">
        <v>144</v>
      </c>
      <c r="BE244" s="115">
        <f>IF($U$244="základní",$N$244,0)</f>
        <v>0</v>
      </c>
      <c r="BF244" s="115">
        <f>IF($U$244="snížená",$N$244,0)</f>
        <v>0</v>
      </c>
      <c r="BG244" s="115">
        <f>IF($U$244="zákl. přenesená",$N$244,0)</f>
        <v>0</v>
      </c>
      <c r="BH244" s="115">
        <f>IF($U$244="sníž. přenesená",$N$244,0)</f>
        <v>0</v>
      </c>
      <c r="BI244" s="115">
        <f>IF($U$244="nulová",$N$244,0)</f>
        <v>0</v>
      </c>
      <c r="BJ244" s="6" t="s">
        <v>19</v>
      </c>
      <c r="BK244" s="115">
        <f>ROUND($L$244*$K$244,2)</f>
        <v>0</v>
      </c>
      <c r="BL244" s="6" t="s">
        <v>208</v>
      </c>
    </row>
    <row r="245" spans="2:64" s="6" customFormat="1" ht="15.75" customHeight="1">
      <c r="B245" s="19"/>
      <c r="C245" s="116" t="s">
        <v>557</v>
      </c>
      <c r="D245" s="116" t="s">
        <v>213</v>
      </c>
      <c r="E245" s="117" t="s">
        <v>558</v>
      </c>
      <c r="F245" s="298" t="s">
        <v>559</v>
      </c>
      <c r="G245" s="299"/>
      <c r="H245" s="299"/>
      <c r="I245" s="299"/>
      <c r="J245" s="118" t="s">
        <v>219</v>
      </c>
      <c r="K245" s="119">
        <v>10</v>
      </c>
      <c r="L245" s="300"/>
      <c r="M245" s="299"/>
      <c r="N245" s="300">
        <f>ROUND($L$245*$K$245,2)</f>
        <v>0</v>
      </c>
      <c r="O245" s="289"/>
      <c r="P245" s="289"/>
      <c r="Q245" s="289"/>
      <c r="R245" s="20"/>
      <c r="T245" s="112"/>
      <c r="U245" s="26" t="s">
        <v>44</v>
      </c>
      <c r="V245" s="113">
        <v>0</v>
      </c>
      <c r="W245" s="113">
        <f>$V$245*$K$245</f>
        <v>0</v>
      </c>
      <c r="X245" s="113">
        <v>0.00029</v>
      </c>
      <c r="Y245" s="113">
        <f>$X$245*$K$245</f>
        <v>0.0029</v>
      </c>
      <c r="Z245" s="113">
        <v>0</v>
      </c>
      <c r="AA245" s="113">
        <f>$Z$245*$K$245</f>
        <v>0</v>
      </c>
      <c r="AB245" s="114"/>
      <c r="AR245" s="6" t="s">
        <v>167</v>
      </c>
      <c r="AT245" s="6" t="s">
        <v>213</v>
      </c>
      <c r="AU245" s="6" t="s">
        <v>101</v>
      </c>
      <c r="AY245" s="6" t="s">
        <v>144</v>
      </c>
      <c r="BE245" s="115">
        <f>IF($U$245="základní",$N$245,0)</f>
        <v>0</v>
      </c>
      <c r="BF245" s="115">
        <f>IF($U$245="snížená",$N$245,0)</f>
        <v>0</v>
      </c>
      <c r="BG245" s="115">
        <f>IF($U$245="zákl. přenesená",$N$245,0)</f>
        <v>0</v>
      </c>
      <c r="BH245" s="115">
        <f>IF($U$245="sníž. přenesená",$N$245,0)</f>
        <v>0</v>
      </c>
      <c r="BI245" s="115">
        <f>IF($U$245="nulová",$N$245,0)</f>
        <v>0</v>
      </c>
      <c r="BJ245" s="6" t="s">
        <v>19</v>
      </c>
      <c r="BK245" s="115">
        <f>ROUND($L$245*$K$245,2)</f>
        <v>0</v>
      </c>
      <c r="BL245" s="6" t="s">
        <v>208</v>
      </c>
    </row>
    <row r="246" spans="2:64" s="6" customFormat="1" ht="27" customHeight="1">
      <c r="B246" s="19"/>
      <c r="C246" s="108" t="s">
        <v>560</v>
      </c>
      <c r="D246" s="108" t="s">
        <v>146</v>
      </c>
      <c r="E246" s="109" t="s">
        <v>561</v>
      </c>
      <c r="F246" s="288" t="s">
        <v>562</v>
      </c>
      <c r="G246" s="289"/>
      <c r="H246" s="289"/>
      <c r="I246" s="289"/>
      <c r="J246" s="110" t="s">
        <v>176</v>
      </c>
      <c r="K246" s="111">
        <v>0.056</v>
      </c>
      <c r="L246" s="290"/>
      <c r="M246" s="289"/>
      <c r="N246" s="290">
        <f>ROUND($L$246*$K$246,2)</f>
        <v>0</v>
      </c>
      <c r="O246" s="289"/>
      <c r="P246" s="289"/>
      <c r="Q246" s="289"/>
      <c r="R246" s="20"/>
      <c r="T246" s="112"/>
      <c r="U246" s="26" t="s">
        <v>44</v>
      </c>
      <c r="V246" s="113">
        <v>3.327</v>
      </c>
      <c r="W246" s="113">
        <f>$V$246*$K$246</f>
        <v>0.186312</v>
      </c>
      <c r="X246" s="113">
        <v>0</v>
      </c>
      <c r="Y246" s="113">
        <f>$X$246*$K$246</f>
        <v>0</v>
      </c>
      <c r="Z246" s="113">
        <v>0</v>
      </c>
      <c r="AA246" s="113">
        <f>$Z$246*$K$246</f>
        <v>0</v>
      </c>
      <c r="AB246" s="114"/>
      <c r="AR246" s="6" t="s">
        <v>208</v>
      </c>
      <c r="AT246" s="6" t="s">
        <v>146</v>
      </c>
      <c r="AU246" s="6" t="s">
        <v>101</v>
      </c>
      <c r="AY246" s="6" t="s">
        <v>144</v>
      </c>
      <c r="BE246" s="115">
        <f>IF($U$246="základní",$N$246,0)</f>
        <v>0</v>
      </c>
      <c r="BF246" s="115">
        <f>IF($U$246="snížená",$N$246,0)</f>
        <v>0</v>
      </c>
      <c r="BG246" s="115">
        <f>IF($U$246="zákl. přenesená",$N$246,0)</f>
        <v>0</v>
      </c>
      <c r="BH246" s="115">
        <f>IF($U$246="sníž. přenesená",$N$246,0)</f>
        <v>0</v>
      </c>
      <c r="BI246" s="115">
        <f>IF($U$246="nulová",$N$246,0)</f>
        <v>0</v>
      </c>
      <c r="BJ246" s="6" t="s">
        <v>19</v>
      </c>
      <c r="BK246" s="115">
        <f>ROUND($L$246*$K$246,2)</f>
        <v>0</v>
      </c>
      <c r="BL246" s="6" t="s">
        <v>208</v>
      </c>
    </row>
    <row r="247" spans="2:63" s="98" customFormat="1" ht="37.5" customHeight="1">
      <c r="B247" s="99"/>
      <c r="D247" s="100" t="s">
        <v>276</v>
      </c>
      <c r="N247" s="284">
        <f>$BK$247</f>
        <v>0</v>
      </c>
      <c r="O247" s="285"/>
      <c r="P247" s="285"/>
      <c r="Q247" s="285"/>
      <c r="R247" s="102"/>
      <c r="T247" s="103"/>
      <c r="W247" s="104">
        <f>SUM($W$248:$W$259)</f>
        <v>56</v>
      </c>
      <c r="Y247" s="104">
        <f>SUM($Y$248:$Y$259)</f>
        <v>0.017</v>
      </c>
      <c r="AA247" s="104">
        <f>SUM($AA$248:$AA$259)</f>
        <v>0</v>
      </c>
      <c r="AB247" s="105"/>
      <c r="AR247" s="101" t="s">
        <v>150</v>
      </c>
      <c r="AT247" s="101" t="s">
        <v>78</v>
      </c>
      <c r="AU247" s="101" t="s">
        <v>79</v>
      </c>
      <c r="AY247" s="101" t="s">
        <v>144</v>
      </c>
      <c r="BK247" s="106">
        <f>SUM($BK$248:$BK$259)</f>
        <v>0</v>
      </c>
    </row>
    <row r="248" spans="2:64" s="6" customFormat="1" ht="15.75" customHeight="1">
      <c r="B248" s="19"/>
      <c r="C248" s="108" t="s">
        <v>563</v>
      </c>
      <c r="D248" s="108" t="s">
        <v>146</v>
      </c>
      <c r="E248" s="109" t="s">
        <v>564</v>
      </c>
      <c r="F248" s="288" t="s">
        <v>565</v>
      </c>
      <c r="G248" s="289"/>
      <c r="H248" s="289"/>
      <c r="I248" s="289"/>
      <c r="J248" s="110" t="s">
        <v>566</v>
      </c>
      <c r="K248" s="111">
        <v>24</v>
      </c>
      <c r="L248" s="290"/>
      <c r="M248" s="289"/>
      <c r="N248" s="290">
        <f>ROUND($L$248*$K$248,2)</f>
        <v>0</v>
      </c>
      <c r="O248" s="289"/>
      <c r="P248" s="289"/>
      <c r="Q248" s="289"/>
      <c r="R248" s="20"/>
      <c r="T248" s="112"/>
      <c r="U248" s="26" t="s">
        <v>44</v>
      </c>
      <c r="V248" s="113">
        <v>1</v>
      </c>
      <c r="W248" s="113">
        <f>$V$248*$K$248</f>
        <v>24</v>
      </c>
      <c r="X248" s="113">
        <v>0</v>
      </c>
      <c r="Y248" s="113">
        <f>$X$248*$K$248</f>
        <v>0</v>
      </c>
      <c r="Z248" s="113">
        <v>0</v>
      </c>
      <c r="AA248" s="113">
        <f>$Z$248*$K$248</f>
        <v>0</v>
      </c>
      <c r="AB248" s="114"/>
      <c r="AR248" s="6" t="s">
        <v>255</v>
      </c>
      <c r="AT248" s="6" t="s">
        <v>146</v>
      </c>
      <c r="AU248" s="6" t="s">
        <v>19</v>
      </c>
      <c r="AY248" s="6" t="s">
        <v>144</v>
      </c>
      <c r="BE248" s="115">
        <f>IF($U$248="základní",$N$248,0)</f>
        <v>0</v>
      </c>
      <c r="BF248" s="115">
        <f>IF($U$248="snížená",$N$248,0)</f>
        <v>0</v>
      </c>
      <c r="BG248" s="115">
        <f>IF($U$248="zákl. přenesená",$N$248,0)</f>
        <v>0</v>
      </c>
      <c r="BH248" s="115">
        <f>IF($U$248="sníž. přenesená",$N$248,0)</f>
        <v>0</v>
      </c>
      <c r="BI248" s="115">
        <f>IF($U$248="nulová",$N$248,0)</f>
        <v>0</v>
      </c>
      <c r="BJ248" s="6" t="s">
        <v>19</v>
      </c>
      <c r="BK248" s="115">
        <f>ROUND($L$248*$K$248,2)</f>
        <v>0</v>
      </c>
      <c r="BL248" s="6" t="s">
        <v>255</v>
      </c>
    </row>
    <row r="249" spans="2:64" s="6" customFormat="1" ht="15.75" customHeight="1">
      <c r="B249" s="19"/>
      <c r="C249" s="108" t="s">
        <v>567</v>
      </c>
      <c r="D249" s="108" t="s">
        <v>146</v>
      </c>
      <c r="E249" s="109" t="s">
        <v>568</v>
      </c>
      <c r="F249" s="288" t="s">
        <v>569</v>
      </c>
      <c r="G249" s="289"/>
      <c r="H249" s="289"/>
      <c r="I249" s="289"/>
      <c r="J249" s="110" t="s">
        <v>566</v>
      </c>
      <c r="K249" s="111">
        <v>24</v>
      </c>
      <c r="L249" s="290"/>
      <c r="M249" s="289"/>
      <c r="N249" s="290">
        <f>ROUND($L$249*$K$249,2)</f>
        <v>0</v>
      </c>
      <c r="O249" s="289"/>
      <c r="P249" s="289"/>
      <c r="Q249" s="289"/>
      <c r="R249" s="20"/>
      <c r="T249" s="112"/>
      <c r="U249" s="26" t="s">
        <v>44</v>
      </c>
      <c r="V249" s="113">
        <v>1</v>
      </c>
      <c r="W249" s="113">
        <f>$V$249*$K$249</f>
        <v>24</v>
      </c>
      <c r="X249" s="113">
        <v>0</v>
      </c>
      <c r="Y249" s="113">
        <f>$X$249*$K$249</f>
        <v>0</v>
      </c>
      <c r="Z249" s="113">
        <v>0</v>
      </c>
      <c r="AA249" s="113">
        <f>$Z$249*$K$249</f>
        <v>0</v>
      </c>
      <c r="AB249" s="114"/>
      <c r="AR249" s="6" t="s">
        <v>255</v>
      </c>
      <c r="AT249" s="6" t="s">
        <v>146</v>
      </c>
      <c r="AU249" s="6" t="s">
        <v>19</v>
      </c>
      <c r="AY249" s="6" t="s">
        <v>144</v>
      </c>
      <c r="BE249" s="115">
        <f>IF($U$249="základní",$N$249,0)</f>
        <v>0</v>
      </c>
      <c r="BF249" s="115">
        <f>IF($U$249="snížená",$N$249,0)</f>
        <v>0</v>
      </c>
      <c r="BG249" s="115">
        <f>IF($U$249="zákl. přenesená",$N$249,0)</f>
        <v>0</v>
      </c>
      <c r="BH249" s="115">
        <f>IF($U$249="sníž. přenesená",$N$249,0)</f>
        <v>0</v>
      </c>
      <c r="BI249" s="115">
        <f>IF($U$249="nulová",$N$249,0)</f>
        <v>0</v>
      </c>
      <c r="BJ249" s="6" t="s">
        <v>19</v>
      </c>
      <c r="BK249" s="115">
        <f>ROUND($L$249*$K$249,2)</f>
        <v>0</v>
      </c>
      <c r="BL249" s="6" t="s">
        <v>255</v>
      </c>
    </row>
    <row r="250" spans="2:64" s="6" customFormat="1" ht="15.75" customHeight="1">
      <c r="B250" s="19"/>
      <c r="C250" s="108" t="s">
        <v>570</v>
      </c>
      <c r="D250" s="108" t="s">
        <v>146</v>
      </c>
      <c r="E250" s="109" t="s">
        <v>571</v>
      </c>
      <c r="F250" s="288" t="s">
        <v>572</v>
      </c>
      <c r="G250" s="289"/>
      <c r="H250" s="289"/>
      <c r="I250" s="289"/>
      <c r="J250" s="110" t="s">
        <v>149</v>
      </c>
      <c r="K250" s="111">
        <v>1</v>
      </c>
      <c r="L250" s="290"/>
      <c r="M250" s="289"/>
      <c r="N250" s="290">
        <f>ROUND($L$250*$K$250,2)</f>
        <v>0</v>
      </c>
      <c r="O250" s="289"/>
      <c r="P250" s="289"/>
      <c r="Q250" s="289"/>
      <c r="R250" s="20"/>
      <c r="T250" s="112"/>
      <c r="U250" s="26" t="s">
        <v>44</v>
      </c>
      <c r="V250" s="113">
        <v>1</v>
      </c>
      <c r="W250" s="113">
        <f>$V$250*$K$250</f>
        <v>1</v>
      </c>
      <c r="X250" s="113">
        <v>0</v>
      </c>
      <c r="Y250" s="113">
        <f>$X$250*$K$250</f>
        <v>0</v>
      </c>
      <c r="Z250" s="113">
        <v>0</v>
      </c>
      <c r="AA250" s="113">
        <f>$Z$250*$K$250</f>
        <v>0</v>
      </c>
      <c r="AB250" s="114"/>
      <c r="AR250" s="6" t="s">
        <v>255</v>
      </c>
      <c r="AT250" s="6" t="s">
        <v>146</v>
      </c>
      <c r="AU250" s="6" t="s">
        <v>19</v>
      </c>
      <c r="AY250" s="6" t="s">
        <v>144</v>
      </c>
      <c r="BE250" s="115">
        <f>IF($U$250="základní",$N$250,0)</f>
        <v>0</v>
      </c>
      <c r="BF250" s="115">
        <f>IF($U$250="snížená",$N$250,0)</f>
        <v>0</v>
      </c>
      <c r="BG250" s="115">
        <f>IF($U$250="zákl. přenesená",$N$250,0)</f>
        <v>0</v>
      </c>
      <c r="BH250" s="115">
        <f>IF($U$250="sníž. přenesená",$N$250,0)</f>
        <v>0</v>
      </c>
      <c r="BI250" s="115">
        <f>IF($U$250="nulová",$N$250,0)</f>
        <v>0</v>
      </c>
      <c r="BJ250" s="6" t="s">
        <v>19</v>
      </c>
      <c r="BK250" s="115">
        <f>ROUND($L$250*$K$250,2)</f>
        <v>0</v>
      </c>
      <c r="BL250" s="6" t="s">
        <v>255</v>
      </c>
    </row>
    <row r="251" spans="2:64" s="6" customFormat="1" ht="15.75" customHeight="1">
      <c r="B251" s="19"/>
      <c r="C251" s="108" t="s">
        <v>573</v>
      </c>
      <c r="D251" s="108" t="s">
        <v>146</v>
      </c>
      <c r="E251" s="109" t="s">
        <v>574</v>
      </c>
      <c r="F251" s="288" t="s">
        <v>575</v>
      </c>
      <c r="G251" s="289"/>
      <c r="H251" s="289"/>
      <c r="I251" s="289"/>
      <c r="J251" s="110" t="s">
        <v>149</v>
      </c>
      <c r="K251" s="111">
        <v>1</v>
      </c>
      <c r="L251" s="290"/>
      <c r="M251" s="289"/>
      <c r="N251" s="290">
        <f>ROUND($L$251*$K$251,2)</f>
        <v>0</v>
      </c>
      <c r="O251" s="289"/>
      <c r="P251" s="289"/>
      <c r="Q251" s="289"/>
      <c r="R251" s="20"/>
      <c r="T251" s="112"/>
      <c r="U251" s="26" t="s">
        <v>44</v>
      </c>
      <c r="V251" s="113">
        <v>1</v>
      </c>
      <c r="W251" s="113">
        <f>$V$251*$K$251</f>
        <v>1</v>
      </c>
      <c r="X251" s="113">
        <v>0</v>
      </c>
      <c r="Y251" s="113">
        <f>$X$251*$K$251</f>
        <v>0</v>
      </c>
      <c r="Z251" s="113">
        <v>0</v>
      </c>
      <c r="AA251" s="113">
        <f>$Z$251*$K$251</f>
        <v>0</v>
      </c>
      <c r="AB251" s="114"/>
      <c r="AR251" s="6" t="s">
        <v>255</v>
      </c>
      <c r="AT251" s="6" t="s">
        <v>146</v>
      </c>
      <c r="AU251" s="6" t="s">
        <v>19</v>
      </c>
      <c r="AY251" s="6" t="s">
        <v>144</v>
      </c>
      <c r="BE251" s="115">
        <f>IF($U$251="základní",$N$251,0)</f>
        <v>0</v>
      </c>
      <c r="BF251" s="115">
        <f>IF($U$251="snížená",$N$251,0)</f>
        <v>0</v>
      </c>
      <c r="BG251" s="115">
        <f>IF($U$251="zákl. přenesená",$N$251,0)</f>
        <v>0</v>
      </c>
      <c r="BH251" s="115">
        <f>IF($U$251="sníž. přenesená",$N$251,0)</f>
        <v>0</v>
      </c>
      <c r="BI251" s="115">
        <f>IF($U$251="nulová",$N$251,0)</f>
        <v>0</v>
      </c>
      <c r="BJ251" s="6" t="s">
        <v>19</v>
      </c>
      <c r="BK251" s="115">
        <f>ROUND($L$251*$K$251,2)</f>
        <v>0</v>
      </c>
      <c r="BL251" s="6" t="s">
        <v>255</v>
      </c>
    </row>
    <row r="252" spans="2:64" s="6" customFormat="1" ht="15.75" customHeight="1">
      <c r="B252" s="19"/>
      <c r="C252" s="108" t="s">
        <v>576</v>
      </c>
      <c r="D252" s="108" t="s">
        <v>146</v>
      </c>
      <c r="E252" s="109" t="s">
        <v>577</v>
      </c>
      <c r="F252" s="288" t="s">
        <v>578</v>
      </c>
      <c r="G252" s="289"/>
      <c r="H252" s="289"/>
      <c r="I252" s="289"/>
      <c r="J252" s="110" t="s">
        <v>149</v>
      </c>
      <c r="K252" s="111">
        <v>1</v>
      </c>
      <c r="L252" s="290"/>
      <c r="M252" s="289"/>
      <c r="N252" s="290">
        <f>ROUND($L$252*$K$252,2)</f>
        <v>0</v>
      </c>
      <c r="O252" s="289"/>
      <c r="P252" s="289"/>
      <c r="Q252" s="289"/>
      <c r="R252" s="20"/>
      <c r="T252" s="112"/>
      <c r="U252" s="26" t="s">
        <v>44</v>
      </c>
      <c r="V252" s="113">
        <v>1</v>
      </c>
      <c r="W252" s="113">
        <f>$V$252*$K$252</f>
        <v>1</v>
      </c>
      <c r="X252" s="113">
        <v>0</v>
      </c>
      <c r="Y252" s="113">
        <f>$X$252*$K$252</f>
        <v>0</v>
      </c>
      <c r="Z252" s="113">
        <v>0</v>
      </c>
      <c r="AA252" s="113">
        <f>$Z$252*$K$252</f>
        <v>0</v>
      </c>
      <c r="AB252" s="114"/>
      <c r="AR252" s="6" t="s">
        <v>255</v>
      </c>
      <c r="AT252" s="6" t="s">
        <v>146</v>
      </c>
      <c r="AU252" s="6" t="s">
        <v>19</v>
      </c>
      <c r="AY252" s="6" t="s">
        <v>144</v>
      </c>
      <c r="BE252" s="115">
        <f>IF($U$252="základní",$N$252,0)</f>
        <v>0</v>
      </c>
      <c r="BF252" s="115">
        <f>IF($U$252="snížená",$N$252,0)</f>
        <v>0</v>
      </c>
      <c r="BG252" s="115">
        <f>IF($U$252="zákl. přenesená",$N$252,0)</f>
        <v>0</v>
      </c>
      <c r="BH252" s="115">
        <f>IF($U$252="sníž. přenesená",$N$252,0)</f>
        <v>0</v>
      </c>
      <c r="BI252" s="115">
        <f>IF($U$252="nulová",$N$252,0)</f>
        <v>0</v>
      </c>
      <c r="BJ252" s="6" t="s">
        <v>19</v>
      </c>
      <c r="BK252" s="115">
        <f>ROUND($L$252*$K$252,2)</f>
        <v>0</v>
      </c>
      <c r="BL252" s="6" t="s">
        <v>255</v>
      </c>
    </row>
    <row r="253" spans="2:64" s="6" customFormat="1" ht="15.75" customHeight="1">
      <c r="B253" s="19"/>
      <c r="C253" s="108" t="s">
        <v>579</v>
      </c>
      <c r="D253" s="108" t="s">
        <v>146</v>
      </c>
      <c r="E253" s="109" t="s">
        <v>580</v>
      </c>
      <c r="F253" s="288" t="s">
        <v>581</v>
      </c>
      <c r="G253" s="289"/>
      <c r="H253" s="289"/>
      <c r="I253" s="289"/>
      <c r="J253" s="110" t="s">
        <v>149</v>
      </c>
      <c r="K253" s="111">
        <v>1</v>
      </c>
      <c r="L253" s="290"/>
      <c r="M253" s="289"/>
      <c r="N253" s="290">
        <f>ROUND($L$253*$K$253,2)</f>
        <v>0</v>
      </c>
      <c r="O253" s="289"/>
      <c r="P253" s="289"/>
      <c r="Q253" s="289"/>
      <c r="R253" s="20"/>
      <c r="T253" s="112"/>
      <c r="U253" s="26" t="s">
        <v>44</v>
      </c>
      <c r="V253" s="113">
        <v>1</v>
      </c>
      <c r="W253" s="113">
        <f>$V$253*$K$253</f>
        <v>1</v>
      </c>
      <c r="X253" s="113">
        <v>0</v>
      </c>
      <c r="Y253" s="113">
        <f>$X$253*$K$253</f>
        <v>0</v>
      </c>
      <c r="Z253" s="113">
        <v>0</v>
      </c>
      <c r="AA253" s="113">
        <f>$Z$253*$K$253</f>
        <v>0</v>
      </c>
      <c r="AB253" s="114"/>
      <c r="AR253" s="6" t="s">
        <v>255</v>
      </c>
      <c r="AT253" s="6" t="s">
        <v>146</v>
      </c>
      <c r="AU253" s="6" t="s">
        <v>19</v>
      </c>
      <c r="AY253" s="6" t="s">
        <v>144</v>
      </c>
      <c r="BE253" s="115">
        <f>IF($U$253="základní",$N$253,0)</f>
        <v>0</v>
      </c>
      <c r="BF253" s="115">
        <f>IF($U$253="snížená",$N$253,0)</f>
        <v>0</v>
      </c>
      <c r="BG253" s="115">
        <f>IF($U$253="zákl. přenesená",$N$253,0)</f>
        <v>0</v>
      </c>
      <c r="BH253" s="115">
        <f>IF($U$253="sníž. přenesená",$N$253,0)</f>
        <v>0</v>
      </c>
      <c r="BI253" s="115">
        <f>IF($U$253="nulová",$N$253,0)</f>
        <v>0</v>
      </c>
      <c r="BJ253" s="6" t="s">
        <v>19</v>
      </c>
      <c r="BK253" s="115">
        <f>ROUND($L$253*$K$253,2)</f>
        <v>0</v>
      </c>
      <c r="BL253" s="6" t="s">
        <v>255</v>
      </c>
    </row>
    <row r="254" spans="2:64" s="6" customFormat="1" ht="15.75" customHeight="1">
      <c r="B254" s="19"/>
      <c r="C254" s="108" t="s">
        <v>582</v>
      </c>
      <c r="D254" s="108" t="s">
        <v>146</v>
      </c>
      <c r="E254" s="109" t="s">
        <v>583</v>
      </c>
      <c r="F254" s="288" t="s">
        <v>584</v>
      </c>
      <c r="G254" s="289"/>
      <c r="H254" s="289"/>
      <c r="I254" s="289"/>
      <c r="J254" s="110" t="s">
        <v>149</v>
      </c>
      <c r="K254" s="111">
        <v>1</v>
      </c>
      <c r="L254" s="290"/>
      <c r="M254" s="289"/>
      <c r="N254" s="290">
        <f>ROUND($L$254*$K$254,2)</f>
        <v>0</v>
      </c>
      <c r="O254" s="289"/>
      <c r="P254" s="289"/>
      <c r="Q254" s="289"/>
      <c r="R254" s="20"/>
      <c r="T254" s="112"/>
      <c r="U254" s="26" t="s">
        <v>44</v>
      </c>
      <c r="V254" s="113">
        <v>1</v>
      </c>
      <c r="W254" s="113">
        <f>$V$254*$K$254</f>
        <v>1</v>
      </c>
      <c r="X254" s="113">
        <v>0</v>
      </c>
      <c r="Y254" s="113">
        <f>$X$254*$K$254</f>
        <v>0</v>
      </c>
      <c r="Z254" s="113">
        <v>0</v>
      </c>
      <c r="AA254" s="113">
        <f>$Z$254*$K$254</f>
        <v>0</v>
      </c>
      <c r="AB254" s="114"/>
      <c r="AR254" s="6" t="s">
        <v>255</v>
      </c>
      <c r="AT254" s="6" t="s">
        <v>146</v>
      </c>
      <c r="AU254" s="6" t="s">
        <v>19</v>
      </c>
      <c r="AY254" s="6" t="s">
        <v>144</v>
      </c>
      <c r="BE254" s="115">
        <f>IF($U$254="základní",$N$254,0)</f>
        <v>0</v>
      </c>
      <c r="BF254" s="115">
        <f>IF($U$254="snížená",$N$254,0)</f>
        <v>0</v>
      </c>
      <c r="BG254" s="115">
        <f>IF($U$254="zákl. přenesená",$N$254,0)</f>
        <v>0</v>
      </c>
      <c r="BH254" s="115">
        <f>IF($U$254="sníž. přenesená",$N$254,0)</f>
        <v>0</v>
      </c>
      <c r="BI254" s="115">
        <f>IF($U$254="nulová",$N$254,0)</f>
        <v>0</v>
      </c>
      <c r="BJ254" s="6" t="s">
        <v>19</v>
      </c>
      <c r="BK254" s="115">
        <f>ROUND($L$254*$K$254,2)</f>
        <v>0</v>
      </c>
      <c r="BL254" s="6" t="s">
        <v>255</v>
      </c>
    </row>
    <row r="255" spans="2:64" s="6" customFormat="1" ht="15.75" customHeight="1">
      <c r="B255" s="19"/>
      <c r="C255" s="108" t="s">
        <v>585</v>
      </c>
      <c r="D255" s="108" t="s">
        <v>146</v>
      </c>
      <c r="E255" s="109" t="s">
        <v>586</v>
      </c>
      <c r="F255" s="288" t="s">
        <v>587</v>
      </c>
      <c r="G255" s="289"/>
      <c r="H255" s="289"/>
      <c r="I255" s="289"/>
      <c r="J255" s="110" t="s">
        <v>149</v>
      </c>
      <c r="K255" s="111">
        <v>1</v>
      </c>
      <c r="L255" s="290"/>
      <c r="M255" s="289"/>
      <c r="N255" s="290">
        <f>ROUND($L$255*$K$255,2)</f>
        <v>0</v>
      </c>
      <c r="O255" s="289"/>
      <c r="P255" s="289"/>
      <c r="Q255" s="289"/>
      <c r="R255" s="20"/>
      <c r="T255" s="112"/>
      <c r="U255" s="26" t="s">
        <v>44</v>
      </c>
      <c r="V255" s="113">
        <v>1</v>
      </c>
      <c r="W255" s="113">
        <f>$V$255*$K$255</f>
        <v>1</v>
      </c>
      <c r="X255" s="113">
        <v>0</v>
      </c>
      <c r="Y255" s="113">
        <f>$X$255*$K$255</f>
        <v>0</v>
      </c>
      <c r="Z255" s="113">
        <v>0</v>
      </c>
      <c r="AA255" s="113">
        <f>$Z$255*$K$255</f>
        <v>0</v>
      </c>
      <c r="AB255" s="114"/>
      <c r="AR255" s="6" t="s">
        <v>255</v>
      </c>
      <c r="AT255" s="6" t="s">
        <v>146</v>
      </c>
      <c r="AU255" s="6" t="s">
        <v>19</v>
      </c>
      <c r="AY255" s="6" t="s">
        <v>144</v>
      </c>
      <c r="BE255" s="115">
        <f>IF($U$255="základní",$N$255,0)</f>
        <v>0</v>
      </c>
      <c r="BF255" s="115">
        <f>IF($U$255="snížená",$N$255,0)</f>
        <v>0</v>
      </c>
      <c r="BG255" s="115">
        <f>IF($U$255="zákl. přenesená",$N$255,0)</f>
        <v>0</v>
      </c>
      <c r="BH255" s="115">
        <f>IF($U$255="sníž. přenesená",$N$255,0)</f>
        <v>0</v>
      </c>
      <c r="BI255" s="115">
        <f>IF($U$255="nulová",$N$255,0)</f>
        <v>0</v>
      </c>
      <c r="BJ255" s="6" t="s">
        <v>19</v>
      </c>
      <c r="BK255" s="115">
        <f>ROUND($L$255*$K$255,2)</f>
        <v>0</v>
      </c>
      <c r="BL255" s="6" t="s">
        <v>255</v>
      </c>
    </row>
    <row r="256" spans="2:64" s="6" customFormat="1" ht="27" customHeight="1">
      <c r="B256" s="19"/>
      <c r="C256" s="108" t="s">
        <v>588</v>
      </c>
      <c r="D256" s="108" t="s">
        <v>146</v>
      </c>
      <c r="E256" s="109" t="s">
        <v>589</v>
      </c>
      <c r="F256" s="288" t="s">
        <v>590</v>
      </c>
      <c r="G256" s="289"/>
      <c r="H256" s="289"/>
      <c r="I256" s="289"/>
      <c r="J256" s="110" t="s">
        <v>149</v>
      </c>
      <c r="K256" s="111">
        <v>1</v>
      </c>
      <c r="L256" s="290"/>
      <c r="M256" s="289"/>
      <c r="N256" s="290">
        <f>ROUND($L$256*$K$256,2)</f>
        <v>0</v>
      </c>
      <c r="O256" s="289"/>
      <c r="P256" s="289"/>
      <c r="Q256" s="289"/>
      <c r="R256" s="20"/>
      <c r="T256" s="112"/>
      <c r="U256" s="26" t="s">
        <v>44</v>
      </c>
      <c r="V256" s="113">
        <v>1</v>
      </c>
      <c r="W256" s="113">
        <f>$V$256*$K$256</f>
        <v>1</v>
      </c>
      <c r="X256" s="113">
        <v>0</v>
      </c>
      <c r="Y256" s="113">
        <f>$X$256*$K$256</f>
        <v>0</v>
      </c>
      <c r="Z256" s="113">
        <v>0</v>
      </c>
      <c r="AA256" s="113">
        <f>$Z$256*$K$256</f>
        <v>0</v>
      </c>
      <c r="AB256" s="114"/>
      <c r="AR256" s="6" t="s">
        <v>255</v>
      </c>
      <c r="AT256" s="6" t="s">
        <v>146</v>
      </c>
      <c r="AU256" s="6" t="s">
        <v>19</v>
      </c>
      <c r="AY256" s="6" t="s">
        <v>144</v>
      </c>
      <c r="BE256" s="115">
        <f>IF($U$256="základní",$N$256,0)</f>
        <v>0</v>
      </c>
      <c r="BF256" s="115">
        <f>IF($U$256="snížená",$N$256,0)</f>
        <v>0</v>
      </c>
      <c r="BG256" s="115">
        <f>IF($U$256="zákl. přenesená",$N$256,0)</f>
        <v>0</v>
      </c>
      <c r="BH256" s="115">
        <f>IF($U$256="sníž. přenesená",$N$256,0)</f>
        <v>0</v>
      </c>
      <c r="BI256" s="115">
        <f>IF($U$256="nulová",$N$256,0)</f>
        <v>0</v>
      </c>
      <c r="BJ256" s="6" t="s">
        <v>19</v>
      </c>
      <c r="BK256" s="115">
        <f>ROUND($L$256*$K$256,2)</f>
        <v>0</v>
      </c>
      <c r="BL256" s="6" t="s">
        <v>255</v>
      </c>
    </row>
    <row r="257" spans="2:64" s="6" customFormat="1" ht="15.75" customHeight="1">
      <c r="B257" s="19"/>
      <c r="C257" s="108" t="s">
        <v>591</v>
      </c>
      <c r="D257" s="108" t="s">
        <v>146</v>
      </c>
      <c r="E257" s="109" t="s">
        <v>592</v>
      </c>
      <c r="F257" s="288" t="s">
        <v>593</v>
      </c>
      <c r="G257" s="289"/>
      <c r="H257" s="289"/>
      <c r="I257" s="289"/>
      <c r="J257" s="110" t="s">
        <v>149</v>
      </c>
      <c r="K257" s="111">
        <v>1</v>
      </c>
      <c r="L257" s="290"/>
      <c r="M257" s="289"/>
      <c r="N257" s="290">
        <f>ROUND($L$257*$K$257,2)</f>
        <v>0</v>
      </c>
      <c r="O257" s="289"/>
      <c r="P257" s="289"/>
      <c r="Q257" s="289"/>
      <c r="R257" s="20"/>
      <c r="T257" s="112"/>
      <c r="U257" s="26" t="s">
        <v>44</v>
      </c>
      <c r="V257" s="113">
        <v>1</v>
      </c>
      <c r="W257" s="113">
        <f>$V$257*$K$257</f>
        <v>1</v>
      </c>
      <c r="X257" s="113">
        <v>0</v>
      </c>
      <c r="Y257" s="113">
        <f>$X$257*$K$257</f>
        <v>0</v>
      </c>
      <c r="Z257" s="113">
        <v>0</v>
      </c>
      <c r="AA257" s="113">
        <f>$Z$257*$K$257</f>
        <v>0</v>
      </c>
      <c r="AB257" s="114"/>
      <c r="AR257" s="6" t="s">
        <v>255</v>
      </c>
      <c r="AT257" s="6" t="s">
        <v>146</v>
      </c>
      <c r="AU257" s="6" t="s">
        <v>19</v>
      </c>
      <c r="AY257" s="6" t="s">
        <v>144</v>
      </c>
      <c r="BE257" s="115">
        <f>IF($U$257="základní",$N$257,0)</f>
        <v>0</v>
      </c>
      <c r="BF257" s="115">
        <f>IF($U$257="snížená",$N$257,0)</f>
        <v>0</v>
      </c>
      <c r="BG257" s="115">
        <f>IF($U$257="zákl. přenesená",$N$257,0)</f>
        <v>0</v>
      </c>
      <c r="BH257" s="115">
        <f>IF($U$257="sníž. přenesená",$N$257,0)</f>
        <v>0</v>
      </c>
      <c r="BI257" s="115">
        <f>IF($U$257="nulová",$N$257,0)</f>
        <v>0</v>
      </c>
      <c r="BJ257" s="6" t="s">
        <v>19</v>
      </c>
      <c r="BK257" s="115">
        <f>ROUND($L$257*$K$257,2)</f>
        <v>0</v>
      </c>
      <c r="BL257" s="6" t="s">
        <v>255</v>
      </c>
    </row>
    <row r="258" spans="2:64" s="6" customFormat="1" ht="27" customHeight="1">
      <c r="B258" s="19"/>
      <c r="C258" s="116" t="s">
        <v>594</v>
      </c>
      <c r="D258" s="116" t="s">
        <v>213</v>
      </c>
      <c r="E258" s="117" t="s">
        <v>595</v>
      </c>
      <c r="F258" s="298" t="s">
        <v>596</v>
      </c>
      <c r="G258" s="299"/>
      <c r="H258" s="299"/>
      <c r="I258" s="299"/>
      <c r="J258" s="118" t="s">
        <v>219</v>
      </c>
      <c r="K258" s="119">
        <v>1</v>
      </c>
      <c r="L258" s="300"/>
      <c r="M258" s="299"/>
      <c r="N258" s="300">
        <f>ROUND($L$258*$K$258,2)</f>
        <v>0</v>
      </c>
      <c r="O258" s="289"/>
      <c r="P258" s="289"/>
      <c r="Q258" s="289"/>
      <c r="R258" s="20"/>
      <c r="T258" s="112"/>
      <c r="U258" s="26" t="s">
        <v>44</v>
      </c>
      <c r="V258" s="113">
        <v>0</v>
      </c>
      <c r="W258" s="113">
        <f>$V$258*$K$258</f>
        <v>0</v>
      </c>
      <c r="X258" s="113">
        <v>0.007</v>
      </c>
      <c r="Y258" s="113">
        <f>$X$258*$K$258</f>
        <v>0.007</v>
      </c>
      <c r="Z258" s="113">
        <v>0</v>
      </c>
      <c r="AA258" s="113">
        <f>$Z$258*$K$258</f>
        <v>0</v>
      </c>
      <c r="AB258" s="114"/>
      <c r="AR258" s="6" t="s">
        <v>167</v>
      </c>
      <c r="AT258" s="6" t="s">
        <v>213</v>
      </c>
      <c r="AU258" s="6" t="s">
        <v>19</v>
      </c>
      <c r="AY258" s="6" t="s">
        <v>144</v>
      </c>
      <c r="BE258" s="115">
        <f>IF($U$258="základní",$N$258,0)</f>
        <v>0</v>
      </c>
      <c r="BF258" s="115">
        <f>IF($U$258="snížená",$N$258,0)</f>
        <v>0</v>
      </c>
      <c r="BG258" s="115">
        <f>IF($U$258="zákl. přenesená",$N$258,0)</f>
        <v>0</v>
      </c>
      <c r="BH258" s="115">
        <f>IF($U$258="sníž. přenesená",$N$258,0)</f>
        <v>0</v>
      </c>
      <c r="BI258" s="115">
        <f>IF($U$258="nulová",$N$258,0)</f>
        <v>0</v>
      </c>
      <c r="BJ258" s="6" t="s">
        <v>19</v>
      </c>
      <c r="BK258" s="115">
        <f>ROUND($L$258*$K$258,2)</f>
        <v>0</v>
      </c>
      <c r="BL258" s="6" t="s">
        <v>208</v>
      </c>
    </row>
    <row r="259" spans="2:64" s="6" customFormat="1" ht="15.75" customHeight="1">
      <c r="B259" s="19"/>
      <c r="C259" s="116" t="s">
        <v>597</v>
      </c>
      <c r="D259" s="116" t="s">
        <v>213</v>
      </c>
      <c r="E259" s="117" t="s">
        <v>598</v>
      </c>
      <c r="F259" s="298" t="s">
        <v>599</v>
      </c>
      <c r="G259" s="299"/>
      <c r="H259" s="299"/>
      <c r="I259" s="299"/>
      <c r="J259" s="118" t="s">
        <v>219</v>
      </c>
      <c r="K259" s="119">
        <v>1</v>
      </c>
      <c r="L259" s="300"/>
      <c r="M259" s="299"/>
      <c r="N259" s="300">
        <f>ROUND($L$259*$K$259,2)</f>
        <v>0</v>
      </c>
      <c r="O259" s="289"/>
      <c r="P259" s="289"/>
      <c r="Q259" s="289"/>
      <c r="R259" s="20"/>
      <c r="T259" s="112"/>
      <c r="U259" s="120" t="s">
        <v>44</v>
      </c>
      <c r="V259" s="121">
        <v>0</v>
      </c>
      <c r="W259" s="121">
        <f>$V$259*$K$259</f>
        <v>0</v>
      </c>
      <c r="X259" s="121">
        <v>0.01</v>
      </c>
      <c r="Y259" s="121">
        <f>$X$259*$K$259</f>
        <v>0.01</v>
      </c>
      <c r="Z259" s="121">
        <v>0</v>
      </c>
      <c r="AA259" s="121">
        <f>$Z$259*$K$259</f>
        <v>0</v>
      </c>
      <c r="AB259" s="122"/>
      <c r="AR259" s="6" t="s">
        <v>167</v>
      </c>
      <c r="AT259" s="6" t="s">
        <v>213</v>
      </c>
      <c r="AU259" s="6" t="s">
        <v>19</v>
      </c>
      <c r="AY259" s="6" t="s">
        <v>144</v>
      </c>
      <c r="BE259" s="115">
        <f>IF($U$259="základní",$N$259,0)</f>
        <v>0</v>
      </c>
      <c r="BF259" s="115">
        <f>IF($U$259="snížená",$N$259,0)</f>
        <v>0</v>
      </c>
      <c r="BG259" s="115">
        <f>IF($U$259="zákl. přenesená",$N$259,0)</f>
        <v>0</v>
      </c>
      <c r="BH259" s="115">
        <f>IF($U$259="sníž. přenesená",$N$259,0)</f>
        <v>0</v>
      </c>
      <c r="BI259" s="115">
        <f>IF($U$259="nulová",$N$259,0)</f>
        <v>0</v>
      </c>
      <c r="BJ259" s="6" t="s">
        <v>19</v>
      </c>
      <c r="BK259" s="115">
        <f>ROUND($L$259*$K$259,2)</f>
        <v>0</v>
      </c>
      <c r="BL259" s="6" t="s">
        <v>208</v>
      </c>
    </row>
    <row r="260" spans="2:18" s="6" customFormat="1" ht="7.5" customHeight="1">
      <c r="B260" s="41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3"/>
    </row>
    <row r="261" s="2" customFormat="1" ht="14.25" customHeight="1"/>
  </sheetData>
  <sheetProtection/>
  <mergeCells count="448">
    <mergeCell ref="O12:P12"/>
    <mergeCell ref="C2:Q2"/>
    <mergeCell ref="C4:Q4"/>
    <mergeCell ref="F6:P6"/>
    <mergeCell ref="F7:P7"/>
    <mergeCell ref="O9:P9"/>
    <mergeCell ref="O11:P11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F121:I121"/>
    <mergeCell ref="L121:M121"/>
    <mergeCell ref="N121:Q121"/>
    <mergeCell ref="N101:Q101"/>
    <mergeCell ref="N103:Q103"/>
    <mergeCell ref="L105:Q105"/>
    <mergeCell ref="C111:Q111"/>
    <mergeCell ref="F113:P113"/>
    <mergeCell ref="F114:P11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N127:Q127"/>
    <mergeCell ref="F129:I129"/>
    <mergeCell ref="L129:M129"/>
    <mergeCell ref="N129:Q129"/>
    <mergeCell ref="F130:I130"/>
    <mergeCell ref="L130:M130"/>
    <mergeCell ref="N130:Q13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H1:K1"/>
    <mergeCell ref="F259:I259"/>
    <mergeCell ref="L259:M259"/>
    <mergeCell ref="N259:Q259"/>
    <mergeCell ref="N122:Q122"/>
    <mergeCell ref="N123:Q123"/>
    <mergeCell ref="N124:Q124"/>
    <mergeCell ref="F256:I256"/>
    <mergeCell ref="L256:M256"/>
    <mergeCell ref="N256:Q256"/>
    <mergeCell ref="S2:AC2"/>
    <mergeCell ref="N179:Q179"/>
    <mergeCell ref="N191:Q191"/>
    <mergeCell ref="N238:Q238"/>
    <mergeCell ref="F258:I258"/>
    <mergeCell ref="L258:M258"/>
    <mergeCell ref="N258:Q258"/>
    <mergeCell ref="F257:I257"/>
    <mergeCell ref="L257:M257"/>
    <mergeCell ref="N257:Q257"/>
    <mergeCell ref="N242:Q242"/>
    <mergeCell ref="N247:Q247"/>
    <mergeCell ref="N138:Q138"/>
    <mergeCell ref="M116:P116"/>
    <mergeCell ref="M118:Q118"/>
    <mergeCell ref="M119:Q119"/>
    <mergeCell ref="N133:Q133"/>
    <mergeCell ref="N137:Q137"/>
    <mergeCell ref="F131:I131"/>
    <mergeCell ref="L131:M131"/>
    <mergeCell ref="N131:Q131"/>
    <mergeCell ref="F132:I132"/>
    <mergeCell ref="L132:M132"/>
    <mergeCell ref="N132:Q13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4" sqref="L1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715</v>
      </c>
      <c r="G1" s="127"/>
      <c r="H1" s="283" t="s">
        <v>716</v>
      </c>
      <c r="I1" s="283"/>
      <c r="J1" s="283"/>
      <c r="K1" s="283"/>
      <c r="L1" s="127" t="s">
        <v>717</v>
      </c>
      <c r="M1" s="125"/>
      <c r="N1" s="125"/>
      <c r="O1" s="126" t="s">
        <v>100</v>
      </c>
      <c r="P1" s="125"/>
      <c r="Q1" s="125"/>
      <c r="R1" s="125"/>
      <c r="S1" s="127" t="s">
        <v>718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80" t="s">
        <v>4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S2" s="252" t="s">
        <v>5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101</v>
      </c>
    </row>
    <row r="4" spans="2:46" s="2" customFormat="1" ht="37.5" customHeight="1">
      <c r="B4" s="10"/>
      <c r="C4" s="277" t="s">
        <v>102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307" t="str">
        <f>'Rekapitulace stavby'!$K$6</f>
        <v>Změna zdroje tepla v objektech DD Pohoda  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R6" s="11"/>
    </row>
    <row r="7" spans="2:18" s="6" customFormat="1" ht="37.5" customHeight="1">
      <c r="B7" s="19"/>
      <c r="D7" s="15" t="s">
        <v>103</v>
      </c>
      <c r="F7" s="281" t="s">
        <v>600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105</v>
      </c>
      <c r="M9" s="16" t="s">
        <v>22</v>
      </c>
      <c r="O9" s="301" t="str">
        <f>'Rekapitulace stavby'!$AN$8</f>
        <v>10.07.2017</v>
      </c>
      <c r="P9" s="256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264"/>
      <c r="P11" s="256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264"/>
      <c r="P12" s="256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264"/>
      <c r="P14" s="256"/>
      <c r="R14" s="20"/>
    </row>
    <row r="15" spans="2:18" s="6" customFormat="1" ht="18.75" customHeight="1">
      <c r="B15" s="19"/>
      <c r="E15" s="14"/>
      <c r="M15" s="16" t="s">
        <v>30</v>
      </c>
      <c r="O15" s="264"/>
      <c r="P15" s="256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36</v>
      </c>
      <c r="M17" s="16" t="s">
        <v>27</v>
      </c>
      <c r="O17" s="264" t="s">
        <v>33</v>
      </c>
      <c r="P17" s="256"/>
      <c r="R17" s="20"/>
    </row>
    <row r="18" spans="2:18" s="6" customFormat="1" ht="18.75" customHeight="1">
      <c r="B18" s="19"/>
      <c r="E18" s="14" t="s">
        <v>34</v>
      </c>
      <c r="M18" s="16" t="s">
        <v>30</v>
      </c>
      <c r="O18" s="264" t="s">
        <v>35</v>
      </c>
      <c r="P18" s="256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38</v>
      </c>
      <c r="M20" s="16" t="s">
        <v>27</v>
      </c>
      <c r="O20" s="264"/>
      <c r="P20" s="256"/>
      <c r="R20" s="20"/>
    </row>
    <row r="21" spans="2:18" s="6" customFormat="1" ht="18.75" customHeight="1">
      <c r="B21" s="19"/>
      <c r="E21" s="14" t="s">
        <v>39</v>
      </c>
      <c r="M21" s="16" t="s">
        <v>30</v>
      </c>
      <c r="O21" s="264"/>
      <c r="P21" s="256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106</v>
      </c>
      <c r="M24" s="282">
        <f>$N$88</f>
        <v>0</v>
      </c>
      <c r="N24" s="256"/>
      <c r="O24" s="256"/>
      <c r="P24" s="256"/>
      <c r="R24" s="20"/>
    </row>
    <row r="25" spans="2:18" s="6" customFormat="1" ht="15" customHeight="1">
      <c r="B25" s="19"/>
      <c r="D25" s="18" t="s">
        <v>107</v>
      </c>
      <c r="M25" s="282">
        <f>$N$99</f>
        <v>0</v>
      </c>
      <c r="N25" s="256"/>
      <c r="O25" s="256"/>
      <c r="P25" s="256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42</v>
      </c>
      <c r="M27" s="311">
        <f>ROUND($M$24+$M$25,2)</f>
        <v>0</v>
      </c>
      <c r="N27" s="256"/>
      <c r="O27" s="256"/>
      <c r="P27" s="256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43</v>
      </c>
      <c r="E29" s="24" t="s">
        <v>44</v>
      </c>
      <c r="F29" s="25">
        <v>0.21</v>
      </c>
      <c r="G29" s="81" t="s">
        <v>45</v>
      </c>
      <c r="H29" s="310">
        <f>ROUND((SUM($BE$99:$BE$100)+SUM($BE$118:$BE$165)),2)</f>
        <v>0</v>
      </c>
      <c r="I29" s="256"/>
      <c r="J29" s="256"/>
      <c r="M29" s="310">
        <f>ROUND((SUM($BE$99:$BE$100)+SUM($BE$118:$BE$165))*$F$29,2)</f>
        <v>0</v>
      </c>
      <c r="N29" s="256"/>
      <c r="O29" s="256"/>
      <c r="P29" s="256"/>
      <c r="R29" s="20"/>
    </row>
    <row r="30" spans="2:18" s="6" customFormat="1" ht="15" customHeight="1">
      <c r="B30" s="19"/>
      <c r="E30" s="24" t="s">
        <v>46</v>
      </c>
      <c r="F30" s="25">
        <v>0.15</v>
      </c>
      <c r="G30" s="81" t="s">
        <v>45</v>
      </c>
      <c r="H30" s="310">
        <f>ROUND((SUM($BF$99:$BF$100)+SUM($BF$118:$BF$165)),2)</f>
        <v>0</v>
      </c>
      <c r="I30" s="256"/>
      <c r="J30" s="256"/>
      <c r="M30" s="310">
        <f>ROUND((SUM($BF$99:$BF$100)+SUM($BF$118:$BF$165))*$F$30,2)</f>
        <v>0</v>
      </c>
      <c r="N30" s="256"/>
      <c r="O30" s="256"/>
      <c r="P30" s="256"/>
      <c r="R30" s="20"/>
    </row>
    <row r="31" spans="2:18" s="6" customFormat="1" ht="15" customHeight="1" hidden="1">
      <c r="B31" s="19"/>
      <c r="E31" s="24" t="s">
        <v>47</v>
      </c>
      <c r="F31" s="25">
        <v>0.21</v>
      </c>
      <c r="G31" s="81" t="s">
        <v>45</v>
      </c>
      <c r="H31" s="310">
        <f>ROUND((SUM($BG$99:$BG$100)+SUM($BG$118:$BG$165)),2)</f>
        <v>0</v>
      </c>
      <c r="I31" s="256"/>
      <c r="J31" s="256"/>
      <c r="M31" s="310">
        <v>0</v>
      </c>
      <c r="N31" s="256"/>
      <c r="O31" s="256"/>
      <c r="P31" s="256"/>
      <c r="R31" s="20"/>
    </row>
    <row r="32" spans="2:18" s="6" customFormat="1" ht="15" customHeight="1" hidden="1">
      <c r="B32" s="19"/>
      <c r="E32" s="24" t="s">
        <v>48</v>
      </c>
      <c r="F32" s="25">
        <v>0.15</v>
      </c>
      <c r="G32" s="81" t="s">
        <v>45</v>
      </c>
      <c r="H32" s="310">
        <f>ROUND((SUM($BH$99:$BH$100)+SUM($BH$118:$BH$165)),2)</f>
        <v>0</v>
      </c>
      <c r="I32" s="256"/>
      <c r="J32" s="256"/>
      <c r="M32" s="310">
        <v>0</v>
      </c>
      <c r="N32" s="256"/>
      <c r="O32" s="256"/>
      <c r="P32" s="256"/>
      <c r="R32" s="20"/>
    </row>
    <row r="33" spans="2:18" s="6" customFormat="1" ht="15" customHeight="1" hidden="1">
      <c r="B33" s="19"/>
      <c r="E33" s="24" t="s">
        <v>49</v>
      </c>
      <c r="F33" s="25">
        <v>0</v>
      </c>
      <c r="G33" s="81" t="s">
        <v>45</v>
      </c>
      <c r="H33" s="310">
        <f>ROUND((SUM($BI$99:$BI$100)+SUM($BI$118:$BI$165)),2)</f>
        <v>0</v>
      </c>
      <c r="I33" s="256"/>
      <c r="J33" s="256"/>
      <c r="M33" s="310">
        <v>0</v>
      </c>
      <c r="N33" s="256"/>
      <c r="O33" s="256"/>
      <c r="P33" s="256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50</v>
      </c>
      <c r="E35" s="30"/>
      <c r="F35" s="30"/>
      <c r="G35" s="82" t="s">
        <v>51</v>
      </c>
      <c r="H35" s="31" t="s">
        <v>52</v>
      </c>
      <c r="I35" s="30"/>
      <c r="J35" s="30"/>
      <c r="K35" s="30"/>
      <c r="L35" s="276">
        <f>ROUND(SUM($M$27:$M$33),2)</f>
        <v>0</v>
      </c>
      <c r="M35" s="269"/>
      <c r="N35" s="269"/>
      <c r="O35" s="269"/>
      <c r="P35" s="271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53</v>
      </c>
      <c r="E50" s="33"/>
      <c r="F50" s="33"/>
      <c r="G50" s="33"/>
      <c r="H50" s="34"/>
      <c r="J50" s="32" t="s">
        <v>54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55</v>
      </c>
      <c r="E59" s="38"/>
      <c r="F59" s="38"/>
      <c r="G59" s="39" t="s">
        <v>56</v>
      </c>
      <c r="H59" s="40"/>
      <c r="J59" s="37" t="s">
        <v>55</v>
      </c>
      <c r="K59" s="38"/>
      <c r="L59" s="38"/>
      <c r="M59" s="38"/>
      <c r="N59" s="39" t="s">
        <v>56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57</v>
      </c>
      <c r="E61" s="33"/>
      <c r="F61" s="33"/>
      <c r="G61" s="33"/>
      <c r="H61" s="34"/>
      <c r="J61" s="32" t="s">
        <v>58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55</v>
      </c>
      <c r="E70" s="38"/>
      <c r="F70" s="38"/>
      <c r="G70" s="39" t="s">
        <v>56</v>
      </c>
      <c r="H70" s="40"/>
      <c r="J70" s="37" t="s">
        <v>55</v>
      </c>
      <c r="K70" s="38"/>
      <c r="L70" s="38"/>
      <c r="M70" s="38"/>
      <c r="N70" s="39" t="s">
        <v>56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77" t="s">
        <v>108</v>
      </c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307" t="str">
        <f>$F$6</f>
        <v>Změna zdroje tepla v objektech DD Pohoda  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R78" s="20"/>
    </row>
    <row r="79" spans="2:18" s="6" customFormat="1" ht="37.5" customHeight="1">
      <c r="B79" s="19"/>
      <c r="C79" s="49" t="s">
        <v>103</v>
      </c>
      <c r="F79" s="263" t="str">
        <f>$F$7</f>
        <v>SO01 F.1.4.c) - Rozvod vnitřního plynu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Turnov</v>
      </c>
      <c r="K81" s="16" t="s">
        <v>22</v>
      </c>
      <c r="M81" s="301" t="str">
        <f>IF($O$9="","",$O$9)</f>
        <v>10.07.2017</v>
      </c>
      <c r="N81" s="256"/>
      <c r="O81" s="256"/>
      <c r="P81" s="256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Město Turnov</v>
      </c>
      <c r="K83" s="16" t="s">
        <v>36</v>
      </c>
      <c r="M83" s="264" t="str">
        <f>$E$18</f>
        <v>VK INVESTING s.r.o.</v>
      </c>
      <c r="N83" s="256"/>
      <c r="O83" s="256"/>
      <c r="P83" s="256"/>
      <c r="Q83" s="256"/>
      <c r="R83" s="20"/>
    </row>
    <row r="84" spans="2:18" s="6" customFormat="1" ht="15" customHeight="1">
      <c r="B84" s="19"/>
      <c r="C84" s="16" t="s">
        <v>32</v>
      </c>
      <c r="F84" s="14">
        <f>IF($E$15="","",$E$15)</f>
      </c>
      <c r="K84" s="16" t="s">
        <v>38</v>
      </c>
      <c r="M84" s="264" t="str">
        <f>$E$21</f>
        <v>Martin Šimeček</v>
      </c>
      <c r="N84" s="256"/>
      <c r="O84" s="256"/>
      <c r="P84" s="256"/>
      <c r="Q84" s="256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309" t="s">
        <v>109</v>
      </c>
      <c r="D86" s="258"/>
      <c r="E86" s="258"/>
      <c r="F86" s="258"/>
      <c r="G86" s="258"/>
      <c r="H86" s="28"/>
      <c r="I86" s="28"/>
      <c r="J86" s="28"/>
      <c r="K86" s="28"/>
      <c r="L86" s="28"/>
      <c r="M86" s="28"/>
      <c r="N86" s="309" t="s">
        <v>110</v>
      </c>
      <c r="O86" s="256"/>
      <c r="P86" s="256"/>
      <c r="Q86" s="256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111</v>
      </c>
      <c r="N88" s="254">
        <f>ROUND($N$118,2)+N157</f>
        <v>0</v>
      </c>
      <c r="O88" s="256"/>
      <c r="P88" s="256"/>
      <c r="Q88" s="256"/>
      <c r="R88" s="20"/>
      <c r="AU88" s="6" t="s">
        <v>112</v>
      </c>
    </row>
    <row r="89" spans="2:18" s="65" customFormat="1" ht="25.5" customHeight="1">
      <c r="B89" s="83"/>
      <c r="D89" s="84" t="s">
        <v>113</v>
      </c>
      <c r="N89" s="308">
        <f>ROUND($N$119,2)</f>
        <v>0</v>
      </c>
      <c r="O89" s="306"/>
      <c r="P89" s="306"/>
      <c r="Q89" s="306"/>
      <c r="R89" s="85"/>
    </row>
    <row r="90" spans="2:18" s="79" customFormat="1" ht="21" customHeight="1">
      <c r="B90" s="86"/>
      <c r="D90" s="87" t="s">
        <v>114</v>
      </c>
      <c r="N90" s="305">
        <f>ROUND($N$120,2)</f>
        <v>0</v>
      </c>
      <c r="O90" s="306"/>
      <c r="P90" s="306"/>
      <c r="Q90" s="306"/>
      <c r="R90" s="88"/>
    </row>
    <row r="91" spans="2:18" s="79" customFormat="1" ht="21" customHeight="1">
      <c r="B91" s="86"/>
      <c r="D91" s="87" t="s">
        <v>115</v>
      </c>
      <c r="N91" s="305">
        <f>ROUND($N$131,2)</f>
        <v>0</v>
      </c>
      <c r="O91" s="306"/>
      <c r="P91" s="306"/>
      <c r="Q91" s="306"/>
      <c r="R91" s="88"/>
    </row>
    <row r="92" spans="2:18" s="79" customFormat="1" ht="21" customHeight="1">
      <c r="B92" s="86"/>
      <c r="D92" s="87" t="s">
        <v>116</v>
      </c>
      <c r="N92" s="305">
        <f>ROUND($N$133,2)</f>
        <v>0</v>
      </c>
      <c r="O92" s="306"/>
      <c r="P92" s="306"/>
      <c r="Q92" s="306"/>
      <c r="R92" s="88"/>
    </row>
    <row r="93" spans="2:18" s="79" customFormat="1" ht="21" customHeight="1">
      <c r="B93" s="86"/>
      <c r="D93" s="87" t="s">
        <v>601</v>
      </c>
      <c r="N93" s="305">
        <f>ROUND($N$135,2)</f>
        <v>0</v>
      </c>
      <c r="O93" s="306"/>
      <c r="P93" s="306"/>
      <c r="Q93" s="306"/>
      <c r="R93" s="88"/>
    </row>
    <row r="94" spans="2:18" s="65" customFormat="1" ht="25.5" customHeight="1">
      <c r="B94" s="83"/>
      <c r="D94" s="84" t="s">
        <v>119</v>
      </c>
      <c r="N94" s="308">
        <f>ROUND($N$138,2)</f>
        <v>0</v>
      </c>
      <c r="O94" s="306"/>
      <c r="P94" s="306"/>
      <c r="Q94" s="306"/>
      <c r="R94" s="85"/>
    </row>
    <row r="95" spans="2:18" s="79" customFormat="1" ht="21" customHeight="1">
      <c r="B95" s="86"/>
      <c r="D95" s="87" t="s">
        <v>602</v>
      </c>
      <c r="N95" s="305">
        <f>ROUND($N$139,2)</f>
        <v>0</v>
      </c>
      <c r="O95" s="306"/>
      <c r="P95" s="306"/>
      <c r="Q95" s="306"/>
      <c r="R95" s="88"/>
    </row>
    <row r="96" spans="2:18" s="79" customFormat="1" ht="21" customHeight="1">
      <c r="B96" s="86"/>
      <c r="D96" s="87" t="s">
        <v>275</v>
      </c>
      <c r="N96" s="305">
        <f>ROUND($N$159,2)</f>
        <v>0</v>
      </c>
      <c r="O96" s="306"/>
      <c r="P96" s="306"/>
      <c r="Q96" s="306"/>
      <c r="R96" s="88"/>
    </row>
    <row r="97" spans="2:18" s="65" customFormat="1" ht="25.5" customHeight="1">
      <c r="B97" s="83"/>
      <c r="D97" s="84" t="s">
        <v>123</v>
      </c>
      <c r="N97" s="308">
        <f>ROUND($N$164,2)</f>
        <v>0</v>
      </c>
      <c r="O97" s="306"/>
      <c r="P97" s="306"/>
      <c r="Q97" s="306"/>
      <c r="R97" s="85"/>
    </row>
    <row r="98" spans="2:18" s="6" customFormat="1" ht="22.5" customHeight="1">
      <c r="B98" s="19"/>
      <c r="R98" s="20"/>
    </row>
    <row r="99" spans="2:21" s="6" customFormat="1" ht="30" customHeight="1">
      <c r="B99" s="19"/>
      <c r="C99" s="60" t="s">
        <v>127</v>
      </c>
      <c r="N99" s="254">
        <v>0</v>
      </c>
      <c r="O99" s="256"/>
      <c r="P99" s="256"/>
      <c r="Q99" s="256"/>
      <c r="R99" s="20"/>
      <c r="T99" s="89"/>
      <c r="U99" s="90" t="s">
        <v>43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78" t="s">
        <v>99</v>
      </c>
      <c r="D101" s="28"/>
      <c r="E101" s="28"/>
      <c r="F101" s="28"/>
      <c r="G101" s="28"/>
      <c r="H101" s="28"/>
      <c r="I101" s="28"/>
      <c r="J101" s="28"/>
      <c r="K101" s="28"/>
      <c r="L101" s="257">
        <f>ROUND(SUM($N$88+$N$99),2)</f>
        <v>0</v>
      </c>
      <c r="M101" s="258"/>
      <c r="N101" s="258"/>
      <c r="O101" s="258"/>
      <c r="P101" s="258"/>
      <c r="Q101" s="258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277" t="s">
        <v>128</v>
      </c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14</v>
      </c>
      <c r="F109" s="307" t="str">
        <f>$F$6</f>
        <v>Změna zdroje tepla v objektech DD Pohoda  </v>
      </c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R109" s="20"/>
    </row>
    <row r="110" spans="2:18" s="6" customFormat="1" ht="37.5" customHeight="1">
      <c r="B110" s="19"/>
      <c r="C110" s="49" t="s">
        <v>103</v>
      </c>
      <c r="F110" s="263" t="str">
        <f>$F$7</f>
        <v>SO01 F.1.4.c) - Rozvod vnitřního plynu</v>
      </c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R110" s="20"/>
    </row>
    <row r="111" spans="2:18" s="6" customFormat="1" ht="7.5" customHeight="1">
      <c r="B111" s="19"/>
      <c r="R111" s="20"/>
    </row>
    <row r="112" spans="2:18" s="6" customFormat="1" ht="18.75" customHeight="1">
      <c r="B112" s="19"/>
      <c r="C112" s="16" t="s">
        <v>20</v>
      </c>
      <c r="F112" s="14" t="str">
        <f>$F$9</f>
        <v>Turnov</v>
      </c>
      <c r="K112" s="16" t="s">
        <v>22</v>
      </c>
      <c r="M112" s="301" t="str">
        <f>IF($O$9="","",$O$9)</f>
        <v>10.07.2017</v>
      </c>
      <c r="N112" s="256"/>
      <c r="O112" s="256"/>
      <c r="P112" s="256"/>
      <c r="R112" s="20"/>
    </row>
    <row r="113" spans="2:18" s="6" customFormat="1" ht="7.5" customHeight="1">
      <c r="B113" s="19"/>
      <c r="R113" s="20"/>
    </row>
    <row r="114" spans="2:18" s="6" customFormat="1" ht="15.75" customHeight="1">
      <c r="B114" s="19"/>
      <c r="C114" s="16" t="s">
        <v>26</v>
      </c>
      <c r="F114" s="14" t="str">
        <f>$E$12</f>
        <v>Město Turnov</v>
      </c>
      <c r="K114" s="16" t="s">
        <v>36</v>
      </c>
      <c r="M114" s="264" t="str">
        <f>$E$18</f>
        <v>VK INVESTING s.r.o.</v>
      </c>
      <c r="N114" s="256"/>
      <c r="O114" s="256"/>
      <c r="P114" s="256"/>
      <c r="Q114" s="256"/>
      <c r="R114" s="20"/>
    </row>
    <row r="115" spans="2:18" s="6" customFormat="1" ht="15" customHeight="1">
      <c r="B115" s="19"/>
      <c r="C115" s="16" t="s">
        <v>32</v>
      </c>
      <c r="F115" s="14">
        <f>IF($E$15="","",$E$15)</f>
      </c>
      <c r="K115" s="16" t="s">
        <v>38</v>
      </c>
      <c r="M115" s="264" t="str">
        <f>$E$21</f>
        <v>Martin Šimeček</v>
      </c>
      <c r="N115" s="256"/>
      <c r="O115" s="256"/>
      <c r="P115" s="256"/>
      <c r="Q115" s="256"/>
      <c r="R115" s="20"/>
    </row>
    <row r="116" spans="2:18" s="6" customFormat="1" ht="11.25" customHeight="1">
      <c r="B116" s="19"/>
      <c r="R116" s="20"/>
    </row>
    <row r="117" spans="2:28" s="91" customFormat="1" ht="30" customHeight="1">
      <c r="B117" s="92"/>
      <c r="C117" s="93" t="s">
        <v>129</v>
      </c>
      <c r="D117" s="94" t="s">
        <v>130</v>
      </c>
      <c r="E117" s="94" t="s">
        <v>61</v>
      </c>
      <c r="F117" s="302" t="s">
        <v>131</v>
      </c>
      <c r="G117" s="303"/>
      <c r="H117" s="303"/>
      <c r="I117" s="303"/>
      <c r="J117" s="94" t="s">
        <v>132</v>
      </c>
      <c r="K117" s="94" t="s">
        <v>133</v>
      </c>
      <c r="L117" s="302" t="s">
        <v>134</v>
      </c>
      <c r="M117" s="303"/>
      <c r="N117" s="302" t="s">
        <v>135</v>
      </c>
      <c r="O117" s="303"/>
      <c r="P117" s="303"/>
      <c r="Q117" s="304"/>
      <c r="R117" s="95"/>
      <c r="T117" s="55" t="s">
        <v>136</v>
      </c>
      <c r="U117" s="56" t="s">
        <v>43</v>
      </c>
      <c r="V117" s="56" t="s">
        <v>137</v>
      </c>
      <c r="W117" s="56" t="s">
        <v>138</v>
      </c>
      <c r="X117" s="56" t="s">
        <v>139</v>
      </c>
      <c r="Y117" s="56" t="s">
        <v>140</v>
      </c>
      <c r="Z117" s="56" t="s">
        <v>141</v>
      </c>
      <c r="AA117" s="56" t="s">
        <v>142</v>
      </c>
      <c r="AB117" s="57" t="s">
        <v>143</v>
      </c>
    </row>
    <row r="118" spans="2:63" s="6" customFormat="1" ht="30" customHeight="1">
      <c r="B118" s="19"/>
      <c r="C118" s="60" t="s">
        <v>106</v>
      </c>
      <c r="N118" s="287">
        <f>$BK$118</f>
        <v>0</v>
      </c>
      <c r="O118" s="256"/>
      <c r="P118" s="256"/>
      <c r="Q118" s="256"/>
      <c r="R118" s="20"/>
      <c r="T118" s="59"/>
      <c r="U118" s="33"/>
      <c r="V118" s="33"/>
      <c r="W118" s="96">
        <f>$W$119+$W$138+$W$164</f>
        <v>117.62505599999999</v>
      </c>
      <c r="X118" s="33"/>
      <c r="Y118" s="96">
        <f>$Y$119+$Y$138+$Y$164</f>
        <v>3.6215499999999996</v>
      </c>
      <c r="Z118" s="33"/>
      <c r="AA118" s="96">
        <f>$AA$119+$AA$138+$AA$164</f>
        <v>0.3415</v>
      </c>
      <c r="AB118" s="34"/>
      <c r="AT118" s="6" t="s">
        <v>78</v>
      </c>
      <c r="AU118" s="6" t="s">
        <v>112</v>
      </c>
      <c r="BK118" s="97">
        <f>$BK$119+$BK$138+$BK$164</f>
        <v>0</v>
      </c>
    </row>
    <row r="119" spans="2:63" s="98" customFormat="1" ht="37.5" customHeight="1">
      <c r="B119" s="99"/>
      <c r="D119" s="100" t="s">
        <v>113</v>
      </c>
      <c r="N119" s="284">
        <f>$BK$119</f>
        <v>0</v>
      </c>
      <c r="O119" s="285"/>
      <c r="P119" s="285"/>
      <c r="Q119" s="285"/>
      <c r="R119" s="102"/>
      <c r="T119" s="103"/>
      <c r="W119" s="104">
        <f>$W$120+$W$131+$W$133+$W$135</f>
        <v>49.177499999999995</v>
      </c>
      <c r="Y119" s="104">
        <f>$Y$120+$Y$131+$Y$133+$Y$135</f>
        <v>0.99202</v>
      </c>
      <c r="AA119" s="104">
        <f>$AA$120+$AA$131+$AA$133+$AA$135</f>
        <v>0.3415</v>
      </c>
      <c r="AB119" s="105"/>
      <c r="AR119" s="101" t="s">
        <v>19</v>
      </c>
      <c r="AT119" s="101" t="s">
        <v>78</v>
      </c>
      <c r="AU119" s="101" t="s">
        <v>79</v>
      </c>
      <c r="AY119" s="101" t="s">
        <v>144</v>
      </c>
      <c r="BK119" s="106">
        <f>$BK$120+$BK$131+$BK$133+$BK$135</f>
        <v>0</v>
      </c>
    </row>
    <row r="120" spans="2:63" s="98" customFormat="1" ht="21" customHeight="1">
      <c r="B120" s="99"/>
      <c r="D120" s="107" t="s">
        <v>114</v>
      </c>
      <c r="N120" s="286">
        <f>$BK$120</f>
        <v>0</v>
      </c>
      <c r="O120" s="285"/>
      <c r="P120" s="285"/>
      <c r="Q120" s="285"/>
      <c r="R120" s="102"/>
      <c r="T120" s="103"/>
      <c r="W120" s="104">
        <f>SUM($W$121:$W$130)</f>
        <v>22.633</v>
      </c>
      <c r="Y120" s="104">
        <f>SUM($Y$121:$Y$130)</f>
        <v>0</v>
      </c>
      <c r="AA120" s="104">
        <f>SUM($AA$121:$AA$130)</f>
        <v>0.26</v>
      </c>
      <c r="AB120" s="105"/>
      <c r="AR120" s="101" t="s">
        <v>19</v>
      </c>
      <c r="AT120" s="101" t="s">
        <v>78</v>
      </c>
      <c r="AU120" s="101" t="s">
        <v>19</v>
      </c>
      <c r="AY120" s="101" t="s">
        <v>144</v>
      </c>
      <c r="BK120" s="106">
        <f>SUM($BK$121:$BK$130)</f>
        <v>0</v>
      </c>
    </row>
    <row r="121" spans="2:64" s="6" customFormat="1" ht="15.75" customHeight="1">
      <c r="B121" s="19"/>
      <c r="C121" s="108" t="s">
        <v>198</v>
      </c>
      <c r="D121" s="108" t="s">
        <v>146</v>
      </c>
      <c r="E121" s="109" t="s">
        <v>603</v>
      </c>
      <c r="F121" s="288" t="s">
        <v>604</v>
      </c>
      <c r="G121" s="289"/>
      <c r="H121" s="289"/>
      <c r="I121" s="289"/>
      <c r="J121" s="110" t="s">
        <v>149</v>
      </c>
      <c r="K121" s="111">
        <v>1</v>
      </c>
      <c r="L121" s="290"/>
      <c r="M121" s="289"/>
      <c r="N121" s="290">
        <f>ROUND($L$121*$K$121,2)</f>
        <v>0</v>
      </c>
      <c r="O121" s="289"/>
      <c r="P121" s="289"/>
      <c r="Q121" s="289"/>
      <c r="R121" s="20"/>
      <c r="T121" s="112"/>
      <c r="U121" s="26" t="s">
        <v>44</v>
      </c>
      <c r="V121" s="113">
        <v>0.318</v>
      </c>
      <c r="W121" s="113">
        <f>$V$121*$K$121</f>
        <v>0.318</v>
      </c>
      <c r="X121" s="113">
        <v>0</v>
      </c>
      <c r="Y121" s="113">
        <f>$X$121*$K$121</f>
        <v>0</v>
      </c>
      <c r="Z121" s="113">
        <v>0.26</v>
      </c>
      <c r="AA121" s="113">
        <f>$Z$121*$K$121</f>
        <v>0.26</v>
      </c>
      <c r="AB121" s="114"/>
      <c r="AR121" s="6" t="s">
        <v>150</v>
      </c>
      <c r="AT121" s="6" t="s">
        <v>146</v>
      </c>
      <c r="AU121" s="6" t="s">
        <v>101</v>
      </c>
      <c r="AY121" s="6" t="s">
        <v>144</v>
      </c>
      <c r="BE121" s="115">
        <f>IF($U$121="základní",$N$121,0)</f>
        <v>0</v>
      </c>
      <c r="BF121" s="115">
        <f>IF($U$121="snížená",$N$121,0)</f>
        <v>0</v>
      </c>
      <c r="BG121" s="115">
        <f>IF($U$121="zákl. přenesená",$N$121,0)</f>
        <v>0</v>
      </c>
      <c r="BH121" s="115">
        <f>IF($U$121="sníž. přenesená",$N$121,0)</f>
        <v>0</v>
      </c>
      <c r="BI121" s="115">
        <f>IF($U$121="nulová",$N$121,0)</f>
        <v>0</v>
      </c>
      <c r="BJ121" s="6" t="s">
        <v>19</v>
      </c>
      <c r="BK121" s="115">
        <f>ROUND($L$121*$K$121,2)</f>
        <v>0</v>
      </c>
      <c r="BL121" s="6" t="s">
        <v>150</v>
      </c>
    </row>
    <row r="122" spans="2:64" s="6" customFormat="1" ht="27" customHeight="1">
      <c r="B122" s="19"/>
      <c r="C122" s="108" t="s">
        <v>209</v>
      </c>
      <c r="D122" s="108" t="s">
        <v>146</v>
      </c>
      <c r="E122" s="109" t="s">
        <v>159</v>
      </c>
      <c r="F122" s="288" t="s">
        <v>160</v>
      </c>
      <c r="G122" s="289"/>
      <c r="H122" s="289"/>
      <c r="I122" s="289"/>
      <c r="J122" s="110" t="s">
        <v>157</v>
      </c>
      <c r="K122" s="111">
        <v>5</v>
      </c>
      <c r="L122" s="290"/>
      <c r="M122" s="289"/>
      <c r="N122" s="290">
        <f>ROUND($L$122*$K$122,2)</f>
        <v>0</v>
      </c>
      <c r="O122" s="289"/>
      <c r="P122" s="289"/>
      <c r="Q122" s="289"/>
      <c r="R122" s="20"/>
      <c r="T122" s="112"/>
      <c r="U122" s="26" t="s">
        <v>44</v>
      </c>
      <c r="V122" s="113">
        <v>0.058</v>
      </c>
      <c r="W122" s="113">
        <f>$V$122*$K$122</f>
        <v>0.29000000000000004</v>
      </c>
      <c r="X122" s="113">
        <v>0</v>
      </c>
      <c r="Y122" s="113">
        <f>$X$122*$K$122</f>
        <v>0</v>
      </c>
      <c r="Z122" s="113">
        <v>0</v>
      </c>
      <c r="AA122" s="113">
        <f>$Z$122*$K$122</f>
        <v>0</v>
      </c>
      <c r="AB122" s="114"/>
      <c r="AR122" s="6" t="s">
        <v>150</v>
      </c>
      <c r="AT122" s="6" t="s">
        <v>146</v>
      </c>
      <c r="AU122" s="6" t="s">
        <v>101</v>
      </c>
      <c r="AY122" s="6" t="s">
        <v>144</v>
      </c>
      <c r="BE122" s="115">
        <f>IF($U$122="základní",$N$122,0)</f>
        <v>0</v>
      </c>
      <c r="BF122" s="115">
        <f>IF($U$122="snížená",$N$122,0)</f>
        <v>0</v>
      </c>
      <c r="BG122" s="115">
        <f>IF($U$122="zákl. přenesená",$N$122,0)</f>
        <v>0</v>
      </c>
      <c r="BH122" s="115">
        <f>IF($U$122="sníž. přenesená",$N$122,0)</f>
        <v>0</v>
      </c>
      <c r="BI122" s="115">
        <f>IF($U$122="nulová",$N$122,0)</f>
        <v>0</v>
      </c>
      <c r="BJ122" s="6" t="s">
        <v>19</v>
      </c>
      <c r="BK122" s="115">
        <f>ROUND($L$122*$K$122,2)</f>
        <v>0</v>
      </c>
      <c r="BL122" s="6" t="s">
        <v>150</v>
      </c>
    </row>
    <row r="123" spans="2:64" s="6" customFormat="1" ht="27" customHeight="1">
      <c r="B123" s="19"/>
      <c r="C123" s="108" t="s">
        <v>204</v>
      </c>
      <c r="D123" s="108" t="s">
        <v>146</v>
      </c>
      <c r="E123" s="109" t="s">
        <v>155</v>
      </c>
      <c r="F123" s="288" t="s">
        <v>156</v>
      </c>
      <c r="G123" s="289"/>
      <c r="H123" s="289"/>
      <c r="I123" s="289"/>
      <c r="J123" s="110" t="s">
        <v>157</v>
      </c>
      <c r="K123" s="111">
        <v>5</v>
      </c>
      <c r="L123" s="290"/>
      <c r="M123" s="289"/>
      <c r="N123" s="290">
        <f>ROUND($L$123*$K$123,2)</f>
        <v>0</v>
      </c>
      <c r="O123" s="289"/>
      <c r="P123" s="289"/>
      <c r="Q123" s="289"/>
      <c r="R123" s="20"/>
      <c r="T123" s="112"/>
      <c r="U123" s="26" t="s">
        <v>44</v>
      </c>
      <c r="V123" s="113">
        <v>1.176</v>
      </c>
      <c r="W123" s="113">
        <f>$V$123*$K$123</f>
        <v>5.88</v>
      </c>
      <c r="X123" s="113">
        <v>0</v>
      </c>
      <c r="Y123" s="113">
        <f>$X$123*$K$123</f>
        <v>0</v>
      </c>
      <c r="Z123" s="113">
        <v>0</v>
      </c>
      <c r="AA123" s="113">
        <f>$Z$123*$K$123</f>
        <v>0</v>
      </c>
      <c r="AB123" s="114"/>
      <c r="AR123" s="6" t="s">
        <v>150</v>
      </c>
      <c r="AT123" s="6" t="s">
        <v>146</v>
      </c>
      <c r="AU123" s="6" t="s">
        <v>101</v>
      </c>
      <c r="AY123" s="6" t="s">
        <v>144</v>
      </c>
      <c r="BE123" s="115">
        <f>IF($U$123="základní",$N$123,0)</f>
        <v>0</v>
      </c>
      <c r="BF123" s="115">
        <f>IF($U$123="snížená",$N$123,0)</f>
        <v>0</v>
      </c>
      <c r="BG123" s="115">
        <f>IF($U$123="zákl. přenesená",$N$123,0)</f>
        <v>0</v>
      </c>
      <c r="BH123" s="115">
        <f>IF($U$123="sníž. přenesená",$N$123,0)</f>
        <v>0</v>
      </c>
      <c r="BI123" s="115">
        <f>IF($U$123="nulová",$N$123,0)</f>
        <v>0</v>
      </c>
      <c r="BJ123" s="6" t="s">
        <v>19</v>
      </c>
      <c r="BK123" s="115">
        <f>ROUND($L$123*$K$123,2)</f>
        <v>0</v>
      </c>
      <c r="BL123" s="6" t="s">
        <v>150</v>
      </c>
    </row>
    <row r="124" spans="2:64" s="6" customFormat="1" ht="27" customHeight="1">
      <c r="B124" s="19"/>
      <c r="C124" s="108" t="s">
        <v>195</v>
      </c>
      <c r="D124" s="108" t="s">
        <v>146</v>
      </c>
      <c r="E124" s="109" t="s">
        <v>162</v>
      </c>
      <c r="F124" s="288" t="s">
        <v>163</v>
      </c>
      <c r="G124" s="289"/>
      <c r="H124" s="289"/>
      <c r="I124" s="289"/>
      <c r="J124" s="110" t="s">
        <v>157</v>
      </c>
      <c r="K124" s="111">
        <v>5</v>
      </c>
      <c r="L124" s="290"/>
      <c r="M124" s="289"/>
      <c r="N124" s="290">
        <f>ROUND($L$124*$K$124,2)</f>
        <v>0</v>
      </c>
      <c r="O124" s="289"/>
      <c r="P124" s="289"/>
      <c r="Q124" s="289"/>
      <c r="R124" s="20"/>
      <c r="T124" s="112"/>
      <c r="U124" s="26" t="s">
        <v>44</v>
      </c>
      <c r="V124" s="113">
        <v>0.401</v>
      </c>
      <c r="W124" s="113">
        <f>$V$124*$K$124</f>
        <v>2.005</v>
      </c>
      <c r="X124" s="113">
        <v>0</v>
      </c>
      <c r="Y124" s="113">
        <f>$X$124*$K$124</f>
        <v>0</v>
      </c>
      <c r="Z124" s="113">
        <v>0</v>
      </c>
      <c r="AA124" s="113">
        <f>$Z$124*$K$124</f>
        <v>0</v>
      </c>
      <c r="AB124" s="114"/>
      <c r="AR124" s="6" t="s">
        <v>150</v>
      </c>
      <c r="AT124" s="6" t="s">
        <v>146</v>
      </c>
      <c r="AU124" s="6" t="s">
        <v>101</v>
      </c>
      <c r="AY124" s="6" t="s">
        <v>144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6" t="s">
        <v>19</v>
      </c>
      <c r="BK124" s="115">
        <f>ROUND($L$124*$K$124,2)</f>
        <v>0</v>
      </c>
      <c r="BL124" s="6" t="s">
        <v>150</v>
      </c>
    </row>
    <row r="125" spans="2:64" s="6" customFormat="1" ht="27" customHeight="1">
      <c r="B125" s="19"/>
      <c r="C125" s="108" t="s">
        <v>145</v>
      </c>
      <c r="D125" s="108" t="s">
        <v>146</v>
      </c>
      <c r="E125" s="109" t="s">
        <v>165</v>
      </c>
      <c r="F125" s="288" t="s">
        <v>166</v>
      </c>
      <c r="G125" s="289"/>
      <c r="H125" s="289"/>
      <c r="I125" s="289"/>
      <c r="J125" s="110" t="s">
        <v>157</v>
      </c>
      <c r="K125" s="111">
        <v>5</v>
      </c>
      <c r="L125" s="290"/>
      <c r="M125" s="289"/>
      <c r="N125" s="290">
        <f>ROUND($L$125*$K$125,2)</f>
        <v>0</v>
      </c>
      <c r="O125" s="289"/>
      <c r="P125" s="289"/>
      <c r="Q125" s="289"/>
      <c r="R125" s="20"/>
      <c r="T125" s="112"/>
      <c r="U125" s="26" t="s">
        <v>44</v>
      </c>
      <c r="V125" s="113">
        <v>0.345</v>
      </c>
      <c r="W125" s="113">
        <f>$V$125*$K$125</f>
        <v>1.7249999999999999</v>
      </c>
      <c r="X125" s="113">
        <v>0</v>
      </c>
      <c r="Y125" s="113">
        <f>$X$125*$K$125</f>
        <v>0</v>
      </c>
      <c r="Z125" s="113">
        <v>0</v>
      </c>
      <c r="AA125" s="113">
        <f>$Z$125*$K$125</f>
        <v>0</v>
      </c>
      <c r="AB125" s="114"/>
      <c r="AR125" s="6" t="s">
        <v>150</v>
      </c>
      <c r="AT125" s="6" t="s">
        <v>146</v>
      </c>
      <c r="AU125" s="6" t="s">
        <v>101</v>
      </c>
      <c r="AY125" s="6" t="s">
        <v>144</v>
      </c>
      <c r="BE125" s="115">
        <f>IF($U$125="základní",$N$125,0)</f>
        <v>0</v>
      </c>
      <c r="BF125" s="115">
        <f>IF($U$125="snížená",$N$125,0)</f>
        <v>0</v>
      </c>
      <c r="BG125" s="115">
        <f>IF($U$125="zákl. přenesená",$N$125,0)</f>
        <v>0</v>
      </c>
      <c r="BH125" s="115">
        <f>IF($U$125="sníž. přenesená",$N$125,0)</f>
        <v>0</v>
      </c>
      <c r="BI125" s="115">
        <f>IF($U$125="nulová",$N$125,0)</f>
        <v>0</v>
      </c>
      <c r="BJ125" s="6" t="s">
        <v>19</v>
      </c>
      <c r="BK125" s="115">
        <f>ROUND($L$125*$K$125,2)</f>
        <v>0</v>
      </c>
      <c r="BL125" s="6" t="s">
        <v>150</v>
      </c>
    </row>
    <row r="126" spans="2:64" s="6" customFormat="1" ht="27" customHeight="1">
      <c r="B126" s="19"/>
      <c r="C126" s="108" t="s">
        <v>151</v>
      </c>
      <c r="D126" s="108" t="s">
        <v>146</v>
      </c>
      <c r="E126" s="109" t="s">
        <v>168</v>
      </c>
      <c r="F126" s="288" t="s">
        <v>169</v>
      </c>
      <c r="G126" s="289"/>
      <c r="H126" s="289"/>
      <c r="I126" s="289"/>
      <c r="J126" s="110" t="s">
        <v>157</v>
      </c>
      <c r="K126" s="111">
        <v>5</v>
      </c>
      <c r="L126" s="290"/>
      <c r="M126" s="289"/>
      <c r="N126" s="290">
        <f>ROUND($L$126*$K$126,2)</f>
        <v>0</v>
      </c>
      <c r="O126" s="289"/>
      <c r="P126" s="289"/>
      <c r="Q126" s="289"/>
      <c r="R126" s="20"/>
      <c r="T126" s="112"/>
      <c r="U126" s="26" t="s">
        <v>44</v>
      </c>
      <c r="V126" s="113">
        <v>0.083</v>
      </c>
      <c r="W126" s="113">
        <f>$V$126*$K$126</f>
        <v>0.41500000000000004</v>
      </c>
      <c r="X126" s="113">
        <v>0</v>
      </c>
      <c r="Y126" s="113">
        <f>$X$126*$K$126</f>
        <v>0</v>
      </c>
      <c r="Z126" s="113">
        <v>0</v>
      </c>
      <c r="AA126" s="113">
        <f>$Z$126*$K$126</f>
        <v>0</v>
      </c>
      <c r="AB126" s="114"/>
      <c r="AR126" s="6" t="s">
        <v>150</v>
      </c>
      <c r="AT126" s="6" t="s">
        <v>146</v>
      </c>
      <c r="AU126" s="6" t="s">
        <v>101</v>
      </c>
      <c r="AY126" s="6" t="s">
        <v>144</v>
      </c>
      <c r="BE126" s="115">
        <f>IF($U$126="základní",$N$126,0)</f>
        <v>0</v>
      </c>
      <c r="BF126" s="115">
        <f>IF($U$126="snížená",$N$126,0)</f>
        <v>0</v>
      </c>
      <c r="BG126" s="115">
        <f>IF($U$126="zákl. přenesená",$N$126,0)</f>
        <v>0</v>
      </c>
      <c r="BH126" s="115">
        <f>IF($U$126="sníž. přenesená",$N$126,0)</f>
        <v>0</v>
      </c>
      <c r="BI126" s="115">
        <f>IF($U$126="nulová",$N$126,0)</f>
        <v>0</v>
      </c>
      <c r="BJ126" s="6" t="s">
        <v>19</v>
      </c>
      <c r="BK126" s="115">
        <f>ROUND($L$126*$K$126,2)</f>
        <v>0</v>
      </c>
      <c r="BL126" s="6" t="s">
        <v>150</v>
      </c>
    </row>
    <row r="127" spans="2:64" s="6" customFormat="1" ht="15.75" customHeight="1">
      <c r="B127" s="19"/>
      <c r="C127" s="108" t="s">
        <v>154</v>
      </c>
      <c r="D127" s="108" t="s">
        <v>146</v>
      </c>
      <c r="E127" s="109" t="s">
        <v>171</v>
      </c>
      <c r="F127" s="288" t="s">
        <v>172</v>
      </c>
      <c r="G127" s="289"/>
      <c r="H127" s="289"/>
      <c r="I127" s="289"/>
      <c r="J127" s="110" t="s">
        <v>157</v>
      </c>
      <c r="K127" s="111">
        <v>5</v>
      </c>
      <c r="L127" s="290"/>
      <c r="M127" s="289"/>
      <c r="N127" s="290">
        <f>ROUND($L$127*$K$127,2)</f>
        <v>0</v>
      </c>
      <c r="O127" s="289"/>
      <c r="P127" s="289"/>
      <c r="Q127" s="289"/>
      <c r="R127" s="20"/>
      <c r="T127" s="112"/>
      <c r="U127" s="26" t="s">
        <v>44</v>
      </c>
      <c r="V127" s="113">
        <v>0.652</v>
      </c>
      <c r="W127" s="113">
        <f>$V$127*$K$127</f>
        <v>3.2600000000000002</v>
      </c>
      <c r="X127" s="113">
        <v>0</v>
      </c>
      <c r="Y127" s="113">
        <f>$X$127*$K$127</f>
        <v>0</v>
      </c>
      <c r="Z127" s="113">
        <v>0</v>
      </c>
      <c r="AA127" s="113">
        <f>$Z$127*$K$127</f>
        <v>0</v>
      </c>
      <c r="AB127" s="114"/>
      <c r="AR127" s="6" t="s">
        <v>150</v>
      </c>
      <c r="AT127" s="6" t="s">
        <v>146</v>
      </c>
      <c r="AU127" s="6" t="s">
        <v>101</v>
      </c>
      <c r="AY127" s="6" t="s">
        <v>144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19</v>
      </c>
      <c r="BK127" s="115">
        <f>ROUND($L$127*$K$127,2)</f>
        <v>0</v>
      </c>
      <c r="BL127" s="6" t="s">
        <v>150</v>
      </c>
    </row>
    <row r="128" spans="2:64" s="6" customFormat="1" ht="27" customHeight="1">
      <c r="B128" s="19"/>
      <c r="C128" s="108" t="s">
        <v>177</v>
      </c>
      <c r="D128" s="108" t="s">
        <v>146</v>
      </c>
      <c r="E128" s="109" t="s">
        <v>174</v>
      </c>
      <c r="F128" s="288" t="s">
        <v>175</v>
      </c>
      <c r="G128" s="289"/>
      <c r="H128" s="289"/>
      <c r="I128" s="289"/>
      <c r="J128" s="110" t="s">
        <v>176</v>
      </c>
      <c r="K128" s="111">
        <v>0.5</v>
      </c>
      <c r="L128" s="290"/>
      <c r="M128" s="289"/>
      <c r="N128" s="290">
        <f>ROUND($L$128*$K$128,2)</f>
        <v>0</v>
      </c>
      <c r="O128" s="289"/>
      <c r="P128" s="289"/>
      <c r="Q128" s="289"/>
      <c r="R128" s="20"/>
      <c r="T128" s="112"/>
      <c r="U128" s="26" t="s">
        <v>44</v>
      </c>
      <c r="V128" s="113">
        <v>0</v>
      </c>
      <c r="W128" s="113">
        <f>$V$128*$K$128</f>
        <v>0</v>
      </c>
      <c r="X128" s="113">
        <v>0</v>
      </c>
      <c r="Y128" s="113">
        <f>$X$128*$K$128</f>
        <v>0</v>
      </c>
      <c r="Z128" s="113">
        <v>0</v>
      </c>
      <c r="AA128" s="113">
        <f>$Z$128*$K$128</f>
        <v>0</v>
      </c>
      <c r="AB128" s="114"/>
      <c r="AR128" s="6" t="s">
        <v>150</v>
      </c>
      <c r="AT128" s="6" t="s">
        <v>146</v>
      </c>
      <c r="AU128" s="6" t="s">
        <v>101</v>
      </c>
      <c r="AY128" s="6" t="s">
        <v>144</v>
      </c>
      <c r="BE128" s="115">
        <f>IF($U$128="základní",$N$128,0)</f>
        <v>0</v>
      </c>
      <c r="BF128" s="115">
        <f>IF($U$128="snížená",$N$128,0)</f>
        <v>0</v>
      </c>
      <c r="BG128" s="115">
        <f>IF($U$128="zákl. přenesená",$N$128,0)</f>
        <v>0</v>
      </c>
      <c r="BH128" s="115">
        <f>IF($U$128="sníž. přenesená",$N$128,0)</f>
        <v>0</v>
      </c>
      <c r="BI128" s="115">
        <f>IF($U$128="nulová",$N$128,0)</f>
        <v>0</v>
      </c>
      <c r="BJ128" s="6" t="s">
        <v>19</v>
      </c>
      <c r="BK128" s="115">
        <f>ROUND($L$128*$K$128,2)</f>
        <v>0</v>
      </c>
      <c r="BL128" s="6" t="s">
        <v>150</v>
      </c>
    </row>
    <row r="129" spans="2:64" s="6" customFormat="1" ht="27" customHeight="1">
      <c r="B129" s="19"/>
      <c r="C129" s="108" t="s">
        <v>189</v>
      </c>
      <c r="D129" s="108" t="s">
        <v>146</v>
      </c>
      <c r="E129" s="109" t="s">
        <v>178</v>
      </c>
      <c r="F129" s="288" t="s">
        <v>179</v>
      </c>
      <c r="G129" s="289"/>
      <c r="H129" s="289"/>
      <c r="I129" s="289"/>
      <c r="J129" s="110" t="s">
        <v>157</v>
      </c>
      <c r="K129" s="111">
        <v>5</v>
      </c>
      <c r="L129" s="290"/>
      <c r="M129" s="289"/>
      <c r="N129" s="290">
        <f>ROUND($L$129*$K$129,2)</f>
        <v>0</v>
      </c>
      <c r="O129" s="289"/>
      <c r="P129" s="289"/>
      <c r="Q129" s="289"/>
      <c r="R129" s="20"/>
      <c r="T129" s="112"/>
      <c r="U129" s="26" t="s">
        <v>44</v>
      </c>
      <c r="V129" s="113">
        <v>0.299</v>
      </c>
      <c r="W129" s="113">
        <f>$V$129*$K$129</f>
        <v>1.4949999999999999</v>
      </c>
      <c r="X129" s="113">
        <v>0</v>
      </c>
      <c r="Y129" s="113">
        <f>$X$129*$K$129</f>
        <v>0</v>
      </c>
      <c r="Z129" s="113">
        <v>0</v>
      </c>
      <c r="AA129" s="113">
        <f>$Z$129*$K$129</f>
        <v>0</v>
      </c>
      <c r="AB129" s="114"/>
      <c r="AR129" s="6" t="s">
        <v>150</v>
      </c>
      <c r="AT129" s="6" t="s">
        <v>146</v>
      </c>
      <c r="AU129" s="6" t="s">
        <v>101</v>
      </c>
      <c r="AY129" s="6" t="s">
        <v>144</v>
      </c>
      <c r="BE129" s="115">
        <f>IF($U$129="základní",$N$129,0)</f>
        <v>0</v>
      </c>
      <c r="BF129" s="115">
        <f>IF($U$129="snížená",$N$129,0)</f>
        <v>0</v>
      </c>
      <c r="BG129" s="115">
        <f>IF($U$129="zákl. přenesená",$N$129,0)</f>
        <v>0</v>
      </c>
      <c r="BH129" s="115">
        <f>IF($U$129="sníž. přenesená",$N$129,0)</f>
        <v>0</v>
      </c>
      <c r="BI129" s="115">
        <f>IF($U$129="nulová",$N$129,0)</f>
        <v>0</v>
      </c>
      <c r="BJ129" s="6" t="s">
        <v>19</v>
      </c>
      <c r="BK129" s="115">
        <f>ROUND($L$129*$K$129,2)</f>
        <v>0</v>
      </c>
      <c r="BL129" s="6" t="s">
        <v>150</v>
      </c>
    </row>
    <row r="130" spans="2:64" s="6" customFormat="1" ht="27" customHeight="1">
      <c r="B130" s="19"/>
      <c r="C130" s="108" t="s">
        <v>192</v>
      </c>
      <c r="D130" s="108" t="s">
        <v>146</v>
      </c>
      <c r="E130" s="109" t="s">
        <v>181</v>
      </c>
      <c r="F130" s="288" t="s">
        <v>182</v>
      </c>
      <c r="G130" s="289"/>
      <c r="H130" s="289"/>
      <c r="I130" s="289"/>
      <c r="J130" s="110" t="s">
        <v>157</v>
      </c>
      <c r="K130" s="111">
        <v>3</v>
      </c>
      <c r="L130" s="290"/>
      <c r="M130" s="289"/>
      <c r="N130" s="290">
        <f>ROUND($L$130*$K$130,2)</f>
        <v>0</v>
      </c>
      <c r="O130" s="289"/>
      <c r="P130" s="289"/>
      <c r="Q130" s="289"/>
      <c r="R130" s="20"/>
      <c r="T130" s="112"/>
      <c r="U130" s="26" t="s">
        <v>44</v>
      </c>
      <c r="V130" s="113">
        <v>2.415</v>
      </c>
      <c r="W130" s="113">
        <f>$V$130*$K$130</f>
        <v>7.245</v>
      </c>
      <c r="X130" s="113">
        <v>0</v>
      </c>
      <c r="Y130" s="113">
        <f>$X$130*$K$130</f>
        <v>0</v>
      </c>
      <c r="Z130" s="113">
        <v>0</v>
      </c>
      <c r="AA130" s="113">
        <f>$Z$130*$K$130</f>
        <v>0</v>
      </c>
      <c r="AB130" s="114"/>
      <c r="AR130" s="6" t="s">
        <v>150</v>
      </c>
      <c r="AT130" s="6" t="s">
        <v>146</v>
      </c>
      <c r="AU130" s="6" t="s">
        <v>101</v>
      </c>
      <c r="AY130" s="6" t="s">
        <v>144</v>
      </c>
      <c r="BE130" s="115">
        <f>IF($U$130="základní",$N$130,0)</f>
        <v>0</v>
      </c>
      <c r="BF130" s="115">
        <f>IF($U$130="snížená",$N$130,0)</f>
        <v>0</v>
      </c>
      <c r="BG130" s="115">
        <f>IF($U$130="zákl. přenesená",$N$130,0)</f>
        <v>0</v>
      </c>
      <c r="BH130" s="115">
        <f>IF($U$130="sníž. přenesená",$N$130,0)</f>
        <v>0</v>
      </c>
      <c r="BI130" s="115">
        <f>IF($U$130="nulová",$N$130,0)</f>
        <v>0</v>
      </c>
      <c r="BJ130" s="6" t="s">
        <v>19</v>
      </c>
      <c r="BK130" s="115">
        <f>ROUND($L$130*$K$130,2)</f>
        <v>0</v>
      </c>
      <c r="BL130" s="6" t="s">
        <v>150</v>
      </c>
    </row>
    <row r="131" spans="2:63" s="98" customFormat="1" ht="30.75" customHeight="1">
      <c r="B131" s="99"/>
      <c r="D131" s="107" t="s">
        <v>115</v>
      </c>
      <c r="N131" s="286">
        <f>$BK$131</f>
        <v>0</v>
      </c>
      <c r="O131" s="285"/>
      <c r="P131" s="285"/>
      <c r="Q131" s="285"/>
      <c r="R131" s="102"/>
      <c r="T131" s="103"/>
      <c r="W131" s="104">
        <f>$W$132</f>
        <v>0.4925</v>
      </c>
      <c r="Y131" s="104">
        <f>$Y$132</f>
        <v>0.99</v>
      </c>
      <c r="AA131" s="104">
        <f>$AA$132</f>
        <v>0</v>
      </c>
      <c r="AB131" s="105"/>
      <c r="AR131" s="101" t="s">
        <v>19</v>
      </c>
      <c r="AT131" s="101" t="s">
        <v>78</v>
      </c>
      <c r="AU131" s="101" t="s">
        <v>19</v>
      </c>
      <c r="AY131" s="101" t="s">
        <v>144</v>
      </c>
      <c r="BK131" s="106">
        <f>$BK$132</f>
        <v>0</v>
      </c>
    </row>
    <row r="132" spans="2:64" s="6" customFormat="1" ht="15.75" customHeight="1">
      <c r="B132" s="19"/>
      <c r="C132" s="108" t="s">
        <v>212</v>
      </c>
      <c r="D132" s="108" t="s">
        <v>146</v>
      </c>
      <c r="E132" s="109" t="s">
        <v>184</v>
      </c>
      <c r="F132" s="288" t="s">
        <v>185</v>
      </c>
      <c r="G132" s="289"/>
      <c r="H132" s="289"/>
      <c r="I132" s="289"/>
      <c r="J132" s="110" t="s">
        <v>176</v>
      </c>
      <c r="K132" s="111">
        <v>0.5</v>
      </c>
      <c r="L132" s="290"/>
      <c r="M132" s="289"/>
      <c r="N132" s="290">
        <f>ROUND($L$132*$K$132,2)</f>
        <v>0</v>
      </c>
      <c r="O132" s="289"/>
      <c r="P132" s="289"/>
      <c r="Q132" s="289"/>
      <c r="R132" s="20"/>
      <c r="T132" s="112"/>
      <c r="U132" s="26" t="s">
        <v>44</v>
      </c>
      <c r="V132" s="113">
        <v>0.985</v>
      </c>
      <c r="W132" s="113">
        <f>$V$132*$K$132</f>
        <v>0.4925</v>
      </c>
      <c r="X132" s="113">
        <v>1.98</v>
      </c>
      <c r="Y132" s="113">
        <f>$X$132*$K$132</f>
        <v>0.99</v>
      </c>
      <c r="Z132" s="113">
        <v>0</v>
      </c>
      <c r="AA132" s="113">
        <f>$Z$132*$K$132</f>
        <v>0</v>
      </c>
      <c r="AB132" s="114"/>
      <c r="AR132" s="6" t="s">
        <v>150</v>
      </c>
      <c r="AT132" s="6" t="s">
        <v>146</v>
      </c>
      <c r="AU132" s="6" t="s">
        <v>101</v>
      </c>
      <c r="AY132" s="6" t="s">
        <v>144</v>
      </c>
      <c r="BE132" s="115">
        <f>IF($U$132="základní",$N$132,0)</f>
        <v>0</v>
      </c>
      <c r="BF132" s="115">
        <f>IF($U$132="snížená",$N$132,0)</f>
        <v>0</v>
      </c>
      <c r="BG132" s="115">
        <f>IF($U$132="zákl. přenesená",$N$132,0)</f>
        <v>0</v>
      </c>
      <c r="BH132" s="115">
        <f>IF($U$132="sníž. přenesená",$N$132,0)</f>
        <v>0</v>
      </c>
      <c r="BI132" s="115">
        <f>IF($U$132="nulová",$N$132,0)</f>
        <v>0</v>
      </c>
      <c r="BJ132" s="6" t="s">
        <v>19</v>
      </c>
      <c r="BK132" s="115">
        <f>ROUND($L$132*$K$132,2)</f>
        <v>0</v>
      </c>
      <c r="BL132" s="6" t="s">
        <v>150</v>
      </c>
    </row>
    <row r="133" spans="2:63" s="98" customFormat="1" ht="30.75" customHeight="1">
      <c r="B133" s="99"/>
      <c r="D133" s="107" t="s">
        <v>116</v>
      </c>
      <c r="N133" s="286">
        <f>$BK$133</f>
        <v>0</v>
      </c>
      <c r="O133" s="285"/>
      <c r="P133" s="285"/>
      <c r="Q133" s="285"/>
      <c r="R133" s="102"/>
      <c r="T133" s="103"/>
      <c r="W133" s="104">
        <f>$W$134</f>
        <v>16.95</v>
      </c>
      <c r="Y133" s="104">
        <f>$Y$134</f>
        <v>0</v>
      </c>
      <c r="AA133" s="104">
        <f>$AA$134</f>
        <v>0</v>
      </c>
      <c r="AB133" s="105"/>
      <c r="AR133" s="101" t="s">
        <v>19</v>
      </c>
      <c r="AT133" s="101" t="s">
        <v>78</v>
      </c>
      <c r="AU133" s="101" t="s">
        <v>19</v>
      </c>
      <c r="AY133" s="101" t="s">
        <v>144</v>
      </c>
      <c r="BK133" s="106">
        <f>$BK$134</f>
        <v>0</v>
      </c>
    </row>
    <row r="134" spans="2:64" s="6" customFormat="1" ht="27" customHeight="1">
      <c r="B134" s="19"/>
      <c r="C134" s="108" t="s">
        <v>216</v>
      </c>
      <c r="D134" s="108" t="s">
        <v>146</v>
      </c>
      <c r="E134" s="109" t="s">
        <v>187</v>
      </c>
      <c r="F134" s="288" t="s">
        <v>188</v>
      </c>
      <c r="G134" s="289"/>
      <c r="H134" s="289"/>
      <c r="I134" s="289"/>
      <c r="J134" s="110" t="s">
        <v>157</v>
      </c>
      <c r="K134" s="111">
        <v>10</v>
      </c>
      <c r="L134" s="290"/>
      <c r="M134" s="289"/>
      <c r="N134" s="290">
        <f>ROUND($L$134*$K$134,2)</f>
        <v>0</v>
      </c>
      <c r="O134" s="289"/>
      <c r="P134" s="289"/>
      <c r="Q134" s="289"/>
      <c r="R134" s="20"/>
      <c r="T134" s="112"/>
      <c r="U134" s="26" t="s">
        <v>44</v>
      </c>
      <c r="V134" s="113">
        <v>1.695</v>
      </c>
      <c r="W134" s="113">
        <f>$V$134*$K$134</f>
        <v>16.95</v>
      </c>
      <c r="X134" s="113">
        <v>0</v>
      </c>
      <c r="Y134" s="113">
        <f>$X$134*$K$134</f>
        <v>0</v>
      </c>
      <c r="Z134" s="113">
        <v>0</v>
      </c>
      <c r="AA134" s="113">
        <f>$Z$134*$K$134</f>
        <v>0</v>
      </c>
      <c r="AB134" s="114"/>
      <c r="AR134" s="6" t="s">
        <v>150</v>
      </c>
      <c r="AT134" s="6" t="s">
        <v>146</v>
      </c>
      <c r="AU134" s="6" t="s">
        <v>101</v>
      </c>
      <c r="AY134" s="6" t="s">
        <v>144</v>
      </c>
      <c r="BE134" s="115">
        <f>IF($U$134="základní",$N$134,0)</f>
        <v>0</v>
      </c>
      <c r="BF134" s="115">
        <f>IF($U$134="snížená",$N$134,0)</f>
        <v>0</v>
      </c>
      <c r="BG134" s="115">
        <f>IF($U$134="zákl. přenesená",$N$134,0)</f>
        <v>0</v>
      </c>
      <c r="BH134" s="115">
        <f>IF($U$134="sníž. přenesená",$N$134,0)</f>
        <v>0</v>
      </c>
      <c r="BI134" s="115">
        <f>IF($U$134="nulová",$N$134,0)</f>
        <v>0</v>
      </c>
      <c r="BJ134" s="6" t="s">
        <v>19</v>
      </c>
      <c r="BK134" s="115">
        <f>ROUND($L$134*$K$134,2)</f>
        <v>0</v>
      </c>
      <c r="BL134" s="6" t="s">
        <v>150</v>
      </c>
    </row>
    <row r="135" spans="2:63" s="98" customFormat="1" ht="30.75" customHeight="1">
      <c r="B135" s="99"/>
      <c r="D135" s="107" t="s">
        <v>601</v>
      </c>
      <c r="N135" s="286">
        <f>$BK$135</f>
        <v>0</v>
      </c>
      <c r="O135" s="285"/>
      <c r="P135" s="285"/>
      <c r="Q135" s="285"/>
      <c r="R135" s="102"/>
      <c r="T135" s="103"/>
      <c r="W135" s="104">
        <f>SUM($W$136:$W$137)</f>
        <v>9.102</v>
      </c>
      <c r="Y135" s="104">
        <f>SUM($Y$136:$Y$137)</f>
        <v>0.00202</v>
      </c>
      <c r="AA135" s="104">
        <f>SUM($AA$136:$AA$137)</f>
        <v>0.0815</v>
      </c>
      <c r="AB135" s="105"/>
      <c r="AR135" s="101" t="s">
        <v>19</v>
      </c>
      <c r="AT135" s="101" t="s">
        <v>78</v>
      </c>
      <c r="AU135" s="101" t="s">
        <v>19</v>
      </c>
      <c r="AY135" s="101" t="s">
        <v>144</v>
      </c>
      <c r="BK135" s="106">
        <f>SUM($BK$136:$BK$137)</f>
        <v>0</v>
      </c>
    </row>
    <row r="136" spans="2:64" s="6" customFormat="1" ht="27" customHeight="1">
      <c r="B136" s="19"/>
      <c r="C136" s="108" t="s">
        <v>158</v>
      </c>
      <c r="D136" s="108" t="s">
        <v>146</v>
      </c>
      <c r="E136" s="109" t="s">
        <v>605</v>
      </c>
      <c r="F136" s="288" t="s">
        <v>606</v>
      </c>
      <c r="G136" s="289"/>
      <c r="H136" s="289"/>
      <c r="I136" s="289"/>
      <c r="J136" s="110" t="s">
        <v>207</v>
      </c>
      <c r="K136" s="111">
        <v>0.5</v>
      </c>
      <c r="L136" s="290"/>
      <c r="M136" s="289"/>
      <c r="N136" s="290">
        <f>ROUND($L$136*$K$136,2)</f>
        <v>0</v>
      </c>
      <c r="O136" s="289"/>
      <c r="P136" s="289"/>
      <c r="Q136" s="289"/>
      <c r="R136" s="20"/>
      <c r="T136" s="112"/>
      <c r="U136" s="26" t="s">
        <v>44</v>
      </c>
      <c r="V136" s="113">
        <v>2.644</v>
      </c>
      <c r="W136" s="113">
        <f>$V$136*$K$136</f>
        <v>1.322</v>
      </c>
      <c r="X136" s="113">
        <v>0.00041</v>
      </c>
      <c r="Y136" s="113">
        <f>$X$136*$K$136</f>
        <v>0.000205</v>
      </c>
      <c r="Z136" s="113">
        <v>0.004</v>
      </c>
      <c r="AA136" s="113">
        <f>$Z$136*$K$136</f>
        <v>0.002</v>
      </c>
      <c r="AB136" s="114"/>
      <c r="AR136" s="6" t="s">
        <v>150</v>
      </c>
      <c r="AT136" s="6" t="s">
        <v>146</v>
      </c>
      <c r="AU136" s="6" t="s">
        <v>101</v>
      </c>
      <c r="AY136" s="6" t="s">
        <v>144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19</v>
      </c>
      <c r="BK136" s="115">
        <f>ROUND($L$136*$K$136,2)</f>
        <v>0</v>
      </c>
      <c r="BL136" s="6" t="s">
        <v>150</v>
      </c>
    </row>
    <row r="137" spans="2:64" s="6" customFormat="1" ht="27" customHeight="1">
      <c r="B137" s="19"/>
      <c r="C137" s="108" t="s">
        <v>164</v>
      </c>
      <c r="D137" s="108" t="s">
        <v>146</v>
      </c>
      <c r="E137" s="109" t="s">
        <v>607</v>
      </c>
      <c r="F137" s="288" t="s">
        <v>608</v>
      </c>
      <c r="G137" s="289"/>
      <c r="H137" s="289"/>
      <c r="I137" s="289"/>
      <c r="J137" s="110" t="s">
        <v>207</v>
      </c>
      <c r="K137" s="111">
        <v>0.5</v>
      </c>
      <c r="L137" s="290"/>
      <c r="M137" s="289"/>
      <c r="N137" s="290">
        <f>ROUND($L$137*$K$137,2)</f>
        <v>0</v>
      </c>
      <c r="O137" s="289"/>
      <c r="P137" s="289"/>
      <c r="Q137" s="289"/>
      <c r="R137" s="20"/>
      <c r="T137" s="112"/>
      <c r="U137" s="26" t="s">
        <v>44</v>
      </c>
      <c r="V137" s="113">
        <v>15.56</v>
      </c>
      <c r="W137" s="113">
        <f>$V$137*$K$137</f>
        <v>7.78</v>
      </c>
      <c r="X137" s="113">
        <v>0.00363</v>
      </c>
      <c r="Y137" s="113">
        <f>$X$137*$K$137</f>
        <v>0.001815</v>
      </c>
      <c r="Z137" s="113">
        <v>0.159</v>
      </c>
      <c r="AA137" s="113">
        <f>$Z$137*$K$137</f>
        <v>0.0795</v>
      </c>
      <c r="AB137" s="114"/>
      <c r="AR137" s="6" t="s">
        <v>150</v>
      </c>
      <c r="AT137" s="6" t="s">
        <v>146</v>
      </c>
      <c r="AU137" s="6" t="s">
        <v>101</v>
      </c>
      <c r="AY137" s="6" t="s">
        <v>144</v>
      </c>
      <c r="BE137" s="115">
        <f>IF($U$137="základní",$N$137,0)</f>
        <v>0</v>
      </c>
      <c r="BF137" s="115">
        <f>IF($U$137="snížená",$N$137,0)</f>
        <v>0</v>
      </c>
      <c r="BG137" s="115">
        <f>IF($U$137="zákl. přenesená",$N$137,0)</f>
        <v>0</v>
      </c>
      <c r="BH137" s="115">
        <f>IF($U$137="sníž. přenesená",$N$137,0)</f>
        <v>0</v>
      </c>
      <c r="BI137" s="115">
        <f>IF($U$137="nulová",$N$137,0)</f>
        <v>0</v>
      </c>
      <c r="BJ137" s="6" t="s">
        <v>19</v>
      </c>
      <c r="BK137" s="115">
        <f>ROUND($L$137*$K$137,2)</f>
        <v>0</v>
      </c>
      <c r="BL137" s="6" t="s">
        <v>150</v>
      </c>
    </row>
    <row r="138" spans="2:63" s="98" customFormat="1" ht="37.5" customHeight="1">
      <c r="B138" s="99"/>
      <c r="D138" s="100" t="s">
        <v>119</v>
      </c>
      <c r="N138" s="284">
        <f>$BK$138+N157</f>
        <v>0</v>
      </c>
      <c r="O138" s="285"/>
      <c r="P138" s="285"/>
      <c r="Q138" s="285"/>
      <c r="R138" s="102"/>
      <c r="T138" s="103"/>
      <c r="W138" s="104">
        <f>$W$139+$W$159</f>
        <v>62.44755599999999</v>
      </c>
      <c r="Y138" s="104">
        <f>$Y$139+$Y$159</f>
        <v>2.6295299999999995</v>
      </c>
      <c r="AA138" s="104">
        <f>$AA$139+$AA$159</f>
        <v>0</v>
      </c>
      <c r="AB138" s="105"/>
      <c r="AR138" s="101" t="s">
        <v>101</v>
      </c>
      <c r="AT138" s="101" t="s">
        <v>78</v>
      </c>
      <c r="AU138" s="101" t="s">
        <v>79</v>
      </c>
      <c r="AY138" s="101" t="s">
        <v>144</v>
      </c>
      <c r="BK138" s="106">
        <f>$BK$139+$BK$159</f>
        <v>0</v>
      </c>
    </row>
    <row r="139" spans="2:63" s="98" customFormat="1" ht="21" customHeight="1">
      <c r="B139" s="99"/>
      <c r="D139" s="107" t="s">
        <v>602</v>
      </c>
      <c r="N139" s="286">
        <f>$BK$139+N157</f>
        <v>0</v>
      </c>
      <c r="O139" s="285"/>
      <c r="P139" s="285"/>
      <c r="Q139" s="285"/>
      <c r="R139" s="102"/>
      <c r="T139" s="103"/>
      <c r="W139" s="104">
        <f>SUM($W$140:$W$158)</f>
        <v>55.006204999999994</v>
      </c>
      <c r="Y139" s="104">
        <f>SUM($Y$140:$Y$158)</f>
        <v>2.3170299999999995</v>
      </c>
      <c r="AA139" s="104">
        <f>SUM($AA$140:$AA$158)</f>
        <v>0</v>
      </c>
      <c r="AB139" s="105"/>
      <c r="AR139" s="101" t="s">
        <v>101</v>
      </c>
      <c r="AT139" s="101" t="s">
        <v>78</v>
      </c>
      <c r="AU139" s="101" t="s">
        <v>19</v>
      </c>
      <c r="AY139" s="101" t="s">
        <v>144</v>
      </c>
      <c r="BK139" s="106">
        <f>SUM($BK$140:$BK$158)</f>
        <v>0</v>
      </c>
    </row>
    <row r="140" spans="2:64" s="6" customFormat="1" ht="27" customHeight="1">
      <c r="B140" s="19"/>
      <c r="C140" s="108" t="s">
        <v>150</v>
      </c>
      <c r="D140" s="108" t="s">
        <v>146</v>
      </c>
      <c r="E140" s="109" t="s">
        <v>609</v>
      </c>
      <c r="F140" s="312" t="s">
        <v>738</v>
      </c>
      <c r="G140" s="289"/>
      <c r="H140" s="289"/>
      <c r="I140" s="289"/>
      <c r="J140" s="110" t="s">
        <v>207</v>
      </c>
      <c r="K140" s="111">
        <v>35</v>
      </c>
      <c r="L140" s="290"/>
      <c r="M140" s="289"/>
      <c r="N140" s="290">
        <f>ROUND($L$140*$K$140,2)</f>
        <v>0</v>
      </c>
      <c r="O140" s="289"/>
      <c r="P140" s="289"/>
      <c r="Q140" s="289"/>
      <c r="R140" s="20"/>
      <c r="T140" s="112"/>
      <c r="U140" s="26" t="s">
        <v>44</v>
      </c>
      <c r="V140" s="113">
        <v>0.472</v>
      </c>
      <c r="W140" s="113">
        <f>$V$140*$K$140</f>
        <v>16.52</v>
      </c>
      <c r="X140" s="113">
        <v>0.00146</v>
      </c>
      <c r="Y140" s="113">
        <f>$X$140*$K$140</f>
        <v>0.0511</v>
      </c>
      <c r="Z140" s="113">
        <v>0</v>
      </c>
      <c r="AA140" s="113">
        <f>$Z$140*$K$140</f>
        <v>0</v>
      </c>
      <c r="AB140" s="114"/>
      <c r="AR140" s="6" t="s">
        <v>208</v>
      </c>
      <c r="AT140" s="6" t="s">
        <v>146</v>
      </c>
      <c r="AU140" s="6" t="s">
        <v>101</v>
      </c>
      <c r="AY140" s="6" t="s">
        <v>144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6" t="s">
        <v>19</v>
      </c>
      <c r="BK140" s="115">
        <f>ROUND($L$140*$K$140,2)</f>
        <v>0</v>
      </c>
      <c r="BL140" s="6" t="s">
        <v>208</v>
      </c>
    </row>
    <row r="141" spans="2:64" s="6" customFormat="1" ht="27" customHeight="1">
      <c r="B141" s="19"/>
      <c r="C141" s="108" t="s">
        <v>247</v>
      </c>
      <c r="D141" s="108" t="s">
        <v>146</v>
      </c>
      <c r="E141" s="109" t="s">
        <v>610</v>
      </c>
      <c r="F141" s="312" t="s">
        <v>739</v>
      </c>
      <c r="G141" s="289"/>
      <c r="H141" s="289"/>
      <c r="I141" s="289"/>
      <c r="J141" s="110" t="s">
        <v>207</v>
      </c>
      <c r="K141" s="111">
        <v>10</v>
      </c>
      <c r="L141" s="290"/>
      <c r="M141" s="289"/>
      <c r="N141" s="290">
        <f>ROUND($L$141*$K$141,2)</f>
        <v>0</v>
      </c>
      <c r="O141" s="289"/>
      <c r="P141" s="289"/>
      <c r="Q141" s="289"/>
      <c r="R141" s="20"/>
      <c r="T141" s="112"/>
      <c r="U141" s="26" t="s">
        <v>44</v>
      </c>
      <c r="V141" s="113">
        <v>0.589</v>
      </c>
      <c r="W141" s="113">
        <f>$V$141*$K$141</f>
        <v>5.89</v>
      </c>
      <c r="X141" s="113">
        <v>0.00184</v>
      </c>
      <c r="Y141" s="113">
        <f>$X$141*$K$141</f>
        <v>0.0184</v>
      </c>
      <c r="Z141" s="113">
        <v>0</v>
      </c>
      <c r="AA141" s="113">
        <f>$Z$141*$K$141</f>
        <v>0</v>
      </c>
      <c r="AB141" s="114"/>
      <c r="AR141" s="6" t="s">
        <v>208</v>
      </c>
      <c r="AT141" s="6" t="s">
        <v>146</v>
      </c>
      <c r="AU141" s="6" t="s">
        <v>101</v>
      </c>
      <c r="AY141" s="6" t="s">
        <v>144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6" t="s">
        <v>19</v>
      </c>
      <c r="BK141" s="115">
        <f>ROUND($L$141*$K$141,2)</f>
        <v>0</v>
      </c>
      <c r="BL141" s="6" t="s">
        <v>208</v>
      </c>
    </row>
    <row r="142" spans="2:64" s="6" customFormat="1" ht="27" customHeight="1">
      <c r="B142" s="19"/>
      <c r="C142" s="108" t="s">
        <v>180</v>
      </c>
      <c r="D142" s="108" t="s">
        <v>146</v>
      </c>
      <c r="E142" s="109" t="s">
        <v>611</v>
      </c>
      <c r="F142" s="288" t="s">
        <v>612</v>
      </c>
      <c r="G142" s="289"/>
      <c r="H142" s="289"/>
      <c r="I142" s="289"/>
      <c r="J142" s="110" t="s">
        <v>207</v>
      </c>
      <c r="K142" s="111">
        <v>12</v>
      </c>
      <c r="L142" s="290"/>
      <c r="M142" s="289"/>
      <c r="N142" s="290">
        <f>ROUND($L$142*$K$142,2)</f>
        <v>0</v>
      </c>
      <c r="O142" s="289"/>
      <c r="P142" s="289"/>
      <c r="Q142" s="289"/>
      <c r="R142" s="20"/>
      <c r="T142" s="112"/>
      <c r="U142" s="26" t="s">
        <v>44</v>
      </c>
      <c r="V142" s="113">
        <v>0.608</v>
      </c>
      <c r="W142" s="113">
        <f>$V$142*$K$142</f>
        <v>7.295999999999999</v>
      </c>
      <c r="X142" s="113">
        <v>0.00856</v>
      </c>
      <c r="Y142" s="113">
        <f>$X$142*$K$142</f>
        <v>0.10272</v>
      </c>
      <c r="Z142" s="113">
        <v>0</v>
      </c>
      <c r="AA142" s="113">
        <f>$Z$142*$K$142</f>
        <v>0</v>
      </c>
      <c r="AB142" s="114"/>
      <c r="AR142" s="6" t="s">
        <v>208</v>
      </c>
      <c r="AT142" s="6" t="s">
        <v>146</v>
      </c>
      <c r="AU142" s="6" t="s">
        <v>101</v>
      </c>
      <c r="AY142" s="6" t="s">
        <v>144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6" t="s">
        <v>19</v>
      </c>
      <c r="BK142" s="115">
        <f>ROUND($L$142*$K$142,2)</f>
        <v>0</v>
      </c>
      <c r="BL142" s="6" t="s">
        <v>208</v>
      </c>
    </row>
    <row r="143" spans="2:64" s="6" customFormat="1" ht="27" customHeight="1">
      <c r="B143" s="19"/>
      <c r="C143" s="108" t="s">
        <v>186</v>
      </c>
      <c r="D143" s="108" t="s">
        <v>146</v>
      </c>
      <c r="E143" s="109" t="s">
        <v>613</v>
      </c>
      <c r="F143" s="288" t="s">
        <v>614</v>
      </c>
      <c r="G143" s="289"/>
      <c r="H143" s="289"/>
      <c r="I143" s="289"/>
      <c r="J143" s="110" t="s">
        <v>207</v>
      </c>
      <c r="K143" s="111">
        <v>5</v>
      </c>
      <c r="L143" s="290"/>
      <c r="M143" s="289"/>
      <c r="N143" s="290">
        <f>ROUND($L$143*$K$143,2)</f>
        <v>0</v>
      </c>
      <c r="O143" s="289"/>
      <c r="P143" s="289"/>
      <c r="Q143" s="289"/>
      <c r="R143" s="20"/>
      <c r="T143" s="112"/>
      <c r="U143" s="26" t="s">
        <v>44</v>
      </c>
      <c r="V143" s="113">
        <v>0.867</v>
      </c>
      <c r="W143" s="113">
        <f>$V$143*$K$143</f>
        <v>4.335</v>
      </c>
      <c r="X143" s="113">
        <v>0.01883</v>
      </c>
      <c r="Y143" s="113">
        <f>$X$143*$K$143</f>
        <v>0.09415</v>
      </c>
      <c r="Z143" s="113">
        <v>0</v>
      </c>
      <c r="AA143" s="113">
        <f>$Z$143*$K$143</f>
        <v>0</v>
      </c>
      <c r="AB143" s="114"/>
      <c r="AR143" s="6" t="s">
        <v>208</v>
      </c>
      <c r="AT143" s="6" t="s">
        <v>146</v>
      </c>
      <c r="AU143" s="6" t="s">
        <v>101</v>
      </c>
      <c r="AY143" s="6" t="s">
        <v>144</v>
      </c>
      <c r="BE143" s="115">
        <f>IF($U$143="základní",$N$143,0)</f>
        <v>0</v>
      </c>
      <c r="BF143" s="115">
        <f>IF($U$143="snížená",$N$143,0)</f>
        <v>0</v>
      </c>
      <c r="BG143" s="115">
        <f>IF($U$143="zákl. přenesená",$N$143,0)</f>
        <v>0</v>
      </c>
      <c r="BH143" s="115">
        <f>IF($U$143="sníž. přenesená",$N$143,0)</f>
        <v>0</v>
      </c>
      <c r="BI143" s="115">
        <f>IF($U$143="nulová",$N$143,0)</f>
        <v>0</v>
      </c>
      <c r="BJ143" s="6" t="s">
        <v>19</v>
      </c>
      <c r="BK143" s="115">
        <f>ROUND($L$143*$K$143,2)</f>
        <v>0</v>
      </c>
      <c r="BL143" s="6" t="s">
        <v>208</v>
      </c>
    </row>
    <row r="144" spans="2:64" s="6" customFormat="1" ht="15.75" customHeight="1">
      <c r="B144" s="19"/>
      <c r="C144" s="108" t="s">
        <v>101</v>
      </c>
      <c r="D144" s="108" t="s">
        <v>146</v>
      </c>
      <c r="E144" s="109" t="s">
        <v>615</v>
      </c>
      <c r="F144" s="288" t="s">
        <v>616</v>
      </c>
      <c r="G144" s="289"/>
      <c r="H144" s="289"/>
      <c r="I144" s="289"/>
      <c r="J144" s="110" t="s">
        <v>219</v>
      </c>
      <c r="K144" s="111">
        <v>2</v>
      </c>
      <c r="L144" s="290"/>
      <c r="M144" s="289"/>
      <c r="N144" s="290">
        <f>ROUND($L$144*$K$144,2)</f>
        <v>0</v>
      </c>
      <c r="O144" s="289"/>
      <c r="P144" s="289"/>
      <c r="Q144" s="289"/>
      <c r="R144" s="20"/>
      <c r="T144" s="112"/>
      <c r="U144" s="26" t="s">
        <v>44</v>
      </c>
      <c r="V144" s="113">
        <v>2.544</v>
      </c>
      <c r="W144" s="113">
        <f>$V$144*$K$144</f>
        <v>5.088</v>
      </c>
      <c r="X144" s="113">
        <v>0.00446</v>
      </c>
      <c r="Y144" s="113">
        <f>$X$144*$K$144</f>
        <v>0.00892</v>
      </c>
      <c r="Z144" s="113">
        <v>0</v>
      </c>
      <c r="AA144" s="113">
        <f>$Z$144*$K$144</f>
        <v>0</v>
      </c>
      <c r="AB144" s="114"/>
      <c r="AR144" s="6" t="s">
        <v>208</v>
      </c>
      <c r="AT144" s="6" t="s">
        <v>146</v>
      </c>
      <c r="AU144" s="6" t="s">
        <v>101</v>
      </c>
      <c r="AY144" s="6" t="s">
        <v>144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19</v>
      </c>
      <c r="BK144" s="115">
        <f>ROUND($L$144*$K$144,2)</f>
        <v>0</v>
      </c>
      <c r="BL144" s="6" t="s">
        <v>208</v>
      </c>
    </row>
    <row r="145" spans="2:64" s="6" customFormat="1" ht="27" customHeight="1">
      <c r="B145" s="19"/>
      <c r="C145" s="108" t="s">
        <v>503</v>
      </c>
      <c r="D145" s="108" t="s">
        <v>146</v>
      </c>
      <c r="E145" s="109" t="s">
        <v>617</v>
      </c>
      <c r="F145" s="288" t="s">
        <v>618</v>
      </c>
      <c r="G145" s="289"/>
      <c r="H145" s="289"/>
      <c r="I145" s="289"/>
      <c r="J145" s="110" t="s">
        <v>207</v>
      </c>
      <c r="K145" s="111">
        <v>10</v>
      </c>
      <c r="L145" s="290"/>
      <c r="M145" s="289"/>
      <c r="N145" s="290">
        <f>ROUND($L$145*$K$145,2)</f>
        <v>0</v>
      </c>
      <c r="O145" s="289"/>
      <c r="P145" s="289"/>
      <c r="Q145" s="289"/>
      <c r="R145" s="20"/>
      <c r="T145" s="112"/>
      <c r="U145" s="26" t="s">
        <v>44</v>
      </c>
      <c r="V145" s="113">
        <v>0.201</v>
      </c>
      <c r="W145" s="113">
        <f>$V$145*$K$145</f>
        <v>2.0100000000000002</v>
      </c>
      <c r="X145" s="113">
        <v>0.0014</v>
      </c>
      <c r="Y145" s="113">
        <f>$X$145*$K$145</f>
        <v>0.014</v>
      </c>
      <c r="Z145" s="113">
        <v>0</v>
      </c>
      <c r="AA145" s="113">
        <f>$Z$145*$K$145</f>
        <v>0</v>
      </c>
      <c r="AB145" s="114"/>
      <c r="AR145" s="6" t="s">
        <v>208</v>
      </c>
      <c r="AT145" s="6" t="s">
        <v>146</v>
      </c>
      <c r="AU145" s="6" t="s">
        <v>101</v>
      </c>
      <c r="AY145" s="6" t="s">
        <v>144</v>
      </c>
      <c r="BE145" s="115">
        <f>IF($U$145="základní",$N$145,0)</f>
        <v>0</v>
      </c>
      <c r="BF145" s="115">
        <f>IF($U$145="snížená",$N$145,0)</f>
        <v>0</v>
      </c>
      <c r="BG145" s="115">
        <f>IF($U$145="zákl. přenesená",$N$145,0)</f>
        <v>0</v>
      </c>
      <c r="BH145" s="115">
        <f>IF($U$145="sníž. přenesená",$N$145,0)</f>
        <v>0</v>
      </c>
      <c r="BI145" s="115">
        <f>IF($U$145="nulová",$N$145,0)</f>
        <v>0</v>
      </c>
      <c r="BJ145" s="6" t="s">
        <v>19</v>
      </c>
      <c r="BK145" s="115">
        <f>ROUND($L$145*$K$145,2)</f>
        <v>0</v>
      </c>
      <c r="BL145" s="6" t="s">
        <v>208</v>
      </c>
    </row>
    <row r="146" spans="2:64" s="6" customFormat="1" ht="27" customHeight="1">
      <c r="B146" s="19"/>
      <c r="C146" s="108" t="s">
        <v>248</v>
      </c>
      <c r="D146" s="108" t="s">
        <v>146</v>
      </c>
      <c r="E146" s="109" t="s">
        <v>619</v>
      </c>
      <c r="F146" s="288" t="s">
        <v>620</v>
      </c>
      <c r="G146" s="289"/>
      <c r="H146" s="289"/>
      <c r="I146" s="289"/>
      <c r="J146" s="110" t="s">
        <v>207</v>
      </c>
      <c r="K146" s="111">
        <v>10</v>
      </c>
      <c r="L146" s="290"/>
      <c r="M146" s="289"/>
      <c r="N146" s="290">
        <f>ROUND($L$146*$K$146,2)</f>
        <v>0</v>
      </c>
      <c r="O146" s="289"/>
      <c r="P146" s="289"/>
      <c r="Q146" s="289"/>
      <c r="R146" s="20"/>
      <c r="T146" s="112"/>
      <c r="U146" s="26" t="s">
        <v>44</v>
      </c>
      <c r="V146" s="113">
        <v>0.153</v>
      </c>
      <c r="W146" s="113">
        <f>$V$146*$K$146</f>
        <v>1.53</v>
      </c>
      <c r="X146" s="113">
        <v>0</v>
      </c>
      <c r="Y146" s="113">
        <f>$X$146*$K$146</f>
        <v>0</v>
      </c>
      <c r="Z146" s="113">
        <v>0</v>
      </c>
      <c r="AA146" s="113">
        <f>$Z$146*$K$146</f>
        <v>0</v>
      </c>
      <c r="AB146" s="114"/>
      <c r="AR146" s="6" t="s">
        <v>251</v>
      </c>
      <c r="AT146" s="6" t="s">
        <v>146</v>
      </c>
      <c r="AU146" s="6" t="s">
        <v>101</v>
      </c>
      <c r="AY146" s="6" t="s">
        <v>144</v>
      </c>
      <c r="BE146" s="115">
        <f>IF($U$146="základní",$N$146,0)</f>
        <v>0</v>
      </c>
      <c r="BF146" s="115">
        <f>IF($U$146="snížená",$N$146,0)</f>
        <v>0</v>
      </c>
      <c r="BG146" s="115">
        <f>IF($U$146="zákl. přenesená",$N$146,0)</f>
        <v>0</v>
      </c>
      <c r="BH146" s="115">
        <f>IF($U$146="sníž. přenesená",$N$146,0)</f>
        <v>0</v>
      </c>
      <c r="BI146" s="115">
        <f>IF($U$146="nulová",$N$146,0)</f>
        <v>0</v>
      </c>
      <c r="BJ146" s="6" t="s">
        <v>19</v>
      </c>
      <c r="BK146" s="115">
        <f>ROUND($L$146*$K$146,2)</f>
        <v>0</v>
      </c>
      <c r="BL146" s="6" t="s">
        <v>251</v>
      </c>
    </row>
    <row r="147" spans="2:64" s="6" customFormat="1" ht="15.75" customHeight="1">
      <c r="B147" s="19"/>
      <c r="C147" s="116" t="s">
        <v>183</v>
      </c>
      <c r="D147" s="116" t="s">
        <v>213</v>
      </c>
      <c r="E147" s="117" t="s">
        <v>621</v>
      </c>
      <c r="F147" s="298" t="s">
        <v>622</v>
      </c>
      <c r="G147" s="299"/>
      <c r="H147" s="299"/>
      <c r="I147" s="299"/>
      <c r="J147" s="118" t="s">
        <v>219</v>
      </c>
      <c r="K147" s="119">
        <v>2</v>
      </c>
      <c r="L147" s="300"/>
      <c r="M147" s="299"/>
      <c r="N147" s="300">
        <f>ROUND($L$147*$K$147,2)</f>
        <v>0</v>
      </c>
      <c r="O147" s="289"/>
      <c r="P147" s="289"/>
      <c r="Q147" s="289"/>
      <c r="R147" s="20"/>
      <c r="T147" s="112"/>
      <c r="U147" s="26" t="s">
        <v>44</v>
      </c>
      <c r="V147" s="113">
        <v>0</v>
      </c>
      <c r="W147" s="113">
        <f>$V$147*$K$147</f>
        <v>0</v>
      </c>
      <c r="X147" s="113">
        <v>0.0005</v>
      </c>
      <c r="Y147" s="113">
        <f>$X$147*$K$147</f>
        <v>0.001</v>
      </c>
      <c r="Z147" s="113">
        <v>0</v>
      </c>
      <c r="AA147" s="113">
        <f>$Z$147*$K$147</f>
        <v>0</v>
      </c>
      <c r="AB147" s="114"/>
      <c r="AR147" s="6" t="s">
        <v>285</v>
      </c>
      <c r="AT147" s="6" t="s">
        <v>213</v>
      </c>
      <c r="AU147" s="6" t="s">
        <v>101</v>
      </c>
      <c r="AY147" s="6" t="s">
        <v>144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19</v>
      </c>
      <c r="BK147" s="115">
        <f>ROUND($L$147*$K$147,2)</f>
        <v>0</v>
      </c>
      <c r="BL147" s="6" t="s">
        <v>150</v>
      </c>
    </row>
    <row r="148" spans="2:64" s="6" customFormat="1" ht="27" customHeight="1">
      <c r="B148" s="19"/>
      <c r="C148" s="108" t="s">
        <v>167</v>
      </c>
      <c r="D148" s="108" t="s">
        <v>146</v>
      </c>
      <c r="E148" s="109" t="s">
        <v>214</v>
      </c>
      <c r="F148" s="288" t="s">
        <v>623</v>
      </c>
      <c r="G148" s="289"/>
      <c r="H148" s="289"/>
      <c r="I148" s="289"/>
      <c r="J148" s="110" t="s">
        <v>149</v>
      </c>
      <c r="K148" s="111">
        <v>1</v>
      </c>
      <c r="L148" s="290"/>
      <c r="M148" s="289"/>
      <c r="N148" s="290">
        <f>ROUND($L$148*$K$148,2)</f>
        <v>0</v>
      </c>
      <c r="O148" s="289"/>
      <c r="P148" s="289"/>
      <c r="Q148" s="289"/>
      <c r="R148" s="20"/>
      <c r="T148" s="112"/>
      <c r="U148" s="26" t="s">
        <v>44</v>
      </c>
      <c r="V148" s="113">
        <v>0.185</v>
      </c>
      <c r="W148" s="113">
        <f>$V$148*$K$148</f>
        <v>0.185</v>
      </c>
      <c r="X148" s="113">
        <v>1.93125</v>
      </c>
      <c r="Y148" s="113">
        <f>$X$148*$K$148</f>
        <v>1.93125</v>
      </c>
      <c r="Z148" s="113">
        <v>0</v>
      </c>
      <c r="AA148" s="113">
        <f>$Z$148*$K$148</f>
        <v>0</v>
      </c>
      <c r="AB148" s="114"/>
      <c r="AR148" s="6" t="s">
        <v>150</v>
      </c>
      <c r="AT148" s="6" t="s">
        <v>146</v>
      </c>
      <c r="AU148" s="6" t="s">
        <v>101</v>
      </c>
      <c r="AY148" s="6" t="s">
        <v>144</v>
      </c>
      <c r="BE148" s="115">
        <f>IF($U$148="základní",$N$148,0)</f>
        <v>0</v>
      </c>
      <c r="BF148" s="115">
        <f>IF($U$148="snížená",$N$148,0)</f>
        <v>0</v>
      </c>
      <c r="BG148" s="115">
        <f>IF($U$148="zákl. přenesená",$N$148,0)</f>
        <v>0</v>
      </c>
      <c r="BH148" s="115">
        <f>IF($U$148="sníž. přenesená",$N$148,0)</f>
        <v>0</v>
      </c>
      <c r="BI148" s="115">
        <f>IF($U$148="nulová",$N$148,0)</f>
        <v>0</v>
      </c>
      <c r="BJ148" s="6" t="s">
        <v>19</v>
      </c>
      <c r="BK148" s="115">
        <f>ROUND($L$148*$K$148,2)</f>
        <v>0</v>
      </c>
      <c r="BL148" s="6" t="s">
        <v>150</v>
      </c>
    </row>
    <row r="149" spans="2:64" s="6" customFormat="1" ht="27" customHeight="1">
      <c r="B149" s="19"/>
      <c r="C149" s="108" t="s">
        <v>161</v>
      </c>
      <c r="D149" s="108" t="s">
        <v>146</v>
      </c>
      <c r="E149" s="109" t="s">
        <v>624</v>
      </c>
      <c r="F149" s="288" t="s">
        <v>625</v>
      </c>
      <c r="G149" s="289"/>
      <c r="H149" s="289"/>
      <c r="I149" s="289"/>
      <c r="J149" s="110" t="s">
        <v>207</v>
      </c>
      <c r="K149" s="111">
        <v>72</v>
      </c>
      <c r="L149" s="290"/>
      <c r="M149" s="289"/>
      <c r="N149" s="290">
        <f>ROUND($L$149*$K$149,2)</f>
        <v>0</v>
      </c>
      <c r="O149" s="289"/>
      <c r="P149" s="289"/>
      <c r="Q149" s="289"/>
      <c r="R149" s="20"/>
      <c r="T149" s="112"/>
      <c r="U149" s="26" t="s">
        <v>44</v>
      </c>
      <c r="V149" s="113">
        <v>0.062</v>
      </c>
      <c r="W149" s="113">
        <f>$V$149*$K$149</f>
        <v>4.464</v>
      </c>
      <c r="X149" s="113">
        <v>0</v>
      </c>
      <c r="Y149" s="113">
        <f>$X$149*$K$149</f>
        <v>0</v>
      </c>
      <c r="Z149" s="113">
        <v>0</v>
      </c>
      <c r="AA149" s="113">
        <f>$Z$149*$K$149</f>
        <v>0</v>
      </c>
      <c r="AB149" s="114"/>
      <c r="AR149" s="6" t="s">
        <v>208</v>
      </c>
      <c r="AT149" s="6" t="s">
        <v>146</v>
      </c>
      <c r="AU149" s="6" t="s">
        <v>101</v>
      </c>
      <c r="AY149" s="6" t="s">
        <v>144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19</v>
      </c>
      <c r="BK149" s="115">
        <f>ROUND($L$149*$K$149,2)</f>
        <v>0</v>
      </c>
      <c r="BL149" s="6" t="s">
        <v>208</v>
      </c>
    </row>
    <row r="150" spans="2:64" s="6" customFormat="1" ht="27" customHeight="1">
      <c r="B150" s="19"/>
      <c r="C150" s="108" t="s">
        <v>256</v>
      </c>
      <c r="D150" s="108" t="s">
        <v>146</v>
      </c>
      <c r="E150" s="109" t="s">
        <v>626</v>
      </c>
      <c r="F150" s="288" t="s">
        <v>627</v>
      </c>
      <c r="G150" s="289"/>
      <c r="H150" s="289"/>
      <c r="I150" s="289"/>
      <c r="J150" s="110" t="s">
        <v>318</v>
      </c>
      <c r="K150" s="111">
        <v>2</v>
      </c>
      <c r="L150" s="290"/>
      <c r="M150" s="289"/>
      <c r="N150" s="290">
        <f>ROUND($L$150*$K$150,2)</f>
        <v>0</v>
      </c>
      <c r="O150" s="289"/>
      <c r="P150" s="289"/>
      <c r="Q150" s="289"/>
      <c r="R150" s="20"/>
      <c r="T150" s="112"/>
      <c r="U150" s="26" t="s">
        <v>44</v>
      </c>
      <c r="V150" s="113">
        <v>1.096</v>
      </c>
      <c r="W150" s="113">
        <f>$V$150*$K$150</f>
        <v>2.192</v>
      </c>
      <c r="X150" s="113">
        <v>0.01639</v>
      </c>
      <c r="Y150" s="113">
        <f>$X$150*$K$150</f>
        <v>0.03278</v>
      </c>
      <c r="Z150" s="113">
        <v>0</v>
      </c>
      <c r="AA150" s="113">
        <f>$Z$150*$K$150</f>
        <v>0</v>
      </c>
      <c r="AB150" s="114"/>
      <c r="AR150" s="6" t="s">
        <v>208</v>
      </c>
      <c r="AT150" s="6" t="s">
        <v>146</v>
      </c>
      <c r="AU150" s="6" t="s">
        <v>101</v>
      </c>
      <c r="AY150" s="6" t="s">
        <v>144</v>
      </c>
      <c r="BE150" s="115">
        <f>IF($U$150="základní",$N$150,0)</f>
        <v>0</v>
      </c>
      <c r="BF150" s="115">
        <f>IF($U$150="snížená",$N$150,0)</f>
        <v>0</v>
      </c>
      <c r="BG150" s="115">
        <f>IF($U$150="zákl. přenesená",$N$150,0)</f>
        <v>0</v>
      </c>
      <c r="BH150" s="115">
        <f>IF($U$150="sníž. přenesená",$N$150,0)</f>
        <v>0</v>
      </c>
      <c r="BI150" s="115">
        <f>IF($U$150="nulová",$N$150,0)</f>
        <v>0</v>
      </c>
      <c r="BJ150" s="6" t="s">
        <v>19</v>
      </c>
      <c r="BK150" s="115">
        <f>ROUND($L$150*$K$150,2)</f>
        <v>0</v>
      </c>
      <c r="BL150" s="6" t="s">
        <v>208</v>
      </c>
    </row>
    <row r="151" spans="2:64" s="6" customFormat="1" ht="27" customHeight="1">
      <c r="B151" s="19"/>
      <c r="C151" s="108" t="s">
        <v>628</v>
      </c>
      <c r="D151" s="108" t="s">
        <v>146</v>
      </c>
      <c r="E151" s="109" t="s">
        <v>629</v>
      </c>
      <c r="F151" s="288" t="s">
        <v>630</v>
      </c>
      <c r="G151" s="289"/>
      <c r="H151" s="289"/>
      <c r="I151" s="289"/>
      <c r="J151" s="110" t="s">
        <v>318</v>
      </c>
      <c r="K151" s="111">
        <v>1</v>
      </c>
      <c r="L151" s="290"/>
      <c r="M151" s="289"/>
      <c r="N151" s="290">
        <f>ROUND($L$151*$K$151,2)</f>
        <v>0</v>
      </c>
      <c r="O151" s="289"/>
      <c r="P151" s="289"/>
      <c r="Q151" s="289"/>
      <c r="R151" s="20"/>
      <c r="T151" s="112"/>
      <c r="U151" s="26" t="s">
        <v>44</v>
      </c>
      <c r="V151" s="113">
        <v>1.539</v>
      </c>
      <c r="W151" s="113">
        <f>$V$151*$K$151</f>
        <v>1.539</v>
      </c>
      <c r="X151" s="113">
        <v>0.02974</v>
      </c>
      <c r="Y151" s="113">
        <f>$X$151*$K$151</f>
        <v>0.02974</v>
      </c>
      <c r="Z151" s="113">
        <v>0</v>
      </c>
      <c r="AA151" s="113">
        <f>$Z$151*$K$151</f>
        <v>0</v>
      </c>
      <c r="AB151" s="114"/>
      <c r="AR151" s="6" t="s">
        <v>208</v>
      </c>
      <c r="AT151" s="6" t="s">
        <v>146</v>
      </c>
      <c r="AU151" s="6" t="s">
        <v>101</v>
      </c>
      <c r="AY151" s="6" t="s">
        <v>144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19</v>
      </c>
      <c r="BK151" s="115">
        <f>ROUND($L$151*$K$151,2)</f>
        <v>0</v>
      </c>
      <c r="BL151" s="6" t="s">
        <v>208</v>
      </c>
    </row>
    <row r="152" spans="2:64" s="6" customFormat="1" ht="27" customHeight="1">
      <c r="B152" s="19"/>
      <c r="C152" s="108" t="s">
        <v>24</v>
      </c>
      <c r="D152" s="108" t="s">
        <v>146</v>
      </c>
      <c r="E152" s="109" t="s">
        <v>631</v>
      </c>
      <c r="F152" s="288" t="s">
        <v>632</v>
      </c>
      <c r="G152" s="289"/>
      <c r="H152" s="289"/>
      <c r="I152" s="289"/>
      <c r="J152" s="110" t="s">
        <v>219</v>
      </c>
      <c r="K152" s="111">
        <v>1</v>
      </c>
      <c r="L152" s="290"/>
      <c r="M152" s="289"/>
      <c r="N152" s="290">
        <f>ROUND($L$152*$K$152,2)</f>
        <v>0</v>
      </c>
      <c r="O152" s="289"/>
      <c r="P152" s="289"/>
      <c r="Q152" s="289"/>
      <c r="R152" s="20"/>
      <c r="T152" s="112"/>
      <c r="U152" s="26" t="s">
        <v>44</v>
      </c>
      <c r="V152" s="113">
        <v>1.488</v>
      </c>
      <c r="W152" s="113">
        <f>$V$152*$K$152</f>
        <v>1.488</v>
      </c>
      <c r="X152" s="113">
        <v>0.00803</v>
      </c>
      <c r="Y152" s="113">
        <f>$X$152*$K$152</f>
        <v>0.00803</v>
      </c>
      <c r="Z152" s="113">
        <v>0</v>
      </c>
      <c r="AA152" s="113">
        <f>$Z$152*$K$152</f>
        <v>0</v>
      </c>
      <c r="AB152" s="114"/>
      <c r="AR152" s="6" t="s">
        <v>208</v>
      </c>
      <c r="AT152" s="6" t="s">
        <v>146</v>
      </c>
      <c r="AU152" s="6" t="s">
        <v>101</v>
      </c>
      <c r="AY152" s="6" t="s">
        <v>144</v>
      </c>
      <c r="BE152" s="115">
        <f>IF($U$152="základní",$N$152,0)</f>
        <v>0</v>
      </c>
      <c r="BF152" s="115">
        <f>IF($U$152="snížená",$N$152,0)</f>
        <v>0</v>
      </c>
      <c r="BG152" s="115">
        <f>IF($U$152="zákl. přenesená",$N$152,0)</f>
        <v>0</v>
      </c>
      <c r="BH152" s="115">
        <f>IF($U$152="sníž. přenesená",$N$152,0)</f>
        <v>0</v>
      </c>
      <c r="BI152" s="115">
        <f>IF($U$152="nulová",$N$152,0)</f>
        <v>0</v>
      </c>
      <c r="BJ152" s="6" t="s">
        <v>19</v>
      </c>
      <c r="BK152" s="115">
        <f>ROUND($L$152*$K$152,2)</f>
        <v>0</v>
      </c>
      <c r="BL152" s="6" t="s">
        <v>208</v>
      </c>
    </row>
    <row r="153" spans="2:64" s="6" customFormat="1" ht="27" customHeight="1">
      <c r="B153" s="19"/>
      <c r="C153" s="116" t="s">
        <v>418</v>
      </c>
      <c r="D153" s="116" t="s">
        <v>213</v>
      </c>
      <c r="E153" s="117" t="s">
        <v>633</v>
      </c>
      <c r="F153" s="298" t="s">
        <v>634</v>
      </c>
      <c r="G153" s="299"/>
      <c r="H153" s="299"/>
      <c r="I153" s="299"/>
      <c r="J153" s="118" t="s">
        <v>219</v>
      </c>
      <c r="K153" s="119">
        <v>1</v>
      </c>
      <c r="L153" s="300"/>
      <c r="M153" s="299"/>
      <c r="N153" s="300">
        <f>ROUND($L$153*$K$153,2)</f>
        <v>0</v>
      </c>
      <c r="O153" s="289"/>
      <c r="P153" s="289"/>
      <c r="Q153" s="289"/>
      <c r="R153" s="20"/>
      <c r="T153" s="112"/>
      <c r="U153" s="26" t="s">
        <v>44</v>
      </c>
      <c r="V153" s="113">
        <v>0</v>
      </c>
      <c r="W153" s="113">
        <f>$V$153*$K$153</f>
        <v>0</v>
      </c>
      <c r="X153" s="113">
        <v>0.021</v>
      </c>
      <c r="Y153" s="113">
        <f>$X$153*$K$153</f>
        <v>0.021</v>
      </c>
      <c r="Z153" s="113">
        <v>0</v>
      </c>
      <c r="AA153" s="113">
        <f>$Z$153*$K$153</f>
        <v>0</v>
      </c>
      <c r="AB153" s="114"/>
      <c r="AR153" s="6" t="s">
        <v>167</v>
      </c>
      <c r="AT153" s="6" t="s">
        <v>213</v>
      </c>
      <c r="AU153" s="6" t="s">
        <v>101</v>
      </c>
      <c r="AY153" s="6" t="s">
        <v>144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19</v>
      </c>
      <c r="BK153" s="115">
        <f>ROUND($L$153*$K$153,2)</f>
        <v>0</v>
      </c>
      <c r="BL153" s="6" t="s">
        <v>208</v>
      </c>
    </row>
    <row r="154" spans="2:64" s="6" customFormat="1" ht="27" customHeight="1">
      <c r="B154" s="19"/>
      <c r="C154" s="108" t="s">
        <v>414</v>
      </c>
      <c r="D154" s="108" t="s">
        <v>146</v>
      </c>
      <c r="E154" s="109" t="s">
        <v>635</v>
      </c>
      <c r="F154" s="288" t="s">
        <v>636</v>
      </c>
      <c r="G154" s="289"/>
      <c r="H154" s="289"/>
      <c r="I154" s="289"/>
      <c r="J154" s="110" t="s">
        <v>219</v>
      </c>
      <c r="K154" s="111">
        <v>2</v>
      </c>
      <c r="L154" s="290"/>
      <c r="M154" s="289"/>
      <c r="N154" s="290">
        <f>ROUND($L$154*$K$154,2)</f>
        <v>0</v>
      </c>
      <c r="O154" s="289"/>
      <c r="P154" s="289"/>
      <c r="Q154" s="289"/>
      <c r="R154" s="20"/>
      <c r="T154" s="112"/>
      <c r="U154" s="26" t="s">
        <v>44</v>
      </c>
      <c r="V154" s="113">
        <v>0.2</v>
      </c>
      <c r="W154" s="113">
        <f>$V$154*$K$154</f>
        <v>0.4</v>
      </c>
      <c r="X154" s="113">
        <v>0.0002</v>
      </c>
      <c r="Y154" s="113">
        <f>$X$154*$K$154</f>
        <v>0.0004</v>
      </c>
      <c r="Z154" s="113">
        <v>0</v>
      </c>
      <c r="AA154" s="113">
        <f>$Z$154*$K$154</f>
        <v>0</v>
      </c>
      <c r="AB154" s="114"/>
      <c r="AR154" s="6" t="s">
        <v>208</v>
      </c>
      <c r="AT154" s="6" t="s">
        <v>146</v>
      </c>
      <c r="AU154" s="6" t="s">
        <v>101</v>
      </c>
      <c r="AY154" s="6" t="s">
        <v>144</v>
      </c>
      <c r="BE154" s="115">
        <f>IF($U$154="základní",$N$154,0)</f>
        <v>0</v>
      </c>
      <c r="BF154" s="115">
        <f>IF($U$154="snížená",$N$154,0)</f>
        <v>0</v>
      </c>
      <c r="BG154" s="115">
        <f>IF($U$154="zákl. přenesená",$N$154,0)</f>
        <v>0</v>
      </c>
      <c r="BH154" s="115">
        <f>IF($U$154="sníž. přenesená",$N$154,0)</f>
        <v>0</v>
      </c>
      <c r="BI154" s="115">
        <f>IF($U$154="nulová",$N$154,0)</f>
        <v>0</v>
      </c>
      <c r="BJ154" s="6" t="s">
        <v>19</v>
      </c>
      <c r="BK154" s="115">
        <f>ROUND($L$154*$K$154,2)</f>
        <v>0</v>
      </c>
      <c r="BL154" s="6" t="s">
        <v>208</v>
      </c>
    </row>
    <row r="155" spans="2:64" s="6" customFormat="1" ht="27" customHeight="1">
      <c r="B155" s="19"/>
      <c r="C155" s="108" t="s">
        <v>637</v>
      </c>
      <c r="D155" s="108" t="s">
        <v>146</v>
      </c>
      <c r="E155" s="109" t="s">
        <v>638</v>
      </c>
      <c r="F155" s="288" t="s">
        <v>639</v>
      </c>
      <c r="G155" s="289"/>
      <c r="H155" s="289"/>
      <c r="I155" s="289"/>
      <c r="J155" s="110" t="s">
        <v>219</v>
      </c>
      <c r="K155" s="111">
        <v>2</v>
      </c>
      <c r="L155" s="290"/>
      <c r="M155" s="289"/>
      <c r="N155" s="290">
        <f>ROUND($L$155*$K$155,2)</f>
        <v>0</v>
      </c>
      <c r="O155" s="289"/>
      <c r="P155" s="289"/>
      <c r="Q155" s="289"/>
      <c r="R155" s="20"/>
      <c r="T155" s="112"/>
      <c r="U155" s="26" t="s">
        <v>44</v>
      </c>
      <c r="V155" s="113">
        <v>0.166</v>
      </c>
      <c r="W155" s="113">
        <f>$V$155*$K$155</f>
        <v>0.332</v>
      </c>
      <c r="X155" s="113">
        <v>0.00039</v>
      </c>
      <c r="Y155" s="113">
        <f>$X$155*$K$155</f>
        <v>0.00078</v>
      </c>
      <c r="Z155" s="113">
        <v>0</v>
      </c>
      <c r="AA155" s="113">
        <f>$Z$155*$K$155</f>
        <v>0</v>
      </c>
      <c r="AB155" s="114"/>
      <c r="AR155" s="6" t="s">
        <v>208</v>
      </c>
      <c r="AT155" s="6" t="s">
        <v>146</v>
      </c>
      <c r="AU155" s="6" t="s">
        <v>101</v>
      </c>
      <c r="AY155" s="6" t="s">
        <v>144</v>
      </c>
      <c r="BE155" s="115">
        <f>IF($U$155="základní",$N$155,0)</f>
        <v>0</v>
      </c>
      <c r="BF155" s="115">
        <f>IF($U$155="snížená",$N$155,0)</f>
        <v>0</v>
      </c>
      <c r="BG155" s="115">
        <f>IF($U$155="zákl. přenesená",$N$155,0)</f>
        <v>0</v>
      </c>
      <c r="BH155" s="115">
        <f>IF($U$155="sníž. přenesená",$N$155,0)</f>
        <v>0</v>
      </c>
      <c r="BI155" s="115">
        <f>IF($U$155="nulová",$N$155,0)</f>
        <v>0</v>
      </c>
      <c r="BJ155" s="6" t="s">
        <v>19</v>
      </c>
      <c r="BK155" s="115">
        <f>ROUND($L$155*$K$155,2)</f>
        <v>0</v>
      </c>
      <c r="BL155" s="6" t="s">
        <v>208</v>
      </c>
    </row>
    <row r="156" spans="2:64" s="6" customFormat="1" ht="27" customHeight="1">
      <c r="B156" s="19"/>
      <c r="C156" s="108" t="s">
        <v>285</v>
      </c>
      <c r="D156" s="108" t="s">
        <v>146</v>
      </c>
      <c r="E156" s="109" t="s">
        <v>640</v>
      </c>
      <c r="F156" s="288" t="s">
        <v>641</v>
      </c>
      <c r="G156" s="289"/>
      <c r="H156" s="289"/>
      <c r="I156" s="289"/>
      <c r="J156" s="110" t="s">
        <v>219</v>
      </c>
      <c r="K156" s="111">
        <v>4</v>
      </c>
      <c r="L156" s="290"/>
      <c r="M156" s="289"/>
      <c r="N156" s="290">
        <f>ROUND($L$156*$K$156,2)</f>
        <v>0</v>
      </c>
      <c r="O156" s="289"/>
      <c r="P156" s="289"/>
      <c r="Q156" s="289"/>
      <c r="R156" s="20"/>
      <c r="T156" s="112"/>
      <c r="U156" s="26" t="s">
        <v>44</v>
      </c>
      <c r="V156" s="113">
        <v>0.206</v>
      </c>
      <c r="W156" s="113">
        <f>$V$156*$K$156</f>
        <v>0.824</v>
      </c>
      <c r="X156" s="113">
        <v>0.00059</v>
      </c>
      <c r="Y156" s="113">
        <f>$X$156*$K$156</f>
        <v>0.00236</v>
      </c>
      <c r="Z156" s="113">
        <v>0</v>
      </c>
      <c r="AA156" s="113">
        <f>$Z$156*$K$156</f>
        <v>0</v>
      </c>
      <c r="AB156" s="114"/>
      <c r="AR156" s="6" t="s">
        <v>208</v>
      </c>
      <c r="AT156" s="6" t="s">
        <v>146</v>
      </c>
      <c r="AU156" s="6" t="s">
        <v>101</v>
      </c>
      <c r="AY156" s="6" t="s">
        <v>144</v>
      </c>
      <c r="BE156" s="115">
        <f>IF($U$156="základní",$N$156,0)</f>
        <v>0</v>
      </c>
      <c r="BF156" s="115">
        <f>IF($U$156="snížená",$N$156,0)</f>
        <v>0</v>
      </c>
      <c r="BG156" s="115">
        <f>IF($U$156="zákl. přenesená",$N$156,0)</f>
        <v>0</v>
      </c>
      <c r="BH156" s="115">
        <f>IF($U$156="sníž. přenesená",$N$156,0)</f>
        <v>0</v>
      </c>
      <c r="BI156" s="115">
        <f>IF($U$156="nulová",$N$156,0)</f>
        <v>0</v>
      </c>
      <c r="BJ156" s="6" t="s">
        <v>19</v>
      </c>
      <c r="BK156" s="115">
        <f>ROUND($L$156*$K$156,2)</f>
        <v>0</v>
      </c>
      <c r="BL156" s="6" t="s">
        <v>208</v>
      </c>
    </row>
    <row r="157" spans="2:64" s="6" customFormat="1" ht="27" customHeight="1">
      <c r="B157" s="19"/>
      <c r="C157" s="108" t="s">
        <v>414</v>
      </c>
      <c r="D157" s="108" t="s">
        <v>146</v>
      </c>
      <c r="E157" s="109" t="s">
        <v>723</v>
      </c>
      <c r="F157" s="288" t="s">
        <v>725</v>
      </c>
      <c r="G157" s="289"/>
      <c r="H157" s="289"/>
      <c r="I157" s="289"/>
      <c r="J157" s="110" t="s">
        <v>149</v>
      </c>
      <c r="K157" s="111">
        <v>1</v>
      </c>
      <c r="L157" s="290"/>
      <c r="M157" s="289"/>
      <c r="N157" s="290">
        <f>ROUND($L$157*$K$157,2)</f>
        <v>0</v>
      </c>
      <c r="O157" s="289"/>
      <c r="P157" s="289"/>
      <c r="Q157" s="289"/>
      <c r="R157" s="20"/>
      <c r="T157" s="112"/>
      <c r="U157" s="26" t="s">
        <v>44</v>
      </c>
      <c r="V157" s="113">
        <v>0.2</v>
      </c>
      <c r="W157" s="113">
        <f>$V$154*$K$154</f>
        <v>0.4</v>
      </c>
      <c r="X157" s="113">
        <v>0.0002</v>
      </c>
      <c r="Y157" s="113">
        <f>$X$154*$K$154</f>
        <v>0.0004</v>
      </c>
      <c r="Z157" s="113">
        <v>0</v>
      </c>
      <c r="AA157" s="113">
        <f>$Z$154*$K$154</f>
        <v>0</v>
      </c>
      <c r="AB157" s="114"/>
      <c r="AR157" s="6" t="s">
        <v>208</v>
      </c>
      <c r="AT157" s="6" t="s">
        <v>146</v>
      </c>
      <c r="AU157" s="6" t="s">
        <v>101</v>
      </c>
      <c r="AY157" s="6" t="s">
        <v>144</v>
      </c>
      <c r="BE157" s="115">
        <f>IF($U$154="základní",$N$154,0)</f>
        <v>0</v>
      </c>
      <c r="BF157" s="115">
        <f>IF($U$154="snížená",$N$154,0)</f>
        <v>0</v>
      </c>
      <c r="BG157" s="115">
        <f>IF($U$154="zákl. přenesená",$N$154,0)</f>
        <v>0</v>
      </c>
      <c r="BH157" s="115">
        <f>IF($U$154="sníž. přenesená",$N$154,0)</f>
        <v>0</v>
      </c>
      <c r="BI157" s="115">
        <f>IF($U$154="nulová",$N$154,0)</f>
        <v>0</v>
      </c>
      <c r="BJ157" s="6" t="s">
        <v>19</v>
      </c>
      <c r="BK157" s="115">
        <f>ROUND($L$154*$K$154,2)</f>
        <v>0</v>
      </c>
      <c r="BL157" s="6" t="s">
        <v>208</v>
      </c>
    </row>
    <row r="158" spans="2:64" s="6" customFormat="1" ht="27" customHeight="1">
      <c r="B158" s="19"/>
      <c r="C158" s="108" t="s">
        <v>642</v>
      </c>
      <c r="D158" s="108" t="s">
        <v>146</v>
      </c>
      <c r="E158" s="109" t="s">
        <v>643</v>
      </c>
      <c r="F158" s="288" t="s">
        <v>644</v>
      </c>
      <c r="G158" s="289"/>
      <c r="H158" s="289"/>
      <c r="I158" s="289"/>
      <c r="J158" s="110" t="s">
        <v>176</v>
      </c>
      <c r="K158" s="111">
        <v>0.385</v>
      </c>
      <c r="L158" s="290"/>
      <c r="M158" s="289"/>
      <c r="N158" s="291">
        <f>ROUND($L$158*$K$158,2)</f>
        <v>0</v>
      </c>
      <c r="O158" s="293"/>
      <c r="P158" s="293"/>
      <c r="Q158" s="292"/>
      <c r="R158" s="20"/>
      <c r="T158" s="112"/>
      <c r="U158" s="26" t="s">
        <v>44</v>
      </c>
      <c r="V158" s="113">
        <v>1.333</v>
      </c>
      <c r="W158" s="113">
        <f>$V$158*$K$158</f>
        <v>0.513205</v>
      </c>
      <c r="X158" s="113">
        <v>0</v>
      </c>
      <c r="Y158" s="113">
        <f>$X$158*$K$158</f>
        <v>0</v>
      </c>
      <c r="Z158" s="113">
        <v>0</v>
      </c>
      <c r="AA158" s="113">
        <f>$Z$158*$K$158</f>
        <v>0</v>
      </c>
      <c r="AB158" s="114"/>
      <c r="AR158" s="6" t="s">
        <v>208</v>
      </c>
      <c r="AT158" s="6" t="s">
        <v>146</v>
      </c>
      <c r="AU158" s="6" t="s">
        <v>101</v>
      </c>
      <c r="AY158" s="6" t="s">
        <v>144</v>
      </c>
      <c r="BE158" s="115">
        <f>IF($U$158="základní",$N$158,0)</f>
        <v>0</v>
      </c>
      <c r="BF158" s="115">
        <f>IF($U$158="snížená",$N$158,0)</f>
        <v>0</v>
      </c>
      <c r="BG158" s="115">
        <f>IF($U$158="zákl. přenesená",$N$158,0)</f>
        <v>0</v>
      </c>
      <c r="BH158" s="115">
        <f>IF($U$158="sníž. přenesená",$N$158,0)</f>
        <v>0</v>
      </c>
      <c r="BI158" s="115">
        <f>IF($U$158="nulová",$N$158,0)</f>
        <v>0</v>
      </c>
      <c r="BJ158" s="6" t="s">
        <v>19</v>
      </c>
      <c r="BK158" s="115">
        <f>ROUND($L$158*$K$158,2)</f>
        <v>0</v>
      </c>
      <c r="BL158" s="6" t="s">
        <v>208</v>
      </c>
    </row>
    <row r="159" spans="2:63" s="98" customFormat="1" ht="30.75" customHeight="1">
      <c r="B159" s="99"/>
      <c r="D159" s="107" t="s">
        <v>275</v>
      </c>
      <c r="N159" s="317">
        <f>$BK$159</f>
        <v>0</v>
      </c>
      <c r="O159" s="317"/>
      <c r="P159" s="317"/>
      <c r="Q159" s="317"/>
      <c r="R159" s="102"/>
      <c r="T159" s="103"/>
      <c r="W159" s="104">
        <f>SUM($W$160:$W$163)</f>
        <v>7.441351</v>
      </c>
      <c r="Y159" s="104">
        <f>SUM($Y$160:$Y$163)</f>
        <v>0.3125</v>
      </c>
      <c r="AA159" s="104">
        <f>SUM($AA$160:$AA$163)</f>
        <v>0</v>
      </c>
      <c r="AB159" s="105"/>
      <c r="AR159" s="101" t="s">
        <v>101</v>
      </c>
      <c r="AT159" s="101" t="s">
        <v>78</v>
      </c>
      <c r="AU159" s="101" t="s">
        <v>19</v>
      </c>
      <c r="AY159" s="101" t="s">
        <v>144</v>
      </c>
      <c r="BK159" s="106">
        <f>SUM($BK$160:$BK$163)</f>
        <v>0</v>
      </c>
    </row>
    <row r="160" spans="2:64" s="6" customFormat="1" ht="27" customHeight="1">
      <c r="B160" s="19"/>
      <c r="C160" s="108" t="s">
        <v>524</v>
      </c>
      <c r="D160" s="108" t="s">
        <v>146</v>
      </c>
      <c r="E160" s="109" t="s">
        <v>551</v>
      </c>
      <c r="F160" s="288" t="s">
        <v>552</v>
      </c>
      <c r="G160" s="289"/>
      <c r="H160" s="289"/>
      <c r="I160" s="289"/>
      <c r="J160" s="110" t="s">
        <v>553</v>
      </c>
      <c r="K160" s="111">
        <v>32</v>
      </c>
      <c r="L160" s="290"/>
      <c r="M160" s="289"/>
      <c r="N160" s="291">
        <f>ROUND($L$160*$K$160,2)</f>
        <v>0</v>
      </c>
      <c r="O160" s="293"/>
      <c r="P160" s="293"/>
      <c r="Q160" s="292"/>
      <c r="R160" s="20"/>
      <c r="T160" s="112"/>
      <c r="U160" s="26" t="s">
        <v>44</v>
      </c>
      <c r="V160" s="113">
        <v>0.2</v>
      </c>
      <c r="W160" s="113">
        <f>$V$160*$K$160</f>
        <v>6.4</v>
      </c>
      <c r="X160" s="113">
        <v>6E-05</v>
      </c>
      <c r="Y160" s="113">
        <f>$X$160*$K$160</f>
        <v>0.00192</v>
      </c>
      <c r="Z160" s="113">
        <v>0</v>
      </c>
      <c r="AA160" s="113">
        <f>$Z$160*$K$160</f>
        <v>0</v>
      </c>
      <c r="AB160" s="114"/>
      <c r="AR160" s="6" t="s">
        <v>208</v>
      </c>
      <c r="AT160" s="6" t="s">
        <v>146</v>
      </c>
      <c r="AU160" s="6" t="s">
        <v>101</v>
      </c>
      <c r="AY160" s="6" t="s">
        <v>144</v>
      </c>
      <c r="BE160" s="115">
        <f>IF($U$160="základní",$N$160,0)</f>
        <v>0</v>
      </c>
      <c r="BF160" s="115">
        <f>IF($U$160="snížená",$N$160,0)</f>
        <v>0</v>
      </c>
      <c r="BG160" s="115">
        <f>IF($U$160="zákl. přenesená",$N$160,0)</f>
        <v>0</v>
      </c>
      <c r="BH160" s="115">
        <f>IF($U$160="sníž. přenesená",$N$160,0)</f>
        <v>0</v>
      </c>
      <c r="BI160" s="115">
        <f>IF($U$160="nulová",$N$160,0)</f>
        <v>0</v>
      </c>
      <c r="BJ160" s="6" t="s">
        <v>19</v>
      </c>
      <c r="BK160" s="115">
        <f>ROUND($L$160*$K$160,2)</f>
        <v>0</v>
      </c>
      <c r="BL160" s="6" t="s">
        <v>208</v>
      </c>
    </row>
    <row r="161" spans="2:64" s="6" customFormat="1" ht="27" customHeight="1">
      <c r="B161" s="19"/>
      <c r="C161" s="116" t="s">
        <v>252</v>
      </c>
      <c r="D161" s="116" t="s">
        <v>213</v>
      </c>
      <c r="E161" s="117" t="s">
        <v>555</v>
      </c>
      <c r="F161" s="298" t="s">
        <v>556</v>
      </c>
      <c r="G161" s="299"/>
      <c r="H161" s="299"/>
      <c r="I161" s="299"/>
      <c r="J161" s="118" t="s">
        <v>176</v>
      </c>
      <c r="K161" s="119">
        <v>0.31</v>
      </c>
      <c r="L161" s="300"/>
      <c r="M161" s="299"/>
      <c r="N161" s="314">
        <f>ROUND($L$161*$K$161,2)</f>
        <v>0</v>
      </c>
      <c r="O161" s="315"/>
      <c r="P161" s="315"/>
      <c r="Q161" s="316"/>
      <c r="R161" s="20"/>
      <c r="T161" s="112"/>
      <c r="U161" s="26" t="s">
        <v>44</v>
      </c>
      <c r="V161" s="113">
        <v>0</v>
      </c>
      <c r="W161" s="113">
        <f>$V$161*$K$161</f>
        <v>0</v>
      </c>
      <c r="X161" s="113">
        <v>1</v>
      </c>
      <c r="Y161" s="113">
        <f>$X$161*$K$161</f>
        <v>0.31</v>
      </c>
      <c r="Z161" s="113">
        <v>0</v>
      </c>
      <c r="AA161" s="113">
        <f>$Z$161*$K$161</f>
        <v>0</v>
      </c>
      <c r="AB161" s="114"/>
      <c r="AR161" s="6" t="s">
        <v>167</v>
      </c>
      <c r="AT161" s="6" t="s">
        <v>213</v>
      </c>
      <c r="AU161" s="6" t="s">
        <v>101</v>
      </c>
      <c r="AY161" s="6" t="s">
        <v>144</v>
      </c>
      <c r="BE161" s="115">
        <f>IF($U$161="základní",$N$161,0)</f>
        <v>0</v>
      </c>
      <c r="BF161" s="115">
        <f>IF($U$161="snížená",$N$161,0)</f>
        <v>0</v>
      </c>
      <c r="BG161" s="115">
        <f>IF($U$161="zákl. přenesená",$N$161,0)</f>
        <v>0</v>
      </c>
      <c r="BH161" s="115">
        <f>IF($U$161="sníž. přenesená",$N$161,0)</f>
        <v>0</v>
      </c>
      <c r="BI161" s="115">
        <f>IF($U$161="nulová",$N$161,0)</f>
        <v>0</v>
      </c>
      <c r="BJ161" s="6" t="s">
        <v>19</v>
      </c>
      <c r="BK161" s="115">
        <f>ROUND($L$161*$K$161,2)</f>
        <v>0</v>
      </c>
      <c r="BL161" s="6" t="s">
        <v>208</v>
      </c>
    </row>
    <row r="162" spans="2:64" s="6" customFormat="1" ht="15.75" customHeight="1">
      <c r="B162" s="19"/>
      <c r="C162" s="116" t="s">
        <v>262</v>
      </c>
      <c r="D162" s="116" t="s">
        <v>213</v>
      </c>
      <c r="E162" s="117" t="s">
        <v>558</v>
      </c>
      <c r="F162" s="298" t="s">
        <v>559</v>
      </c>
      <c r="G162" s="299"/>
      <c r="H162" s="299"/>
      <c r="I162" s="299"/>
      <c r="J162" s="118" t="s">
        <v>219</v>
      </c>
      <c r="K162" s="119">
        <v>2</v>
      </c>
      <c r="L162" s="300"/>
      <c r="M162" s="299"/>
      <c r="N162" s="314">
        <f>ROUND($L$162*$K$162,2)</f>
        <v>0</v>
      </c>
      <c r="O162" s="315"/>
      <c r="P162" s="315"/>
      <c r="Q162" s="316"/>
      <c r="R162" s="20"/>
      <c r="T162" s="112"/>
      <c r="U162" s="26" t="s">
        <v>44</v>
      </c>
      <c r="V162" s="113">
        <v>0</v>
      </c>
      <c r="W162" s="113">
        <f>$V$162*$K$162</f>
        <v>0</v>
      </c>
      <c r="X162" s="113">
        <v>0.00029</v>
      </c>
      <c r="Y162" s="113">
        <f>$X$162*$K$162</f>
        <v>0.00058</v>
      </c>
      <c r="Z162" s="113">
        <v>0</v>
      </c>
      <c r="AA162" s="113">
        <f>$Z$162*$K$162</f>
        <v>0</v>
      </c>
      <c r="AB162" s="114"/>
      <c r="AR162" s="6" t="s">
        <v>167</v>
      </c>
      <c r="AT162" s="6" t="s">
        <v>213</v>
      </c>
      <c r="AU162" s="6" t="s">
        <v>101</v>
      </c>
      <c r="AY162" s="6" t="s">
        <v>144</v>
      </c>
      <c r="BE162" s="115">
        <f>IF($U$162="základní",$N$162,0)</f>
        <v>0</v>
      </c>
      <c r="BF162" s="115">
        <f>IF($U$162="snížená",$N$162,0)</f>
        <v>0</v>
      </c>
      <c r="BG162" s="115">
        <f>IF($U$162="zákl. přenesená",$N$162,0)</f>
        <v>0</v>
      </c>
      <c r="BH162" s="115">
        <f>IF($U$162="sníž. přenesená",$N$162,0)</f>
        <v>0</v>
      </c>
      <c r="BI162" s="115">
        <f>IF($U$162="nulová",$N$162,0)</f>
        <v>0</v>
      </c>
      <c r="BJ162" s="6" t="s">
        <v>19</v>
      </c>
      <c r="BK162" s="115">
        <f>ROUND($L$162*$K$162,2)</f>
        <v>0</v>
      </c>
      <c r="BL162" s="6" t="s">
        <v>208</v>
      </c>
    </row>
    <row r="163" spans="2:64" s="6" customFormat="1" ht="27" customHeight="1">
      <c r="B163" s="19"/>
      <c r="C163" s="108" t="s">
        <v>7</v>
      </c>
      <c r="D163" s="108" t="s">
        <v>146</v>
      </c>
      <c r="E163" s="109" t="s">
        <v>561</v>
      </c>
      <c r="F163" s="288" t="s">
        <v>562</v>
      </c>
      <c r="G163" s="289"/>
      <c r="H163" s="289"/>
      <c r="I163" s="289"/>
      <c r="J163" s="110" t="s">
        <v>176</v>
      </c>
      <c r="K163" s="111">
        <v>0.313</v>
      </c>
      <c r="L163" s="290"/>
      <c r="M163" s="289"/>
      <c r="N163" s="291">
        <f>ROUND($L$163*$K$163,2)</f>
        <v>0</v>
      </c>
      <c r="O163" s="293"/>
      <c r="P163" s="293"/>
      <c r="Q163" s="292"/>
      <c r="R163" s="20"/>
      <c r="T163" s="112"/>
      <c r="U163" s="26" t="s">
        <v>44</v>
      </c>
      <c r="V163" s="113">
        <v>3.327</v>
      </c>
      <c r="W163" s="113">
        <f>$V$163*$K$163</f>
        <v>1.041351</v>
      </c>
      <c r="X163" s="113">
        <v>0</v>
      </c>
      <c r="Y163" s="113">
        <f>$X$163*$K$163</f>
        <v>0</v>
      </c>
      <c r="Z163" s="113">
        <v>0</v>
      </c>
      <c r="AA163" s="113">
        <f>$Z$163*$K$163</f>
        <v>0</v>
      </c>
      <c r="AB163" s="114"/>
      <c r="AR163" s="6" t="s">
        <v>208</v>
      </c>
      <c r="AT163" s="6" t="s">
        <v>146</v>
      </c>
      <c r="AU163" s="6" t="s">
        <v>101</v>
      </c>
      <c r="AY163" s="6" t="s">
        <v>144</v>
      </c>
      <c r="BE163" s="115">
        <f>IF($U$163="základní",$N$163,0)</f>
        <v>0</v>
      </c>
      <c r="BF163" s="115">
        <f>IF($U$163="snížená",$N$163,0)</f>
        <v>0</v>
      </c>
      <c r="BG163" s="115">
        <f>IF($U$163="zákl. přenesená",$N$163,0)</f>
        <v>0</v>
      </c>
      <c r="BH163" s="115">
        <f>IF($U$163="sníž. přenesená",$N$163,0)</f>
        <v>0</v>
      </c>
      <c r="BI163" s="115">
        <f>IF($U$163="nulová",$N$163,0)</f>
        <v>0</v>
      </c>
      <c r="BJ163" s="6" t="s">
        <v>19</v>
      </c>
      <c r="BK163" s="115">
        <f>ROUND($L$163*$K$163,2)</f>
        <v>0</v>
      </c>
      <c r="BL163" s="6" t="s">
        <v>208</v>
      </c>
    </row>
    <row r="164" spans="2:63" s="98" customFormat="1" ht="37.5" customHeight="1">
      <c r="B164" s="99"/>
      <c r="D164" s="100" t="s">
        <v>123</v>
      </c>
      <c r="N164" s="313">
        <f>$BK$164</f>
        <v>0</v>
      </c>
      <c r="O164" s="313"/>
      <c r="P164" s="313"/>
      <c r="Q164" s="313"/>
      <c r="R164" s="102"/>
      <c r="T164" s="103"/>
      <c r="W164" s="104">
        <f>$W$165</f>
        <v>6</v>
      </c>
      <c r="Y164" s="104">
        <f>$Y$165</f>
        <v>0</v>
      </c>
      <c r="AA164" s="104">
        <f>$AA$165</f>
        <v>0</v>
      </c>
      <c r="AB164" s="105"/>
      <c r="AR164" s="101" t="s">
        <v>150</v>
      </c>
      <c r="AT164" s="101" t="s">
        <v>78</v>
      </c>
      <c r="AU164" s="101" t="s">
        <v>79</v>
      </c>
      <c r="AY164" s="101" t="s">
        <v>144</v>
      </c>
      <c r="BK164" s="106">
        <f>$BK$165</f>
        <v>0</v>
      </c>
    </row>
    <row r="165" spans="2:64" s="6" customFormat="1" ht="27" customHeight="1">
      <c r="B165" s="19"/>
      <c r="C165" s="108" t="s">
        <v>170</v>
      </c>
      <c r="D165" s="108" t="s">
        <v>146</v>
      </c>
      <c r="E165" s="109" t="s">
        <v>645</v>
      </c>
      <c r="F165" s="288" t="s">
        <v>646</v>
      </c>
      <c r="G165" s="289"/>
      <c r="H165" s="289"/>
      <c r="I165" s="289"/>
      <c r="J165" s="110" t="s">
        <v>566</v>
      </c>
      <c r="K165" s="111">
        <v>6</v>
      </c>
      <c r="L165" s="290"/>
      <c r="M165" s="289"/>
      <c r="N165" s="291">
        <f>ROUND($L$165*$K$165,2)</f>
        <v>0</v>
      </c>
      <c r="O165" s="293"/>
      <c r="P165" s="293"/>
      <c r="Q165" s="292"/>
      <c r="R165" s="20"/>
      <c r="T165" s="112"/>
      <c r="U165" s="120" t="s">
        <v>44</v>
      </c>
      <c r="V165" s="121">
        <v>1</v>
      </c>
      <c r="W165" s="121">
        <f>$V$165*$K$165</f>
        <v>6</v>
      </c>
      <c r="X165" s="121">
        <v>0</v>
      </c>
      <c r="Y165" s="121">
        <f>$X$165*$K$165</f>
        <v>0</v>
      </c>
      <c r="Z165" s="121">
        <v>0</v>
      </c>
      <c r="AA165" s="121">
        <f>$Z$165*$K$165</f>
        <v>0</v>
      </c>
      <c r="AB165" s="122"/>
      <c r="AR165" s="6" t="s">
        <v>255</v>
      </c>
      <c r="AT165" s="6" t="s">
        <v>146</v>
      </c>
      <c r="AU165" s="6" t="s">
        <v>19</v>
      </c>
      <c r="AY165" s="6" t="s">
        <v>144</v>
      </c>
      <c r="BE165" s="115">
        <f>IF($U$165="základní",$N$165,0)</f>
        <v>0</v>
      </c>
      <c r="BF165" s="115">
        <f>IF($U$165="snížená",$N$165,0)</f>
        <v>0</v>
      </c>
      <c r="BG165" s="115">
        <f>IF($U$165="zákl. přenesená",$N$165,0)</f>
        <v>0</v>
      </c>
      <c r="BH165" s="115">
        <f>IF($U$165="sníž. přenesená",$N$165,0)</f>
        <v>0</v>
      </c>
      <c r="BI165" s="115">
        <f>IF($U$165="nulová",$N$165,0)</f>
        <v>0</v>
      </c>
      <c r="BJ165" s="6" t="s">
        <v>19</v>
      </c>
      <c r="BK165" s="115">
        <f>ROUND($L$165*$K$165,2)</f>
        <v>0</v>
      </c>
      <c r="BL165" s="6" t="s">
        <v>255</v>
      </c>
    </row>
    <row r="166" spans="2:18" s="6" customFormat="1" ht="7.5" customHeight="1">
      <c r="B166" s="41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3"/>
    </row>
    <row r="258" s="2" customFormat="1" ht="14.25" customHeight="1"/>
  </sheetData>
  <sheetProtection/>
  <mergeCells count="18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N133:Q133"/>
    <mergeCell ref="F129:I129"/>
    <mergeCell ref="L129:M129"/>
    <mergeCell ref="N129:Q129"/>
    <mergeCell ref="F130:I130"/>
    <mergeCell ref="L130:M130"/>
    <mergeCell ref="N130:Q130"/>
    <mergeCell ref="N136:Q136"/>
    <mergeCell ref="F137:I137"/>
    <mergeCell ref="L137:M137"/>
    <mergeCell ref="N137:Q137"/>
    <mergeCell ref="F132:I132"/>
    <mergeCell ref="L132:M132"/>
    <mergeCell ref="N132:Q132"/>
    <mergeCell ref="F134:I134"/>
    <mergeCell ref="L134:M134"/>
    <mergeCell ref="N134:Q134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60:I160"/>
    <mergeCell ref="L160:M160"/>
    <mergeCell ref="N160:Q160"/>
    <mergeCell ref="F156:I156"/>
    <mergeCell ref="L156:M156"/>
    <mergeCell ref="N156:Q156"/>
    <mergeCell ref="F157:I157"/>
    <mergeCell ref="L157:M157"/>
    <mergeCell ref="N157:Q157"/>
    <mergeCell ref="N159:Q159"/>
    <mergeCell ref="F161:I161"/>
    <mergeCell ref="L161:M161"/>
    <mergeCell ref="N138:Q138"/>
    <mergeCell ref="N161:Q161"/>
    <mergeCell ref="F162:I162"/>
    <mergeCell ref="L162:M162"/>
    <mergeCell ref="N162:Q162"/>
    <mergeCell ref="F158:I158"/>
    <mergeCell ref="L158:M158"/>
    <mergeCell ref="N158:Q158"/>
    <mergeCell ref="F163:I163"/>
    <mergeCell ref="L163:M163"/>
    <mergeCell ref="N163:Q163"/>
    <mergeCell ref="F165:I165"/>
    <mergeCell ref="L165:M165"/>
    <mergeCell ref="N165:Q165"/>
    <mergeCell ref="N164:Q164"/>
    <mergeCell ref="N139:Q139"/>
    <mergeCell ref="H1:K1"/>
    <mergeCell ref="S2:AC2"/>
    <mergeCell ref="N118:Q118"/>
    <mergeCell ref="N119:Q119"/>
    <mergeCell ref="N120:Q120"/>
    <mergeCell ref="N131:Q131"/>
    <mergeCell ref="N135:Q135"/>
    <mergeCell ref="F136:I136"/>
    <mergeCell ref="L136:M13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6" sqref="F6:P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715</v>
      </c>
      <c r="G1" s="127"/>
      <c r="H1" s="283" t="s">
        <v>716</v>
      </c>
      <c r="I1" s="283"/>
      <c r="J1" s="283"/>
      <c r="K1" s="283"/>
      <c r="L1" s="127" t="s">
        <v>717</v>
      </c>
      <c r="M1" s="125"/>
      <c r="N1" s="125"/>
      <c r="O1" s="126" t="s">
        <v>100</v>
      </c>
      <c r="P1" s="125"/>
      <c r="Q1" s="125"/>
      <c r="R1" s="125"/>
      <c r="S1" s="127" t="s">
        <v>718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80" t="s">
        <v>4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S2" s="252" t="s">
        <v>5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101</v>
      </c>
    </row>
    <row r="4" spans="2:46" s="2" customFormat="1" ht="37.5" customHeight="1">
      <c r="B4" s="10"/>
      <c r="C4" s="277" t="s">
        <v>102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307" t="str">
        <f>'Rekapitulace stavby'!$K$6</f>
        <v>Změna zdroje tepla v objektech DD Pohoda  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R6" s="11"/>
    </row>
    <row r="7" spans="2:18" s="6" customFormat="1" ht="37.5" customHeight="1">
      <c r="B7" s="19"/>
      <c r="D7" s="15" t="s">
        <v>103</v>
      </c>
      <c r="F7" s="281" t="s">
        <v>647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105</v>
      </c>
      <c r="M9" s="16" t="s">
        <v>22</v>
      </c>
      <c r="O9" s="301" t="str">
        <f>'Rekapitulace stavby'!$AN$8</f>
        <v>10.07.2017</v>
      </c>
      <c r="P9" s="256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264"/>
      <c r="P11" s="256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264"/>
      <c r="P12" s="256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264"/>
      <c r="P14" s="256"/>
      <c r="R14" s="20"/>
    </row>
    <row r="15" spans="2:18" s="6" customFormat="1" ht="18.75" customHeight="1">
      <c r="B15" s="19"/>
      <c r="E15" s="14"/>
      <c r="M15" s="16" t="s">
        <v>30</v>
      </c>
      <c r="O15" s="264"/>
      <c r="P15" s="256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36</v>
      </c>
      <c r="M17" s="16" t="s">
        <v>27</v>
      </c>
      <c r="O17" s="264" t="s">
        <v>33</v>
      </c>
      <c r="P17" s="256"/>
      <c r="R17" s="20"/>
    </row>
    <row r="18" spans="2:18" s="6" customFormat="1" ht="18.75" customHeight="1">
      <c r="B18" s="19"/>
      <c r="E18" s="14" t="s">
        <v>34</v>
      </c>
      <c r="M18" s="16" t="s">
        <v>30</v>
      </c>
      <c r="O18" s="264" t="s">
        <v>35</v>
      </c>
      <c r="P18" s="256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38</v>
      </c>
      <c r="M20" s="16" t="s">
        <v>27</v>
      </c>
      <c r="O20" s="264"/>
      <c r="P20" s="256"/>
      <c r="R20" s="20"/>
    </row>
    <row r="21" spans="2:18" s="6" customFormat="1" ht="18.75" customHeight="1">
      <c r="B21" s="19"/>
      <c r="E21" s="14" t="s">
        <v>39</v>
      </c>
      <c r="M21" s="16" t="s">
        <v>30</v>
      </c>
      <c r="O21" s="264"/>
      <c r="P21" s="256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106</v>
      </c>
      <c r="M24" s="282">
        <f>$N$88</f>
        <v>0</v>
      </c>
      <c r="N24" s="256"/>
      <c r="O24" s="256"/>
      <c r="P24" s="256"/>
      <c r="R24" s="20"/>
    </row>
    <row r="25" spans="2:18" s="6" customFormat="1" ht="15" customHeight="1">
      <c r="B25" s="19"/>
      <c r="D25" s="18" t="s">
        <v>107</v>
      </c>
      <c r="M25" s="282">
        <f>$N$98</f>
        <v>0</v>
      </c>
      <c r="N25" s="256"/>
      <c r="O25" s="256"/>
      <c r="P25" s="256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42</v>
      </c>
      <c r="M27" s="311">
        <f>ROUND($M$24+$M$25,2)</f>
        <v>0</v>
      </c>
      <c r="N27" s="256"/>
      <c r="O27" s="256"/>
      <c r="P27" s="256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43</v>
      </c>
      <c r="E29" s="24" t="s">
        <v>44</v>
      </c>
      <c r="F29" s="25">
        <v>0.21</v>
      </c>
      <c r="G29" s="81" t="s">
        <v>45</v>
      </c>
      <c r="H29" s="310">
        <f>ROUND((SUM($BE$98:$BE$99)+SUM($BE$117:$BE$157)),2)</f>
        <v>0</v>
      </c>
      <c r="I29" s="256"/>
      <c r="J29" s="256"/>
      <c r="M29" s="310">
        <f>ROUND((SUM($BE$98:$BE$99)+SUM($BE$117:$BE$157))*$F$29,2)</f>
        <v>0</v>
      </c>
      <c r="N29" s="256"/>
      <c r="O29" s="256"/>
      <c r="P29" s="256"/>
      <c r="R29" s="20"/>
    </row>
    <row r="30" spans="2:18" s="6" customFormat="1" ht="15" customHeight="1">
      <c r="B30" s="19"/>
      <c r="E30" s="24" t="s">
        <v>46</v>
      </c>
      <c r="F30" s="25">
        <v>0.15</v>
      </c>
      <c r="G30" s="81" t="s">
        <v>45</v>
      </c>
      <c r="H30" s="310">
        <f>ROUND((SUM($BF$98:$BF$99)+SUM($BF$117:$BF$157)),2)</f>
        <v>0</v>
      </c>
      <c r="I30" s="256"/>
      <c r="J30" s="256"/>
      <c r="M30" s="310">
        <f>ROUND((SUM($BF$98:$BF$99)+SUM($BF$117:$BF$157))*$F$30,2)</f>
        <v>0</v>
      </c>
      <c r="N30" s="256"/>
      <c r="O30" s="256"/>
      <c r="P30" s="256"/>
      <c r="R30" s="20"/>
    </row>
    <row r="31" spans="2:18" s="6" customFormat="1" ht="15" customHeight="1" hidden="1">
      <c r="B31" s="19"/>
      <c r="E31" s="24" t="s">
        <v>47</v>
      </c>
      <c r="F31" s="25">
        <v>0.21</v>
      </c>
      <c r="G31" s="81" t="s">
        <v>45</v>
      </c>
      <c r="H31" s="310">
        <f>ROUND((SUM($BG$98:$BG$99)+SUM($BG$117:$BG$157)),2)</f>
        <v>0</v>
      </c>
      <c r="I31" s="256"/>
      <c r="J31" s="256"/>
      <c r="M31" s="310">
        <v>0</v>
      </c>
      <c r="N31" s="256"/>
      <c r="O31" s="256"/>
      <c r="P31" s="256"/>
      <c r="R31" s="20"/>
    </row>
    <row r="32" spans="2:18" s="6" customFormat="1" ht="15" customHeight="1" hidden="1">
      <c r="B32" s="19"/>
      <c r="E32" s="24" t="s">
        <v>48</v>
      </c>
      <c r="F32" s="25">
        <v>0.15</v>
      </c>
      <c r="G32" s="81" t="s">
        <v>45</v>
      </c>
      <c r="H32" s="310">
        <f>ROUND((SUM($BH$98:$BH$99)+SUM($BH$117:$BH$157)),2)</f>
        <v>0</v>
      </c>
      <c r="I32" s="256"/>
      <c r="J32" s="256"/>
      <c r="M32" s="310">
        <v>0</v>
      </c>
      <c r="N32" s="256"/>
      <c r="O32" s="256"/>
      <c r="P32" s="256"/>
      <c r="R32" s="20"/>
    </row>
    <row r="33" spans="2:18" s="6" customFormat="1" ht="15" customHeight="1" hidden="1">
      <c r="B33" s="19"/>
      <c r="E33" s="24" t="s">
        <v>49</v>
      </c>
      <c r="F33" s="25">
        <v>0</v>
      </c>
      <c r="G33" s="81" t="s">
        <v>45</v>
      </c>
      <c r="H33" s="310">
        <f>ROUND((SUM($BI$98:$BI$99)+SUM($BI$117:$BI$157)),2)</f>
        <v>0</v>
      </c>
      <c r="I33" s="256"/>
      <c r="J33" s="256"/>
      <c r="M33" s="310">
        <v>0</v>
      </c>
      <c r="N33" s="256"/>
      <c r="O33" s="256"/>
      <c r="P33" s="256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50</v>
      </c>
      <c r="E35" s="30"/>
      <c r="F35" s="30"/>
      <c r="G35" s="82" t="s">
        <v>51</v>
      </c>
      <c r="H35" s="31" t="s">
        <v>52</v>
      </c>
      <c r="I35" s="30"/>
      <c r="J35" s="30"/>
      <c r="K35" s="30"/>
      <c r="L35" s="276">
        <f>ROUND(SUM($M$27:$M$33),2)</f>
        <v>0</v>
      </c>
      <c r="M35" s="269"/>
      <c r="N35" s="269"/>
      <c r="O35" s="269"/>
      <c r="P35" s="271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53</v>
      </c>
      <c r="E50" s="33"/>
      <c r="F50" s="33"/>
      <c r="G50" s="33"/>
      <c r="H50" s="34"/>
      <c r="J50" s="32" t="s">
        <v>54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55</v>
      </c>
      <c r="E59" s="38"/>
      <c r="F59" s="38"/>
      <c r="G59" s="39" t="s">
        <v>56</v>
      </c>
      <c r="H59" s="40"/>
      <c r="J59" s="37" t="s">
        <v>55</v>
      </c>
      <c r="K59" s="38"/>
      <c r="L59" s="38"/>
      <c r="M59" s="38"/>
      <c r="N59" s="39" t="s">
        <v>56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57</v>
      </c>
      <c r="E61" s="33"/>
      <c r="F61" s="33"/>
      <c r="G61" s="33"/>
      <c r="H61" s="34"/>
      <c r="J61" s="32" t="s">
        <v>58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55</v>
      </c>
      <c r="E70" s="38"/>
      <c r="F70" s="38"/>
      <c r="G70" s="39" t="s">
        <v>56</v>
      </c>
      <c r="H70" s="40"/>
      <c r="J70" s="37" t="s">
        <v>55</v>
      </c>
      <c r="K70" s="38"/>
      <c r="L70" s="38"/>
      <c r="M70" s="38"/>
      <c r="N70" s="39" t="s">
        <v>56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77" t="s">
        <v>108</v>
      </c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307" t="str">
        <f>$F$6</f>
        <v>Změna zdroje tepla v objektech DD Pohoda  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R78" s="20"/>
    </row>
    <row r="79" spans="2:18" s="6" customFormat="1" ht="37.5" customHeight="1">
      <c r="B79" s="19"/>
      <c r="C79" s="49" t="s">
        <v>103</v>
      </c>
      <c r="F79" s="263" t="str">
        <f>$F$7</f>
        <v>SOO1 F.1.4.e) - Zdravotechnika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Turnov</v>
      </c>
      <c r="K81" s="16" t="s">
        <v>22</v>
      </c>
      <c r="M81" s="301" t="str">
        <f>IF($O$9="","",$O$9)</f>
        <v>10.07.2017</v>
      </c>
      <c r="N81" s="256"/>
      <c r="O81" s="256"/>
      <c r="P81" s="256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Město Turnov</v>
      </c>
      <c r="K83" s="16" t="s">
        <v>36</v>
      </c>
      <c r="M83" s="264" t="str">
        <f>$E$18</f>
        <v>VK INVESTING s.r.o.</v>
      </c>
      <c r="N83" s="256"/>
      <c r="O83" s="256"/>
      <c r="P83" s="256"/>
      <c r="Q83" s="256"/>
      <c r="R83" s="20"/>
    </row>
    <row r="84" spans="2:18" s="6" customFormat="1" ht="15" customHeight="1">
      <c r="B84" s="19"/>
      <c r="C84" s="16" t="s">
        <v>32</v>
      </c>
      <c r="F84" s="14">
        <f>IF($E$15="","",$E$15)</f>
      </c>
      <c r="K84" s="16" t="s">
        <v>38</v>
      </c>
      <c r="M84" s="264" t="str">
        <f>$E$21</f>
        <v>Martin Šimeček</v>
      </c>
      <c r="N84" s="256"/>
      <c r="O84" s="256"/>
      <c r="P84" s="256"/>
      <c r="Q84" s="256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309" t="s">
        <v>109</v>
      </c>
      <c r="D86" s="258"/>
      <c r="E86" s="258"/>
      <c r="F86" s="258"/>
      <c r="G86" s="258"/>
      <c r="H86" s="28"/>
      <c r="I86" s="28"/>
      <c r="J86" s="28"/>
      <c r="K86" s="28"/>
      <c r="L86" s="28"/>
      <c r="M86" s="28"/>
      <c r="N86" s="309" t="s">
        <v>110</v>
      </c>
      <c r="O86" s="256"/>
      <c r="P86" s="256"/>
      <c r="Q86" s="256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111</v>
      </c>
      <c r="N88" s="254">
        <f>ROUND($N$117,2)</f>
        <v>0</v>
      </c>
      <c r="O88" s="256"/>
      <c r="P88" s="256"/>
      <c r="Q88" s="256"/>
      <c r="R88" s="20"/>
      <c r="AU88" s="6" t="s">
        <v>112</v>
      </c>
    </row>
    <row r="89" spans="2:18" s="65" customFormat="1" ht="25.5" customHeight="1">
      <c r="B89" s="83"/>
      <c r="D89" s="84" t="s">
        <v>119</v>
      </c>
      <c r="N89" s="308">
        <f>ROUND($N$118,2)</f>
        <v>0</v>
      </c>
      <c r="O89" s="306"/>
      <c r="P89" s="306"/>
      <c r="Q89" s="306"/>
      <c r="R89" s="85"/>
    </row>
    <row r="90" spans="2:18" s="79" customFormat="1" ht="21" customHeight="1">
      <c r="B90" s="86"/>
      <c r="D90" s="87" t="s">
        <v>269</v>
      </c>
      <c r="N90" s="305">
        <f>ROUND($N$119,2)</f>
        <v>0</v>
      </c>
      <c r="O90" s="306"/>
      <c r="P90" s="306"/>
      <c r="Q90" s="306"/>
      <c r="R90" s="88"/>
    </row>
    <row r="91" spans="2:18" s="79" customFormat="1" ht="21" customHeight="1">
      <c r="B91" s="86"/>
      <c r="D91" s="87" t="s">
        <v>648</v>
      </c>
      <c r="N91" s="305">
        <f>ROUND($N$124,2)</f>
        <v>0</v>
      </c>
      <c r="O91" s="306"/>
      <c r="P91" s="306"/>
      <c r="Q91" s="306"/>
      <c r="R91" s="88"/>
    </row>
    <row r="92" spans="2:18" s="79" customFormat="1" ht="21" customHeight="1">
      <c r="B92" s="86"/>
      <c r="D92" s="87" t="s">
        <v>649</v>
      </c>
      <c r="N92" s="305">
        <f>ROUND($N$130,2)</f>
        <v>0</v>
      </c>
      <c r="O92" s="306"/>
      <c r="P92" s="306"/>
      <c r="Q92" s="306"/>
      <c r="R92" s="88"/>
    </row>
    <row r="93" spans="2:18" s="79" customFormat="1" ht="21" customHeight="1">
      <c r="B93" s="86"/>
      <c r="D93" s="87" t="s">
        <v>650</v>
      </c>
      <c r="N93" s="305">
        <f>ROUND($N$142,2)</f>
        <v>0</v>
      </c>
      <c r="O93" s="306"/>
      <c r="P93" s="306"/>
      <c r="Q93" s="306"/>
      <c r="R93" s="88"/>
    </row>
    <row r="94" spans="2:18" s="79" customFormat="1" ht="21" customHeight="1">
      <c r="B94" s="86"/>
      <c r="D94" s="87" t="s">
        <v>651</v>
      </c>
      <c r="N94" s="305">
        <f>ROUND($N$147,2)</f>
        <v>0</v>
      </c>
      <c r="O94" s="306"/>
      <c r="P94" s="306"/>
      <c r="Q94" s="306"/>
      <c r="R94" s="88"/>
    </row>
    <row r="95" spans="2:18" s="79" customFormat="1" ht="21" customHeight="1">
      <c r="B95" s="86"/>
      <c r="D95" s="87" t="s">
        <v>271</v>
      </c>
      <c r="N95" s="305">
        <f>ROUND($N$150,2)</f>
        <v>0</v>
      </c>
      <c r="O95" s="306"/>
      <c r="P95" s="306"/>
      <c r="Q95" s="306"/>
      <c r="R95" s="88"/>
    </row>
    <row r="96" spans="2:18" s="79" customFormat="1" ht="21" customHeight="1">
      <c r="B96" s="86"/>
      <c r="D96" s="87" t="s">
        <v>273</v>
      </c>
      <c r="N96" s="305">
        <f>ROUND($N$156,2)</f>
        <v>0</v>
      </c>
      <c r="O96" s="306"/>
      <c r="P96" s="306"/>
      <c r="Q96" s="306"/>
      <c r="R96" s="88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127</v>
      </c>
      <c r="N98" s="254">
        <v>0</v>
      </c>
      <c r="O98" s="256"/>
      <c r="P98" s="256"/>
      <c r="Q98" s="256"/>
      <c r="R98" s="20"/>
      <c r="T98" s="89"/>
      <c r="U98" s="90" t="s">
        <v>43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99</v>
      </c>
      <c r="D100" s="28"/>
      <c r="E100" s="28"/>
      <c r="F100" s="28"/>
      <c r="G100" s="28"/>
      <c r="H100" s="28"/>
      <c r="I100" s="28"/>
      <c r="J100" s="28"/>
      <c r="K100" s="28"/>
      <c r="L100" s="257">
        <f>ROUND(SUM($N$88+$N$98),2)</f>
        <v>0</v>
      </c>
      <c r="M100" s="258"/>
      <c r="N100" s="258"/>
      <c r="O100" s="258"/>
      <c r="P100" s="258"/>
      <c r="Q100" s="258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277" t="s">
        <v>128</v>
      </c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307" t="str">
        <f>$F$6</f>
        <v>Změna zdroje tepla v objektech DD Pohoda  </v>
      </c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R108" s="20"/>
    </row>
    <row r="109" spans="2:18" s="6" customFormat="1" ht="37.5" customHeight="1">
      <c r="B109" s="19"/>
      <c r="C109" s="49" t="s">
        <v>103</v>
      </c>
      <c r="F109" s="263" t="str">
        <f>$F$7</f>
        <v>SOO1 F.1.4.e) - Zdravotechnika</v>
      </c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20</v>
      </c>
      <c r="F111" s="14" t="str">
        <f>$F$9</f>
        <v>Turnov</v>
      </c>
      <c r="K111" s="16" t="s">
        <v>22</v>
      </c>
      <c r="M111" s="301" t="str">
        <f>IF($O$9="","",$O$9)</f>
        <v>10.07.2017</v>
      </c>
      <c r="N111" s="256"/>
      <c r="O111" s="256"/>
      <c r="P111" s="256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26</v>
      </c>
      <c r="F113" s="14" t="str">
        <f>$E$12</f>
        <v>Město Turnov</v>
      </c>
      <c r="K113" s="16" t="s">
        <v>36</v>
      </c>
      <c r="M113" s="264" t="str">
        <f>$E$18</f>
        <v>VK INVESTING s.r.o.</v>
      </c>
      <c r="N113" s="256"/>
      <c r="O113" s="256"/>
      <c r="P113" s="256"/>
      <c r="Q113" s="256"/>
      <c r="R113" s="20"/>
    </row>
    <row r="114" spans="2:18" s="6" customFormat="1" ht="15" customHeight="1">
      <c r="B114" s="19"/>
      <c r="C114" s="16" t="s">
        <v>32</v>
      </c>
      <c r="F114" s="14">
        <f>IF($E$15="","",$E$15)</f>
      </c>
      <c r="K114" s="16" t="s">
        <v>38</v>
      </c>
      <c r="M114" s="264" t="str">
        <f>$E$21</f>
        <v>Martin Šimeček</v>
      </c>
      <c r="N114" s="256"/>
      <c r="O114" s="256"/>
      <c r="P114" s="256"/>
      <c r="Q114" s="256"/>
      <c r="R114" s="20"/>
    </row>
    <row r="115" spans="2:18" s="6" customFormat="1" ht="11.25" customHeight="1">
      <c r="B115" s="19"/>
      <c r="R115" s="20"/>
    </row>
    <row r="116" spans="2:28" s="91" customFormat="1" ht="30" customHeight="1">
      <c r="B116" s="92"/>
      <c r="C116" s="93" t="s">
        <v>129</v>
      </c>
      <c r="D116" s="94" t="s">
        <v>130</v>
      </c>
      <c r="E116" s="94" t="s">
        <v>61</v>
      </c>
      <c r="F116" s="302" t="s">
        <v>131</v>
      </c>
      <c r="G116" s="303"/>
      <c r="H116" s="303"/>
      <c r="I116" s="303"/>
      <c r="J116" s="94" t="s">
        <v>132</v>
      </c>
      <c r="K116" s="94" t="s">
        <v>133</v>
      </c>
      <c r="L116" s="302" t="s">
        <v>134</v>
      </c>
      <c r="M116" s="303"/>
      <c r="N116" s="302" t="s">
        <v>135</v>
      </c>
      <c r="O116" s="303"/>
      <c r="P116" s="303"/>
      <c r="Q116" s="304"/>
      <c r="R116" s="95"/>
      <c r="T116" s="55" t="s">
        <v>136</v>
      </c>
      <c r="U116" s="56" t="s">
        <v>43</v>
      </c>
      <c r="V116" s="56" t="s">
        <v>137</v>
      </c>
      <c r="W116" s="56" t="s">
        <v>138</v>
      </c>
      <c r="X116" s="56" t="s">
        <v>139</v>
      </c>
      <c r="Y116" s="56" t="s">
        <v>140</v>
      </c>
      <c r="Z116" s="56" t="s">
        <v>141</v>
      </c>
      <c r="AA116" s="56" t="s">
        <v>142</v>
      </c>
      <c r="AB116" s="57" t="s">
        <v>143</v>
      </c>
    </row>
    <row r="117" spans="2:63" s="6" customFormat="1" ht="30" customHeight="1">
      <c r="B117" s="19"/>
      <c r="C117" s="60" t="s">
        <v>106</v>
      </c>
      <c r="N117" s="287">
        <f>$BK$117</f>
        <v>0</v>
      </c>
      <c r="O117" s="256"/>
      <c r="P117" s="256"/>
      <c r="Q117" s="256"/>
      <c r="R117" s="20"/>
      <c r="T117" s="59"/>
      <c r="U117" s="33"/>
      <c r="V117" s="33"/>
      <c r="W117" s="96">
        <f>$W$118</f>
        <v>81.640602</v>
      </c>
      <c r="X117" s="33"/>
      <c r="Y117" s="96">
        <f>$Y$118</f>
        <v>1.5452175400000001</v>
      </c>
      <c r="Z117" s="33"/>
      <c r="AA117" s="96">
        <f>$AA$118</f>
        <v>0</v>
      </c>
      <c r="AB117" s="34"/>
      <c r="AT117" s="6" t="s">
        <v>78</v>
      </c>
      <c r="AU117" s="6" t="s">
        <v>112</v>
      </c>
      <c r="BK117" s="97">
        <f>$BK$118</f>
        <v>0</v>
      </c>
    </row>
    <row r="118" spans="2:63" s="98" customFormat="1" ht="37.5" customHeight="1">
      <c r="B118" s="99"/>
      <c r="D118" s="100" t="s">
        <v>119</v>
      </c>
      <c r="N118" s="284">
        <f>$BK$118</f>
        <v>0</v>
      </c>
      <c r="O118" s="285"/>
      <c r="P118" s="285"/>
      <c r="Q118" s="285"/>
      <c r="R118" s="102"/>
      <c r="T118" s="103"/>
      <c r="W118" s="104">
        <f>$W$119+$W$124+$W$130+$W$142+$W$147+$W$150+$W$156</f>
        <v>81.640602</v>
      </c>
      <c r="Y118" s="104">
        <f>$Y$119+$Y$124+$Y$130+$Y$142+$Y$147+$Y$150+$Y$156</f>
        <v>1.5452175400000001</v>
      </c>
      <c r="AA118" s="104">
        <f>$AA$119+$AA$124+$AA$130+$AA$142+$AA$147+$AA$150+$AA$156</f>
        <v>0</v>
      </c>
      <c r="AB118" s="105"/>
      <c r="AR118" s="101" t="s">
        <v>101</v>
      </c>
      <c r="AT118" s="101" t="s">
        <v>78</v>
      </c>
      <c r="AU118" s="101" t="s">
        <v>79</v>
      </c>
      <c r="AY118" s="101" t="s">
        <v>144</v>
      </c>
      <c r="BK118" s="106">
        <f>$BK$119+$BK$124+$BK$130+$BK$142+$BK$147+$BK$150+$BK$156</f>
        <v>0</v>
      </c>
    </row>
    <row r="119" spans="2:63" s="98" customFormat="1" ht="21" customHeight="1">
      <c r="B119" s="99"/>
      <c r="D119" s="107" t="s">
        <v>269</v>
      </c>
      <c r="N119" s="286">
        <f>$BK$119</f>
        <v>0</v>
      </c>
      <c r="O119" s="285"/>
      <c r="P119" s="285"/>
      <c r="Q119" s="285"/>
      <c r="R119" s="102"/>
      <c r="T119" s="103"/>
      <c r="W119" s="104">
        <f>SUM($W$120:$W$123)</f>
        <v>9.894</v>
      </c>
      <c r="Y119" s="104">
        <f>SUM($Y$120:$Y$123)</f>
        <v>0.033260000000000005</v>
      </c>
      <c r="AA119" s="104">
        <f>SUM($AA$120:$AA$123)</f>
        <v>0</v>
      </c>
      <c r="AB119" s="105"/>
      <c r="AR119" s="101" t="s">
        <v>101</v>
      </c>
      <c r="AT119" s="101" t="s">
        <v>78</v>
      </c>
      <c r="AU119" s="101" t="s">
        <v>19</v>
      </c>
      <c r="AY119" s="101" t="s">
        <v>144</v>
      </c>
      <c r="BK119" s="106">
        <f>SUM($BK$120:$BK$123)</f>
        <v>0</v>
      </c>
    </row>
    <row r="120" spans="2:64" s="6" customFormat="1" ht="27" customHeight="1">
      <c r="B120" s="19"/>
      <c r="C120" s="108" t="s">
        <v>145</v>
      </c>
      <c r="D120" s="108" t="s">
        <v>146</v>
      </c>
      <c r="E120" s="109" t="s">
        <v>300</v>
      </c>
      <c r="F120" s="288" t="s">
        <v>301</v>
      </c>
      <c r="G120" s="289"/>
      <c r="H120" s="289"/>
      <c r="I120" s="289"/>
      <c r="J120" s="110" t="s">
        <v>207</v>
      </c>
      <c r="K120" s="111">
        <v>34</v>
      </c>
      <c r="L120" s="290"/>
      <c r="M120" s="289"/>
      <c r="N120" s="290">
        <f>ROUND($L$120*$K$120,2)</f>
        <v>0</v>
      </c>
      <c r="O120" s="289"/>
      <c r="P120" s="289"/>
      <c r="Q120" s="289"/>
      <c r="R120" s="20"/>
      <c r="T120" s="112"/>
      <c r="U120" s="26" t="s">
        <v>44</v>
      </c>
      <c r="V120" s="113">
        <v>0.291</v>
      </c>
      <c r="W120" s="113">
        <f>$V$120*$K$120</f>
        <v>9.894</v>
      </c>
      <c r="X120" s="113">
        <v>0.00038</v>
      </c>
      <c r="Y120" s="113">
        <f>$X$120*$K$120</f>
        <v>0.012920000000000001</v>
      </c>
      <c r="Z120" s="113">
        <v>0</v>
      </c>
      <c r="AA120" s="113">
        <f>$Z$120*$K$120</f>
        <v>0</v>
      </c>
      <c r="AB120" s="114"/>
      <c r="AR120" s="6" t="s">
        <v>208</v>
      </c>
      <c r="AT120" s="6" t="s">
        <v>146</v>
      </c>
      <c r="AU120" s="6" t="s">
        <v>101</v>
      </c>
      <c r="AY120" s="6" t="s">
        <v>144</v>
      </c>
      <c r="BE120" s="115">
        <f>IF($U$120="základní",$N$120,0)</f>
        <v>0</v>
      </c>
      <c r="BF120" s="115">
        <f>IF($U$120="snížená",$N$120,0)</f>
        <v>0</v>
      </c>
      <c r="BG120" s="115">
        <f>IF($U$120="zákl. přenesená",$N$120,0)</f>
        <v>0</v>
      </c>
      <c r="BH120" s="115">
        <f>IF($U$120="sníž. přenesená",$N$120,0)</f>
        <v>0</v>
      </c>
      <c r="BI120" s="115">
        <f>IF($U$120="nulová",$N$120,0)</f>
        <v>0</v>
      </c>
      <c r="BJ120" s="6" t="s">
        <v>19</v>
      </c>
      <c r="BK120" s="115">
        <f>ROUND($L$120*$K$120,2)</f>
        <v>0</v>
      </c>
      <c r="BL120" s="6" t="s">
        <v>208</v>
      </c>
    </row>
    <row r="121" spans="2:64" s="6" customFormat="1" ht="27" customHeight="1">
      <c r="B121" s="19"/>
      <c r="C121" s="116" t="s">
        <v>151</v>
      </c>
      <c r="D121" s="116" t="s">
        <v>213</v>
      </c>
      <c r="E121" s="117" t="s">
        <v>652</v>
      </c>
      <c r="F121" s="298" t="s">
        <v>653</v>
      </c>
      <c r="G121" s="299"/>
      <c r="H121" s="299"/>
      <c r="I121" s="299"/>
      <c r="J121" s="118" t="s">
        <v>207</v>
      </c>
      <c r="K121" s="119">
        <v>16</v>
      </c>
      <c r="L121" s="300"/>
      <c r="M121" s="299"/>
      <c r="N121" s="300">
        <f>ROUND($L$121*$K$121,2)</f>
        <v>0</v>
      </c>
      <c r="O121" s="289"/>
      <c r="P121" s="289"/>
      <c r="Q121" s="289"/>
      <c r="R121" s="20"/>
      <c r="T121" s="112"/>
      <c r="U121" s="26" t="s">
        <v>44</v>
      </c>
      <c r="V121" s="113">
        <v>0</v>
      </c>
      <c r="W121" s="113">
        <f>$V$121*$K$121</f>
        <v>0</v>
      </c>
      <c r="X121" s="113">
        <v>0.00088</v>
      </c>
      <c r="Y121" s="113">
        <f>$X$121*$K$121</f>
        <v>0.01408</v>
      </c>
      <c r="Z121" s="113">
        <v>0</v>
      </c>
      <c r="AA121" s="113">
        <f>$Z$121*$K$121</f>
        <v>0</v>
      </c>
      <c r="AB121" s="114"/>
      <c r="AR121" s="6" t="s">
        <v>167</v>
      </c>
      <c r="AT121" s="6" t="s">
        <v>213</v>
      </c>
      <c r="AU121" s="6" t="s">
        <v>101</v>
      </c>
      <c r="AY121" s="6" t="s">
        <v>144</v>
      </c>
      <c r="BE121" s="115">
        <f>IF($U$121="základní",$N$121,0)</f>
        <v>0</v>
      </c>
      <c r="BF121" s="115">
        <f>IF($U$121="snížená",$N$121,0)</f>
        <v>0</v>
      </c>
      <c r="BG121" s="115">
        <f>IF($U$121="zákl. přenesená",$N$121,0)</f>
        <v>0</v>
      </c>
      <c r="BH121" s="115">
        <f>IF($U$121="sníž. přenesená",$N$121,0)</f>
        <v>0</v>
      </c>
      <c r="BI121" s="115">
        <f>IF($U$121="nulová",$N$121,0)</f>
        <v>0</v>
      </c>
      <c r="BJ121" s="6" t="s">
        <v>19</v>
      </c>
      <c r="BK121" s="115">
        <f>ROUND($L$121*$K$121,2)</f>
        <v>0</v>
      </c>
      <c r="BL121" s="6" t="s">
        <v>208</v>
      </c>
    </row>
    <row r="122" spans="2:64" s="6" customFormat="1" ht="27" customHeight="1">
      <c r="B122" s="19"/>
      <c r="C122" s="116" t="s">
        <v>154</v>
      </c>
      <c r="D122" s="116" t="s">
        <v>213</v>
      </c>
      <c r="E122" s="117" t="s">
        <v>654</v>
      </c>
      <c r="F122" s="298" t="s">
        <v>655</v>
      </c>
      <c r="G122" s="299"/>
      <c r="H122" s="299"/>
      <c r="I122" s="299"/>
      <c r="J122" s="118" t="s">
        <v>207</v>
      </c>
      <c r="K122" s="119">
        <v>10</v>
      </c>
      <c r="L122" s="300"/>
      <c r="M122" s="299"/>
      <c r="N122" s="300">
        <f>ROUND($L$122*$K$122,2)</f>
        <v>0</v>
      </c>
      <c r="O122" s="289"/>
      <c r="P122" s="289"/>
      <c r="Q122" s="289"/>
      <c r="R122" s="20"/>
      <c r="T122" s="112"/>
      <c r="U122" s="26" t="s">
        <v>44</v>
      </c>
      <c r="V122" s="113">
        <v>0</v>
      </c>
      <c r="W122" s="113">
        <f>$V$122*$K$122</f>
        <v>0</v>
      </c>
      <c r="X122" s="113">
        <v>0.00037</v>
      </c>
      <c r="Y122" s="113">
        <f>$X$122*$K$122</f>
        <v>0.0037</v>
      </c>
      <c r="Z122" s="113">
        <v>0</v>
      </c>
      <c r="AA122" s="113">
        <f>$Z$122*$K$122</f>
        <v>0</v>
      </c>
      <c r="AB122" s="114"/>
      <c r="AR122" s="6" t="s">
        <v>167</v>
      </c>
      <c r="AT122" s="6" t="s">
        <v>213</v>
      </c>
      <c r="AU122" s="6" t="s">
        <v>101</v>
      </c>
      <c r="AY122" s="6" t="s">
        <v>144</v>
      </c>
      <c r="BE122" s="115">
        <f>IF($U$122="základní",$N$122,0)</f>
        <v>0</v>
      </c>
      <c r="BF122" s="115">
        <f>IF($U$122="snížená",$N$122,0)</f>
        <v>0</v>
      </c>
      <c r="BG122" s="115">
        <f>IF($U$122="zákl. přenesená",$N$122,0)</f>
        <v>0</v>
      </c>
      <c r="BH122" s="115">
        <f>IF($U$122="sníž. přenesená",$N$122,0)</f>
        <v>0</v>
      </c>
      <c r="BI122" s="115">
        <f>IF($U$122="nulová",$N$122,0)</f>
        <v>0</v>
      </c>
      <c r="BJ122" s="6" t="s">
        <v>19</v>
      </c>
      <c r="BK122" s="115">
        <f>ROUND($L$122*$K$122,2)</f>
        <v>0</v>
      </c>
      <c r="BL122" s="6" t="s">
        <v>208</v>
      </c>
    </row>
    <row r="123" spans="2:64" s="6" customFormat="1" ht="27" customHeight="1">
      <c r="B123" s="19"/>
      <c r="C123" s="116" t="s">
        <v>177</v>
      </c>
      <c r="D123" s="116" t="s">
        <v>213</v>
      </c>
      <c r="E123" s="117" t="s">
        <v>656</v>
      </c>
      <c r="F123" s="298" t="s">
        <v>657</v>
      </c>
      <c r="G123" s="299"/>
      <c r="H123" s="299"/>
      <c r="I123" s="299"/>
      <c r="J123" s="118" t="s">
        <v>207</v>
      </c>
      <c r="K123" s="119">
        <v>8</v>
      </c>
      <c r="L123" s="300"/>
      <c r="M123" s="299"/>
      <c r="N123" s="300">
        <f>ROUND($L$123*$K$123,2)</f>
        <v>0</v>
      </c>
      <c r="O123" s="289"/>
      <c r="P123" s="289"/>
      <c r="Q123" s="289"/>
      <c r="R123" s="20"/>
      <c r="T123" s="112"/>
      <c r="U123" s="26" t="s">
        <v>44</v>
      </c>
      <c r="V123" s="113">
        <v>0</v>
      </c>
      <c r="W123" s="113">
        <f>$V$123*$K$123</f>
        <v>0</v>
      </c>
      <c r="X123" s="113">
        <v>0.00032</v>
      </c>
      <c r="Y123" s="113">
        <f>$X$123*$K$123</f>
        <v>0.00256</v>
      </c>
      <c r="Z123" s="113">
        <v>0</v>
      </c>
      <c r="AA123" s="113">
        <f>$Z$123*$K$123</f>
        <v>0</v>
      </c>
      <c r="AB123" s="114"/>
      <c r="AR123" s="6" t="s">
        <v>167</v>
      </c>
      <c r="AT123" s="6" t="s">
        <v>213</v>
      </c>
      <c r="AU123" s="6" t="s">
        <v>101</v>
      </c>
      <c r="AY123" s="6" t="s">
        <v>144</v>
      </c>
      <c r="BE123" s="115">
        <f>IF($U$123="základní",$N$123,0)</f>
        <v>0</v>
      </c>
      <c r="BF123" s="115">
        <f>IF($U$123="snížená",$N$123,0)</f>
        <v>0</v>
      </c>
      <c r="BG123" s="115">
        <f>IF($U$123="zákl. přenesená",$N$123,0)</f>
        <v>0</v>
      </c>
      <c r="BH123" s="115">
        <f>IF($U$123="sníž. přenesená",$N$123,0)</f>
        <v>0</v>
      </c>
      <c r="BI123" s="115">
        <f>IF($U$123="nulová",$N$123,0)</f>
        <v>0</v>
      </c>
      <c r="BJ123" s="6" t="s">
        <v>19</v>
      </c>
      <c r="BK123" s="115">
        <f>ROUND($L$123*$K$123,2)</f>
        <v>0</v>
      </c>
      <c r="BL123" s="6" t="s">
        <v>208</v>
      </c>
    </row>
    <row r="124" spans="2:63" s="98" customFormat="1" ht="30.75" customHeight="1">
      <c r="B124" s="99"/>
      <c r="D124" s="107" t="s">
        <v>648</v>
      </c>
      <c r="N124" s="286">
        <f>$BK$124</f>
        <v>0</v>
      </c>
      <c r="O124" s="285"/>
      <c r="P124" s="285"/>
      <c r="Q124" s="285"/>
      <c r="R124" s="102"/>
      <c r="T124" s="103"/>
      <c r="W124" s="104">
        <f>SUM($W$125:$W$129)</f>
        <v>9.8867</v>
      </c>
      <c r="Y124" s="104">
        <f>SUM($Y$125:$Y$129)</f>
        <v>0.00996</v>
      </c>
      <c r="AA124" s="104">
        <f>SUM($AA$125:$AA$129)</f>
        <v>0</v>
      </c>
      <c r="AB124" s="105"/>
      <c r="AR124" s="101" t="s">
        <v>101</v>
      </c>
      <c r="AT124" s="101" t="s">
        <v>78</v>
      </c>
      <c r="AU124" s="101" t="s">
        <v>19</v>
      </c>
      <c r="AY124" s="101" t="s">
        <v>144</v>
      </c>
      <c r="BK124" s="106">
        <f>SUM($BK$125:$BK$129)</f>
        <v>0</v>
      </c>
    </row>
    <row r="125" spans="2:64" s="6" customFormat="1" ht="15.75" customHeight="1">
      <c r="B125" s="19"/>
      <c r="C125" s="108" t="s">
        <v>247</v>
      </c>
      <c r="D125" s="108" t="s">
        <v>146</v>
      </c>
      <c r="E125" s="109" t="s">
        <v>658</v>
      </c>
      <c r="F125" s="288" t="s">
        <v>659</v>
      </c>
      <c r="G125" s="289"/>
      <c r="H125" s="289"/>
      <c r="I125" s="289"/>
      <c r="J125" s="110" t="s">
        <v>219</v>
      </c>
      <c r="K125" s="111">
        <v>10</v>
      </c>
      <c r="L125" s="290"/>
      <c r="M125" s="289"/>
      <c r="N125" s="290">
        <f>ROUND($L$125*$K$125,2)</f>
        <v>0</v>
      </c>
      <c r="O125" s="289"/>
      <c r="P125" s="289"/>
      <c r="Q125" s="289"/>
      <c r="R125" s="20"/>
      <c r="T125" s="112"/>
      <c r="U125" s="26" t="s">
        <v>44</v>
      </c>
      <c r="V125" s="113">
        <v>0.356</v>
      </c>
      <c r="W125" s="113">
        <f>$V$125*$K$125</f>
        <v>3.5599999999999996</v>
      </c>
      <c r="X125" s="113">
        <v>0.00053</v>
      </c>
      <c r="Y125" s="113">
        <f>$X$125*$K$125</f>
        <v>0.0053</v>
      </c>
      <c r="Z125" s="113">
        <v>0</v>
      </c>
      <c r="AA125" s="113">
        <f>$Z$125*$K$125</f>
        <v>0</v>
      </c>
      <c r="AB125" s="114"/>
      <c r="AR125" s="6" t="s">
        <v>208</v>
      </c>
      <c r="AT125" s="6" t="s">
        <v>146</v>
      </c>
      <c r="AU125" s="6" t="s">
        <v>101</v>
      </c>
      <c r="AY125" s="6" t="s">
        <v>144</v>
      </c>
      <c r="BE125" s="115">
        <f>IF($U$125="základní",$N$125,0)</f>
        <v>0</v>
      </c>
      <c r="BF125" s="115">
        <f>IF($U$125="snížená",$N$125,0)</f>
        <v>0</v>
      </c>
      <c r="BG125" s="115">
        <f>IF($U$125="zákl. přenesená",$N$125,0)</f>
        <v>0</v>
      </c>
      <c r="BH125" s="115">
        <f>IF($U$125="sníž. přenesená",$N$125,0)</f>
        <v>0</v>
      </c>
      <c r="BI125" s="115">
        <f>IF($U$125="nulová",$N$125,0)</f>
        <v>0</v>
      </c>
      <c r="BJ125" s="6" t="s">
        <v>19</v>
      </c>
      <c r="BK125" s="115">
        <f>ROUND($L$125*$K$125,2)</f>
        <v>0</v>
      </c>
      <c r="BL125" s="6" t="s">
        <v>208</v>
      </c>
    </row>
    <row r="126" spans="2:64" s="6" customFormat="1" ht="27" customHeight="1">
      <c r="B126" s="19"/>
      <c r="C126" s="108" t="s">
        <v>285</v>
      </c>
      <c r="D126" s="108" t="s">
        <v>146</v>
      </c>
      <c r="E126" s="109" t="s">
        <v>660</v>
      </c>
      <c r="F126" s="288" t="s">
        <v>661</v>
      </c>
      <c r="G126" s="289"/>
      <c r="H126" s="289"/>
      <c r="I126" s="289"/>
      <c r="J126" s="110" t="s">
        <v>207</v>
      </c>
      <c r="K126" s="111">
        <v>5</v>
      </c>
      <c r="L126" s="290"/>
      <c r="M126" s="289"/>
      <c r="N126" s="290">
        <f>ROUND($L$126*$K$126,2)</f>
        <v>0</v>
      </c>
      <c r="O126" s="289"/>
      <c r="P126" s="289"/>
      <c r="Q126" s="289"/>
      <c r="R126" s="20"/>
      <c r="T126" s="112"/>
      <c r="U126" s="26" t="s">
        <v>44</v>
      </c>
      <c r="V126" s="113">
        <v>0.735</v>
      </c>
      <c r="W126" s="113">
        <f>$V$126*$K$126</f>
        <v>3.675</v>
      </c>
      <c r="X126" s="113">
        <v>0.00056</v>
      </c>
      <c r="Y126" s="113">
        <f>$X$126*$K$126</f>
        <v>0.0027999999999999995</v>
      </c>
      <c r="Z126" s="113">
        <v>0</v>
      </c>
      <c r="AA126" s="113">
        <f>$Z$126*$K$126</f>
        <v>0</v>
      </c>
      <c r="AB126" s="114"/>
      <c r="AR126" s="6" t="s">
        <v>208</v>
      </c>
      <c r="AT126" s="6" t="s">
        <v>146</v>
      </c>
      <c r="AU126" s="6" t="s">
        <v>101</v>
      </c>
      <c r="AY126" s="6" t="s">
        <v>144</v>
      </c>
      <c r="BE126" s="115">
        <f>IF($U$126="základní",$N$126,0)</f>
        <v>0</v>
      </c>
      <c r="BF126" s="115">
        <f>IF($U$126="snížená",$N$126,0)</f>
        <v>0</v>
      </c>
      <c r="BG126" s="115">
        <f>IF($U$126="zákl. přenesená",$N$126,0)</f>
        <v>0</v>
      </c>
      <c r="BH126" s="115">
        <f>IF($U$126="sníž. přenesená",$N$126,0)</f>
        <v>0</v>
      </c>
      <c r="BI126" s="115">
        <f>IF($U$126="nulová",$N$126,0)</f>
        <v>0</v>
      </c>
      <c r="BJ126" s="6" t="s">
        <v>19</v>
      </c>
      <c r="BK126" s="115">
        <f>ROUND($L$126*$K$126,2)</f>
        <v>0</v>
      </c>
      <c r="BL126" s="6" t="s">
        <v>208</v>
      </c>
    </row>
    <row r="127" spans="2:64" s="6" customFormat="1" ht="27" customHeight="1">
      <c r="B127" s="19"/>
      <c r="C127" s="108" t="s">
        <v>150</v>
      </c>
      <c r="D127" s="108" t="s">
        <v>146</v>
      </c>
      <c r="E127" s="109" t="s">
        <v>662</v>
      </c>
      <c r="F127" s="288" t="s">
        <v>663</v>
      </c>
      <c r="G127" s="289"/>
      <c r="H127" s="289"/>
      <c r="I127" s="289"/>
      <c r="J127" s="110" t="s">
        <v>219</v>
      </c>
      <c r="K127" s="111">
        <v>3</v>
      </c>
      <c r="L127" s="290"/>
      <c r="M127" s="289"/>
      <c r="N127" s="290">
        <f>ROUND($L$127*$K$127,2)</f>
        <v>0</v>
      </c>
      <c r="O127" s="289"/>
      <c r="P127" s="289"/>
      <c r="Q127" s="289"/>
      <c r="R127" s="20"/>
      <c r="T127" s="112"/>
      <c r="U127" s="26" t="s">
        <v>44</v>
      </c>
      <c r="V127" s="113">
        <v>0.879</v>
      </c>
      <c r="W127" s="113">
        <f>$V$127*$K$127</f>
        <v>2.637</v>
      </c>
      <c r="X127" s="113">
        <v>0</v>
      </c>
      <c r="Y127" s="113">
        <f>$X$127*$K$127</f>
        <v>0</v>
      </c>
      <c r="Z127" s="113">
        <v>0</v>
      </c>
      <c r="AA127" s="113">
        <f>$Z$127*$K$127</f>
        <v>0</v>
      </c>
      <c r="AB127" s="114"/>
      <c r="AR127" s="6" t="s">
        <v>208</v>
      </c>
      <c r="AT127" s="6" t="s">
        <v>146</v>
      </c>
      <c r="AU127" s="6" t="s">
        <v>101</v>
      </c>
      <c r="AY127" s="6" t="s">
        <v>144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19</v>
      </c>
      <c r="BK127" s="115">
        <f>ROUND($L$127*$K$127,2)</f>
        <v>0</v>
      </c>
      <c r="BL127" s="6" t="s">
        <v>208</v>
      </c>
    </row>
    <row r="128" spans="2:64" s="6" customFormat="1" ht="15.75" customHeight="1">
      <c r="B128" s="19"/>
      <c r="C128" s="116" t="s">
        <v>180</v>
      </c>
      <c r="D128" s="116" t="s">
        <v>213</v>
      </c>
      <c r="E128" s="117" t="s">
        <v>664</v>
      </c>
      <c r="F128" s="298" t="s">
        <v>665</v>
      </c>
      <c r="G128" s="299"/>
      <c r="H128" s="299"/>
      <c r="I128" s="299"/>
      <c r="J128" s="118" t="s">
        <v>219</v>
      </c>
      <c r="K128" s="119">
        <v>3</v>
      </c>
      <c r="L128" s="300"/>
      <c r="M128" s="299"/>
      <c r="N128" s="300">
        <f>ROUND($L$128*$K$128,2)</f>
        <v>0</v>
      </c>
      <c r="O128" s="289"/>
      <c r="P128" s="289"/>
      <c r="Q128" s="289"/>
      <c r="R128" s="20"/>
      <c r="T128" s="112"/>
      <c r="U128" s="26" t="s">
        <v>44</v>
      </c>
      <c r="V128" s="113">
        <v>0</v>
      </c>
      <c r="W128" s="113">
        <f>$V$128*$K$128</f>
        <v>0</v>
      </c>
      <c r="X128" s="113">
        <v>0.00062</v>
      </c>
      <c r="Y128" s="113">
        <f>$X$128*$K$128</f>
        <v>0.00186</v>
      </c>
      <c r="Z128" s="113">
        <v>0</v>
      </c>
      <c r="AA128" s="113">
        <f>$Z$128*$K$128</f>
        <v>0</v>
      </c>
      <c r="AB128" s="114"/>
      <c r="AR128" s="6" t="s">
        <v>167</v>
      </c>
      <c r="AT128" s="6" t="s">
        <v>213</v>
      </c>
      <c r="AU128" s="6" t="s">
        <v>101</v>
      </c>
      <c r="AY128" s="6" t="s">
        <v>144</v>
      </c>
      <c r="BE128" s="115">
        <f>IF($U$128="základní",$N$128,0)</f>
        <v>0</v>
      </c>
      <c r="BF128" s="115">
        <f>IF($U$128="snížená",$N$128,0)</f>
        <v>0</v>
      </c>
      <c r="BG128" s="115">
        <f>IF($U$128="zákl. přenesená",$N$128,0)</f>
        <v>0</v>
      </c>
      <c r="BH128" s="115">
        <f>IF($U$128="sníž. přenesená",$N$128,0)</f>
        <v>0</v>
      </c>
      <c r="BI128" s="115">
        <f>IF($U$128="nulová",$N$128,0)</f>
        <v>0</v>
      </c>
      <c r="BJ128" s="6" t="s">
        <v>19</v>
      </c>
      <c r="BK128" s="115">
        <f>ROUND($L$128*$K$128,2)</f>
        <v>0</v>
      </c>
      <c r="BL128" s="6" t="s">
        <v>208</v>
      </c>
    </row>
    <row r="129" spans="2:64" s="6" customFormat="1" ht="27" customHeight="1">
      <c r="B129" s="19"/>
      <c r="C129" s="108" t="s">
        <v>24</v>
      </c>
      <c r="D129" s="108" t="s">
        <v>146</v>
      </c>
      <c r="E129" s="109" t="s">
        <v>666</v>
      </c>
      <c r="F129" s="288" t="s">
        <v>667</v>
      </c>
      <c r="G129" s="289"/>
      <c r="H129" s="289"/>
      <c r="I129" s="289"/>
      <c r="J129" s="110" t="s">
        <v>176</v>
      </c>
      <c r="K129" s="111">
        <v>0.01</v>
      </c>
      <c r="L129" s="290"/>
      <c r="M129" s="289"/>
      <c r="N129" s="290">
        <f>ROUND($L$129*$K$129,2)</f>
        <v>0</v>
      </c>
      <c r="O129" s="289"/>
      <c r="P129" s="289"/>
      <c r="Q129" s="289"/>
      <c r="R129" s="20"/>
      <c r="T129" s="112"/>
      <c r="U129" s="26" t="s">
        <v>44</v>
      </c>
      <c r="V129" s="113">
        <v>1.47</v>
      </c>
      <c r="W129" s="113">
        <f>$V$129*$K$129</f>
        <v>0.0147</v>
      </c>
      <c r="X129" s="113">
        <v>0</v>
      </c>
      <c r="Y129" s="113">
        <f>$X$129*$K$129</f>
        <v>0</v>
      </c>
      <c r="Z129" s="113">
        <v>0</v>
      </c>
      <c r="AA129" s="113">
        <f>$Z$129*$K$129</f>
        <v>0</v>
      </c>
      <c r="AB129" s="114"/>
      <c r="AR129" s="6" t="s">
        <v>208</v>
      </c>
      <c r="AT129" s="6" t="s">
        <v>146</v>
      </c>
      <c r="AU129" s="6" t="s">
        <v>101</v>
      </c>
      <c r="AY129" s="6" t="s">
        <v>144</v>
      </c>
      <c r="BE129" s="115">
        <f>IF($U$129="základní",$N$129,0)</f>
        <v>0</v>
      </c>
      <c r="BF129" s="115">
        <f>IF($U$129="snížená",$N$129,0)</f>
        <v>0</v>
      </c>
      <c r="BG129" s="115">
        <f>IF($U$129="zákl. přenesená",$N$129,0)</f>
        <v>0</v>
      </c>
      <c r="BH129" s="115">
        <f>IF($U$129="sníž. přenesená",$N$129,0)</f>
        <v>0</v>
      </c>
      <c r="BI129" s="115">
        <f>IF($U$129="nulová",$N$129,0)</f>
        <v>0</v>
      </c>
      <c r="BJ129" s="6" t="s">
        <v>19</v>
      </c>
      <c r="BK129" s="115">
        <f>ROUND($L$129*$K$129,2)</f>
        <v>0</v>
      </c>
      <c r="BL129" s="6" t="s">
        <v>208</v>
      </c>
    </row>
    <row r="130" spans="2:63" s="98" customFormat="1" ht="30.75" customHeight="1">
      <c r="B130" s="99"/>
      <c r="D130" s="107" t="s">
        <v>649</v>
      </c>
      <c r="N130" s="286">
        <f>$BK$130</f>
        <v>0</v>
      </c>
      <c r="O130" s="285"/>
      <c r="P130" s="285"/>
      <c r="Q130" s="285"/>
      <c r="R130" s="102"/>
      <c r="T130" s="103"/>
      <c r="W130" s="104">
        <f>SUM($W$131:$W$141)</f>
        <v>31.26804999999999</v>
      </c>
      <c r="Y130" s="104">
        <f>SUM($Y$131:$Y$141)</f>
        <v>0.14956</v>
      </c>
      <c r="AA130" s="104">
        <f>SUM($AA$131:$AA$141)</f>
        <v>0</v>
      </c>
      <c r="AB130" s="105"/>
      <c r="AR130" s="101" t="s">
        <v>101</v>
      </c>
      <c r="AT130" s="101" t="s">
        <v>78</v>
      </c>
      <c r="AU130" s="101" t="s">
        <v>19</v>
      </c>
      <c r="AY130" s="101" t="s">
        <v>144</v>
      </c>
      <c r="BK130" s="106">
        <f>SUM($BK$131:$BK$141)</f>
        <v>0</v>
      </c>
    </row>
    <row r="131" spans="2:64" s="6" customFormat="1" ht="27" customHeight="1">
      <c r="B131" s="19"/>
      <c r="C131" s="108" t="s">
        <v>167</v>
      </c>
      <c r="D131" s="108" t="s">
        <v>146</v>
      </c>
      <c r="E131" s="109" t="s">
        <v>668</v>
      </c>
      <c r="F131" s="288" t="s">
        <v>669</v>
      </c>
      <c r="G131" s="289"/>
      <c r="H131" s="289"/>
      <c r="I131" s="289"/>
      <c r="J131" s="110" t="s">
        <v>207</v>
      </c>
      <c r="K131" s="111">
        <v>8</v>
      </c>
      <c r="L131" s="290"/>
      <c r="M131" s="289"/>
      <c r="N131" s="290">
        <f>ROUND($L$131*$K$131,2)</f>
        <v>0</v>
      </c>
      <c r="O131" s="289"/>
      <c r="P131" s="289"/>
      <c r="Q131" s="289"/>
      <c r="R131" s="20"/>
      <c r="T131" s="112"/>
      <c r="U131" s="26" t="s">
        <v>44</v>
      </c>
      <c r="V131" s="113">
        <v>0.696</v>
      </c>
      <c r="W131" s="113">
        <f>$V$131*$K$131</f>
        <v>5.568</v>
      </c>
      <c r="X131" s="113">
        <v>0.00125</v>
      </c>
      <c r="Y131" s="113">
        <f>$X$131*$K$131</f>
        <v>0.01</v>
      </c>
      <c r="Z131" s="113">
        <v>0</v>
      </c>
      <c r="AA131" s="113">
        <f>$Z$131*$K$131</f>
        <v>0</v>
      </c>
      <c r="AB131" s="114"/>
      <c r="AR131" s="6" t="s">
        <v>208</v>
      </c>
      <c r="AT131" s="6" t="s">
        <v>146</v>
      </c>
      <c r="AU131" s="6" t="s">
        <v>101</v>
      </c>
      <c r="AY131" s="6" t="s">
        <v>144</v>
      </c>
      <c r="BE131" s="115">
        <f>IF($U$131="základní",$N$131,0)</f>
        <v>0</v>
      </c>
      <c r="BF131" s="115">
        <f>IF($U$131="snížená",$N$131,0)</f>
        <v>0</v>
      </c>
      <c r="BG131" s="115">
        <f>IF($U$131="zákl. přenesená",$N$131,0)</f>
        <v>0</v>
      </c>
      <c r="BH131" s="115">
        <f>IF($U$131="sníž. přenesená",$N$131,0)</f>
        <v>0</v>
      </c>
      <c r="BI131" s="115">
        <f>IF($U$131="nulová",$N$131,0)</f>
        <v>0</v>
      </c>
      <c r="BJ131" s="6" t="s">
        <v>19</v>
      </c>
      <c r="BK131" s="115">
        <f>ROUND($L$131*$K$131,2)</f>
        <v>0</v>
      </c>
      <c r="BL131" s="6" t="s">
        <v>208</v>
      </c>
    </row>
    <row r="132" spans="2:64" s="6" customFormat="1" ht="27" customHeight="1">
      <c r="B132" s="19"/>
      <c r="C132" s="108" t="s">
        <v>198</v>
      </c>
      <c r="D132" s="108" t="s">
        <v>146</v>
      </c>
      <c r="E132" s="109" t="s">
        <v>670</v>
      </c>
      <c r="F132" s="288" t="s">
        <v>671</v>
      </c>
      <c r="G132" s="289"/>
      <c r="H132" s="289"/>
      <c r="I132" s="289"/>
      <c r="J132" s="110" t="s">
        <v>207</v>
      </c>
      <c r="K132" s="111">
        <v>10</v>
      </c>
      <c r="L132" s="290"/>
      <c r="M132" s="289"/>
      <c r="N132" s="290">
        <f>ROUND($L$132*$K$132,2)</f>
        <v>0</v>
      </c>
      <c r="O132" s="289"/>
      <c r="P132" s="289"/>
      <c r="Q132" s="289"/>
      <c r="R132" s="20"/>
      <c r="T132" s="112"/>
      <c r="U132" s="26" t="s">
        <v>44</v>
      </c>
      <c r="V132" s="113">
        <v>0.743</v>
      </c>
      <c r="W132" s="113">
        <f>$V$132*$K$132</f>
        <v>7.43</v>
      </c>
      <c r="X132" s="113">
        <v>0.00256</v>
      </c>
      <c r="Y132" s="113">
        <f>$X$132*$K$132</f>
        <v>0.0256</v>
      </c>
      <c r="Z132" s="113">
        <v>0</v>
      </c>
      <c r="AA132" s="113">
        <f>$Z$132*$K$132</f>
        <v>0</v>
      </c>
      <c r="AB132" s="114"/>
      <c r="AR132" s="6" t="s">
        <v>208</v>
      </c>
      <c r="AT132" s="6" t="s">
        <v>146</v>
      </c>
      <c r="AU132" s="6" t="s">
        <v>101</v>
      </c>
      <c r="AY132" s="6" t="s">
        <v>144</v>
      </c>
      <c r="BE132" s="115">
        <f>IF($U$132="základní",$N$132,0)</f>
        <v>0</v>
      </c>
      <c r="BF132" s="115">
        <f>IF($U$132="snížená",$N$132,0)</f>
        <v>0</v>
      </c>
      <c r="BG132" s="115">
        <f>IF($U$132="zákl. přenesená",$N$132,0)</f>
        <v>0</v>
      </c>
      <c r="BH132" s="115">
        <f>IF($U$132="sníž. přenesená",$N$132,0)</f>
        <v>0</v>
      </c>
      <c r="BI132" s="115">
        <f>IF($U$132="nulová",$N$132,0)</f>
        <v>0</v>
      </c>
      <c r="BJ132" s="6" t="s">
        <v>19</v>
      </c>
      <c r="BK132" s="115">
        <f>ROUND($L$132*$K$132,2)</f>
        <v>0</v>
      </c>
      <c r="BL132" s="6" t="s">
        <v>208</v>
      </c>
    </row>
    <row r="133" spans="2:64" s="6" customFormat="1" ht="27" customHeight="1">
      <c r="B133" s="19"/>
      <c r="C133" s="108" t="s">
        <v>201</v>
      </c>
      <c r="D133" s="108" t="s">
        <v>146</v>
      </c>
      <c r="E133" s="109" t="s">
        <v>672</v>
      </c>
      <c r="F133" s="288" t="s">
        <v>673</v>
      </c>
      <c r="G133" s="289"/>
      <c r="H133" s="289"/>
      <c r="I133" s="289"/>
      <c r="J133" s="110" t="s">
        <v>207</v>
      </c>
      <c r="K133" s="111">
        <v>16</v>
      </c>
      <c r="L133" s="290"/>
      <c r="M133" s="289"/>
      <c r="N133" s="290">
        <f>ROUND($L$133*$K$133,2)</f>
        <v>0</v>
      </c>
      <c r="O133" s="289"/>
      <c r="P133" s="289"/>
      <c r="Q133" s="289"/>
      <c r="R133" s="20"/>
      <c r="T133" s="112"/>
      <c r="U133" s="26" t="s">
        <v>44</v>
      </c>
      <c r="V133" s="113">
        <v>0.814</v>
      </c>
      <c r="W133" s="113">
        <f>$V$133*$K$133</f>
        <v>13.024</v>
      </c>
      <c r="X133" s="113">
        <v>0.0061</v>
      </c>
      <c r="Y133" s="113">
        <f>$X$133*$K$133</f>
        <v>0.0976</v>
      </c>
      <c r="Z133" s="113">
        <v>0</v>
      </c>
      <c r="AA133" s="113">
        <f>$Z$133*$K$133</f>
        <v>0</v>
      </c>
      <c r="AB133" s="114"/>
      <c r="AR133" s="6" t="s">
        <v>208</v>
      </c>
      <c r="AT133" s="6" t="s">
        <v>146</v>
      </c>
      <c r="AU133" s="6" t="s">
        <v>101</v>
      </c>
      <c r="AY133" s="6" t="s">
        <v>144</v>
      </c>
      <c r="BE133" s="115">
        <f>IF($U$133="základní",$N$133,0)</f>
        <v>0</v>
      </c>
      <c r="BF133" s="115">
        <f>IF($U$133="snížená",$N$133,0)</f>
        <v>0</v>
      </c>
      <c r="BG133" s="115">
        <f>IF($U$133="zákl. přenesená",$N$133,0)</f>
        <v>0</v>
      </c>
      <c r="BH133" s="115">
        <f>IF($U$133="sníž. přenesená",$N$133,0)</f>
        <v>0</v>
      </c>
      <c r="BI133" s="115">
        <f>IF($U$133="nulová",$N$133,0)</f>
        <v>0</v>
      </c>
      <c r="BJ133" s="6" t="s">
        <v>19</v>
      </c>
      <c r="BK133" s="115">
        <f>ROUND($L$133*$K$133,2)</f>
        <v>0</v>
      </c>
      <c r="BL133" s="6" t="s">
        <v>208</v>
      </c>
    </row>
    <row r="134" spans="2:64" s="6" customFormat="1" ht="15.75" customHeight="1">
      <c r="B134" s="19"/>
      <c r="C134" s="108" t="s">
        <v>524</v>
      </c>
      <c r="D134" s="108" t="s">
        <v>146</v>
      </c>
      <c r="E134" s="109" t="s">
        <v>674</v>
      </c>
      <c r="F134" s="288" t="s">
        <v>675</v>
      </c>
      <c r="G134" s="289"/>
      <c r="H134" s="289"/>
      <c r="I134" s="289"/>
      <c r="J134" s="110" t="s">
        <v>219</v>
      </c>
      <c r="K134" s="111">
        <v>8</v>
      </c>
      <c r="L134" s="290"/>
      <c r="M134" s="289"/>
      <c r="N134" s="290">
        <f>ROUND($L$134*$K$134,2)</f>
        <v>0</v>
      </c>
      <c r="O134" s="289"/>
      <c r="P134" s="289"/>
      <c r="Q134" s="289"/>
      <c r="R134" s="20"/>
      <c r="T134" s="112"/>
      <c r="U134" s="26" t="s">
        <v>44</v>
      </c>
      <c r="V134" s="113">
        <v>0.227</v>
      </c>
      <c r="W134" s="113">
        <f>$V$134*$K$134</f>
        <v>1.816</v>
      </c>
      <c r="X134" s="113">
        <v>0.00072</v>
      </c>
      <c r="Y134" s="113">
        <f>$X$134*$K$134</f>
        <v>0.00576</v>
      </c>
      <c r="Z134" s="113">
        <v>0</v>
      </c>
      <c r="AA134" s="113">
        <f>$Z$134*$K$134</f>
        <v>0</v>
      </c>
      <c r="AB134" s="114"/>
      <c r="AR134" s="6" t="s">
        <v>208</v>
      </c>
      <c r="AT134" s="6" t="s">
        <v>146</v>
      </c>
      <c r="AU134" s="6" t="s">
        <v>101</v>
      </c>
      <c r="AY134" s="6" t="s">
        <v>144</v>
      </c>
      <c r="BE134" s="115">
        <f>IF($U$134="základní",$N$134,0)</f>
        <v>0</v>
      </c>
      <c r="BF134" s="115">
        <f>IF($U$134="snížená",$N$134,0)</f>
        <v>0</v>
      </c>
      <c r="BG134" s="115">
        <f>IF($U$134="zákl. přenesená",$N$134,0)</f>
        <v>0</v>
      </c>
      <c r="BH134" s="115">
        <f>IF($U$134="sníž. přenesená",$N$134,0)</f>
        <v>0</v>
      </c>
      <c r="BI134" s="115">
        <f>IF($U$134="nulová",$N$134,0)</f>
        <v>0</v>
      </c>
      <c r="BJ134" s="6" t="s">
        <v>19</v>
      </c>
      <c r="BK134" s="115">
        <f>ROUND($L$134*$K$134,2)</f>
        <v>0</v>
      </c>
      <c r="BL134" s="6" t="s">
        <v>208</v>
      </c>
    </row>
    <row r="135" spans="2:64" s="6" customFormat="1" ht="27" customHeight="1">
      <c r="B135" s="19"/>
      <c r="C135" s="108" t="s">
        <v>216</v>
      </c>
      <c r="D135" s="108" t="s">
        <v>146</v>
      </c>
      <c r="E135" s="109" t="s">
        <v>676</v>
      </c>
      <c r="F135" s="288" t="s">
        <v>677</v>
      </c>
      <c r="G135" s="289"/>
      <c r="H135" s="289"/>
      <c r="I135" s="289"/>
      <c r="J135" s="110" t="s">
        <v>219</v>
      </c>
      <c r="K135" s="111">
        <v>1</v>
      </c>
      <c r="L135" s="290"/>
      <c r="M135" s="289"/>
      <c r="N135" s="290">
        <f>ROUND($L$135*$K$135,2)</f>
        <v>0</v>
      </c>
      <c r="O135" s="289"/>
      <c r="P135" s="289"/>
      <c r="Q135" s="289"/>
      <c r="R135" s="20"/>
      <c r="T135" s="112"/>
      <c r="U135" s="26" t="s">
        <v>44</v>
      </c>
      <c r="V135" s="113">
        <v>0.269</v>
      </c>
      <c r="W135" s="113">
        <f>$V$135*$K$135</f>
        <v>0.269</v>
      </c>
      <c r="X135" s="113">
        <v>0.00036</v>
      </c>
      <c r="Y135" s="113">
        <f>$X$135*$K$135</f>
        <v>0.00036</v>
      </c>
      <c r="Z135" s="113">
        <v>0</v>
      </c>
      <c r="AA135" s="113">
        <f>$Z$135*$K$135</f>
        <v>0</v>
      </c>
      <c r="AB135" s="114"/>
      <c r="AR135" s="6" t="s">
        <v>208</v>
      </c>
      <c r="AT135" s="6" t="s">
        <v>146</v>
      </c>
      <c r="AU135" s="6" t="s">
        <v>101</v>
      </c>
      <c r="AY135" s="6" t="s">
        <v>144</v>
      </c>
      <c r="BE135" s="115">
        <f>IF($U$135="základní",$N$135,0)</f>
        <v>0</v>
      </c>
      <c r="BF135" s="115">
        <f>IF($U$135="snížená",$N$135,0)</f>
        <v>0</v>
      </c>
      <c r="BG135" s="115">
        <f>IF($U$135="zákl. přenesená",$N$135,0)</f>
        <v>0</v>
      </c>
      <c r="BH135" s="115">
        <f>IF($U$135="sníž. přenesená",$N$135,0)</f>
        <v>0</v>
      </c>
      <c r="BI135" s="115">
        <f>IF($U$135="nulová",$N$135,0)</f>
        <v>0</v>
      </c>
      <c r="BJ135" s="6" t="s">
        <v>19</v>
      </c>
      <c r="BK135" s="115">
        <f>ROUND($L$135*$K$135,2)</f>
        <v>0</v>
      </c>
      <c r="BL135" s="6" t="s">
        <v>208</v>
      </c>
    </row>
    <row r="136" spans="2:64" s="6" customFormat="1" ht="27" customHeight="1">
      <c r="B136" s="19"/>
      <c r="C136" s="108" t="s">
        <v>212</v>
      </c>
      <c r="D136" s="108" t="s">
        <v>146</v>
      </c>
      <c r="E136" s="109" t="s">
        <v>678</v>
      </c>
      <c r="F136" s="288" t="s">
        <v>679</v>
      </c>
      <c r="G136" s="289"/>
      <c r="H136" s="289"/>
      <c r="I136" s="289"/>
      <c r="J136" s="110" t="s">
        <v>219</v>
      </c>
      <c r="K136" s="111">
        <v>1</v>
      </c>
      <c r="L136" s="290"/>
      <c r="M136" s="289"/>
      <c r="N136" s="290">
        <f>ROUND($L$136*$K$136,2)</f>
        <v>0</v>
      </c>
      <c r="O136" s="289"/>
      <c r="P136" s="289"/>
      <c r="Q136" s="289"/>
      <c r="R136" s="20"/>
      <c r="T136" s="112"/>
      <c r="U136" s="26" t="s">
        <v>44</v>
      </c>
      <c r="V136" s="113">
        <v>0.424</v>
      </c>
      <c r="W136" s="113">
        <f>$V$136*$K$136</f>
        <v>0.424</v>
      </c>
      <c r="X136" s="113">
        <v>0.00076</v>
      </c>
      <c r="Y136" s="113">
        <f>$X$136*$K$136</f>
        <v>0.00076</v>
      </c>
      <c r="Z136" s="113">
        <v>0</v>
      </c>
      <c r="AA136" s="113">
        <f>$Z$136*$K$136</f>
        <v>0</v>
      </c>
      <c r="AB136" s="114"/>
      <c r="AR136" s="6" t="s">
        <v>208</v>
      </c>
      <c r="AT136" s="6" t="s">
        <v>146</v>
      </c>
      <c r="AU136" s="6" t="s">
        <v>101</v>
      </c>
      <c r="AY136" s="6" t="s">
        <v>144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19</v>
      </c>
      <c r="BK136" s="115">
        <f>ROUND($L$136*$K$136,2)</f>
        <v>0</v>
      </c>
      <c r="BL136" s="6" t="s">
        <v>208</v>
      </c>
    </row>
    <row r="137" spans="2:64" s="6" customFormat="1" ht="27" customHeight="1">
      <c r="B137" s="19"/>
      <c r="C137" s="108" t="s">
        <v>240</v>
      </c>
      <c r="D137" s="108" t="s">
        <v>146</v>
      </c>
      <c r="E137" s="109" t="s">
        <v>680</v>
      </c>
      <c r="F137" s="288" t="s">
        <v>681</v>
      </c>
      <c r="G137" s="289"/>
      <c r="H137" s="289"/>
      <c r="I137" s="289"/>
      <c r="J137" s="110" t="s">
        <v>219</v>
      </c>
      <c r="K137" s="111">
        <v>2</v>
      </c>
      <c r="L137" s="290"/>
      <c r="M137" s="289"/>
      <c r="N137" s="290">
        <f>ROUND($L$137*$K$137,2)</f>
        <v>0</v>
      </c>
      <c r="O137" s="289"/>
      <c r="P137" s="289"/>
      <c r="Q137" s="289"/>
      <c r="R137" s="20"/>
      <c r="T137" s="112"/>
      <c r="U137" s="26" t="s">
        <v>44</v>
      </c>
      <c r="V137" s="113">
        <v>0.2</v>
      </c>
      <c r="W137" s="113">
        <f>$V$137*$K$137</f>
        <v>0.4</v>
      </c>
      <c r="X137" s="113">
        <v>0.00034</v>
      </c>
      <c r="Y137" s="113">
        <f>$X$137*$K$137</f>
        <v>0.00068</v>
      </c>
      <c r="Z137" s="113">
        <v>0</v>
      </c>
      <c r="AA137" s="113">
        <f>$Z$137*$K$137</f>
        <v>0</v>
      </c>
      <c r="AB137" s="114"/>
      <c r="AR137" s="6" t="s">
        <v>208</v>
      </c>
      <c r="AT137" s="6" t="s">
        <v>146</v>
      </c>
      <c r="AU137" s="6" t="s">
        <v>101</v>
      </c>
      <c r="AY137" s="6" t="s">
        <v>144</v>
      </c>
      <c r="BE137" s="115">
        <f>IF($U$137="základní",$N$137,0)</f>
        <v>0</v>
      </c>
      <c r="BF137" s="115">
        <f>IF($U$137="snížená",$N$137,0)</f>
        <v>0</v>
      </c>
      <c r="BG137" s="115">
        <f>IF($U$137="zákl. přenesená",$N$137,0)</f>
        <v>0</v>
      </c>
      <c r="BH137" s="115">
        <f>IF($U$137="sníž. přenesená",$N$137,0)</f>
        <v>0</v>
      </c>
      <c r="BI137" s="115">
        <f>IF($U$137="nulová",$N$137,0)</f>
        <v>0</v>
      </c>
      <c r="BJ137" s="6" t="s">
        <v>19</v>
      </c>
      <c r="BK137" s="115">
        <f>ROUND($L$137*$K$137,2)</f>
        <v>0</v>
      </c>
      <c r="BL137" s="6" t="s">
        <v>208</v>
      </c>
    </row>
    <row r="138" spans="2:64" s="6" customFormat="1" ht="27" customHeight="1">
      <c r="B138" s="19"/>
      <c r="C138" s="108" t="s">
        <v>243</v>
      </c>
      <c r="D138" s="108" t="s">
        <v>146</v>
      </c>
      <c r="E138" s="109" t="s">
        <v>682</v>
      </c>
      <c r="F138" s="288" t="s">
        <v>523</v>
      </c>
      <c r="G138" s="289"/>
      <c r="H138" s="289"/>
      <c r="I138" s="289"/>
      <c r="J138" s="110" t="s">
        <v>219</v>
      </c>
      <c r="K138" s="111">
        <v>6</v>
      </c>
      <c r="L138" s="290"/>
      <c r="M138" s="289"/>
      <c r="N138" s="290">
        <f>ROUND($L$138*$K$138,2)</f>
        <v>0</v>
      </c>
      <c r="O138" s="289"/>
      <c r="P138" s="289"/>
      <c r="Q138" s="289"/>
      <c r="R138" s="20"/>
      <c r="T138" s="112"/>
      <c r="U138" s="26" t="s">
        <v>44</v>
      </c>
      <c r="V138" s="113">
        <v>0.26</v>
      </c>
      <c r="W138" s="113">
        <f>$V$138*$K$138</f>
        <v>1.56</v>
      </c>
      <c r="X138" s="113">
        <v>0.0007</v>
      </c>
      <c r="Y138" s="113">
        <f>$X$138*$K$138</f>
        <v>0.0042</v>
      </c>
      <c r="Z138" s="113">
        <v>0</v>
      </c>
      <c r="AA138" s="113">
        <f>$Z$138*$K$138</f>
        <v>0</v>
      </c>
      <c r="AB138" s="114"/>
      <c r="AR138" s="6" t="s">
        <v>208</v>
      </c>
      <c r="AT138" s="6" t="s">
        <v>146</v>
      </c>
      <c r="AU138" s="6" t="s">
        <v>101</v>
      </c>
      <c r="AY138" s="6" t="s">
        <v>144</v>
      </c>
      <c r="BE138" s="115">
        <f>IF($U$138="základní",$N$138,0)</f>
        <v>0</v>
      </c>
      <c r="BF138" s="115">
        <f>IF($U$138="snížená",$N$138,0)</f>
        <v>0</v>
      </c>
      <c r="BG138" s="115">
        <f>IF($U$138="zákl. přenesená",$N$138,0)</f>
        <v>0</v>
      </c>
      <c r="BH138" s="115">
        <f>IF($U$138="sníž. přenesená",$N$138,0)</f>
        <v>0</v>
      </c>
      <c r="BI138" s="115">
        <f>IF($U$138="nulová",$N$138,0)</f>
        <v>0</v>
      </c>
      <c r="BJ138" s="6" t="s">
        <v>19</v>
      </c>
      <c r="BK138" s="115">
        <f>ROUND($L$138*$K$138,2)</f>
        <v>0</v>
      </c>
      <c r="BL138" s="6" t="s">
        <v>208</v>
      </c>
    </row>
    <row r="139" spans="2:64" s="6" customFormat="1" ht="27" customHeight="1">
      <c r="B139" s="19"/>
      <c r="C139" s="108" t="s">
        <v>220</v>
      </c>
      <c r="D139" s="108" t="s">
        <v>146</v>
      </c>
      <c r="E139" s="109" t="s">
        <v>683</v>
      </c>
      <c r="F139" s="288" t="s">
        <v>526</v>
      </c>
      <c r="G139" s="289"/>
      <c r="H139" s="289"/>
      <c r="I139" s="289"/>
      <c r="J139" s="110" t="s">
        <v>219</v>
      </c>
      <c r="K139" s="111">
        <v>1</v>
      </c>
      <c r="L139" s="290"/>
      <c r="M139" s="289"/>
      <c r="N139" s="290">
        <f>ROUND($L$139*$K$139,2)</f>
        <v>0</v>
      </c>
      <c r="O139" s="289"/>
      <c r="P139" s="289"/>
      <c r="Q139" s="289"/>
      <c r="R139" s="20"/>
      <c r="T139" s="112"/>
      <c r="U139" s="26" t="s">
        <v>44</v>
      </c>
      <c r="V139" s="113">
        <v>0.41</v>
      </c>
      <c r="W139" s="113">
        <f>$V$139*$K$139</f>
        <v>0.41</v>
      </c>
      <c r="X139" s="113">
        <v>0.00168</v>
      </c>
      <c r="Y139" s="113">
        <f>$X$139*$K$139</f>
        <v>0.00168</v>
      </c>
      <c r="Z139" s="113">
        <v>0</v>
      </c>
      <c r="AA139" s="113">
        <f>$Z$139*$K$139</f>
        <v>0</v>
      </c>
      <c r="AB139" s="114"/>
      <c r="AR139" s="6" t="s">
        <v>208</v>
      </c>
      <c r="AT139" s="6" t="s">
        <v>146</v>
      </c>
      <c r="AU139" s="6" t="s">
        <v>101</v>
      </c>
      <c r="AY139" s="6" t="s">
        <v>144</v>
      </c>
      <c r="BE139" s="115">
        <f>IF($U$139="základní",$N$139,0)</f>
        <v>0</v>
      </c>
      <c r="BF139" s="115">
        <f>IF($U$139="snížená",$N$139,0)</f>
        <v>0</v>
      </c>
      <c r="BG139" s="115">
        <f>IF($U$139="zákl. přenesená",$N$139,0)</f>
        <v>0</v>
      </c>
      <c r="BH139" s="115">
        <f>IF($U$139="sníž. přenesená",$N$139,0)</f>
        <v>0</v>
      </c>
      <c r="BI139" s="115">
        <f>IF($U$139="nulová",$N$139,0)</f>
        <v>0</v>
      </c>
      <c r="BJ139" s="6" t="s">
        <v>19</v>
      </c>
      <c r="BK139" s="115">
        <f>ROUND($L$139*$K$139,2)</f>
        <v>0</v>
      </c>
      <c r="BL139" s="6" t="s">
        <v>208</v>
      </c>
    </row>
    <row r="140" spans="2:64" s="6" customFormat="1" ht="15.75" customHeight="1">
      <c r="B140" s="19"/>
      <c r="C140" s="108" t="s">
        <v>637</v>
      </c>
      <c r="D140" s="108" t="s">
        <v>146</v>
      </c>
      <c r="E140" s="109" t="s">
        <v>684</v>
      </c>
      <c r="F140" s="288" t="s">
        <v>685</v>
      </c>
      <c r="G140" s="289"/>
      <c r="H140" s="289"/>
      <c r="I140" s="289"/>
      <c r="J140" s="110" t="s">
        <v>207</v>
      </c>
      <c r="K140" s="111">
        <v>4</v>
      </c>
      <c r="L140" s="290"/>
      <c r="M140" s="289"/>
      <c r="N140" s="290">
        <f>ROUND($L$140*$K$140,2)</f>
        <v>0</v>
      </c>
      <c r="O140" s="289"/>
      <c r="P140" s="289"/>
      <c r="Q140" s="289"/>
      <c r="R140" s="20"/>
      <c r="T140" s="112"/>
      <c r="U140" s="26" t="s">
        <v>44</v>
      </c>
      <c r="V140" s="113">
        <v>0.042</v>
      </c>
      <c r="W140" s="113">
        <f>$V$140*$K$140</f>
        <v>0.168</v>
      </c>
      <c r="X140" s="113">
        <v>0.00073</v>
      </c>
      <c r="Y140" s="113">
        <f>$X$140*$K$140</f>
        <v>0.00292</v>
      </c>
      <c r="Z140" s="113">
        <v>0</v>
      </c>
      <c r="AA140" s="113">
        <f>$Z$140*$K$140</f>
        <v>0</v>
      </c>
      <c r="AB140" s="114"/>
      <c r="AR140" s="6" t="s">
        <v>208</v>
      </c>
      <c r="AT140" s="6" t="s">
        <v>146</v>
      </c>
      <c r="AU140" s="6" t="s">
        <v>101</v>
      </c>
      <c r="AY140" s="6" t="s">
        <v>144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6" t="s">
        <v>19</v>
      </c>
      <c r="BK140" s="115">
        <f>ROUND($L$140*$K$140,2)</f>
        <v>0</v>
      </c>
      <c r="BL140" s="6" t="s">
        <v>208</v>
      </c>
    </row>
    <row r="141" spans="2:64" s="6" customFormat="1" ht="27" customHeight="1">
      <c r="B141" s="19"/>
      <c r="C141" s="108" t="s">
        <v>7</v>
      </c>
      <c r="D141" s="108" t="s">
        <v>146</v>
      </c>
      <c r="E141" s="109" t="s">
        <v>686</v>
      </c>
      <c r="F141" s="288" t="s">
        <v>687</v>
      </c>
      <c r="G141" s="289"/>
      <c r="H141" s="289"/>
      <c r="I141" s="289"/>
      <c r="J141" s="110" t="s">
        <v>176</v>
      </c>
      <c r="K141" s="111">
        <v>0.15</v>
      </c>
      <c r="L141" s="290"/>
      <c r="M141" s="289"/>
      <c r="N141" s="290">
        <f>ROUND($L$141*$K$141,2)</f>
        <v>0</v>
      </c>
      <c r="O141" s="289"/>
      <c r="P141" s="289"/>
      <c r="Q141" s="289"/>
      <c r="R141" s="20"/>
      <c r="T141" s="112"/>
      <c r="U141" s="26" t="s">
        <v>44</v>
      </c>
      <c r="V141" s="113">
        <v>1.327</v>
      </c>
      <c r="W141" s="113">
        <f>$V$141*$K$141</f>
        <v>0.19904999999999998</v>
      </c>
      <c r="X141" s="113">
        <v>0</v>
      </c>
      <c r="Y141" s="113">
        <f>$X$141*$K$141</f>
        <v>0</v>
      </c>
      <c r="Z141" s="113">
        <v>0</v>
      </c>
      <c r="AA141" s="113">
        <f>$Z$141*$K$141</f>
        <v>0</v>
      </c>
      <c r="AB141" s="114"/>
      <c r="AR141" s="6" t="s">
        <v>208</v>
      </c>
      <c r="AT141" s="6" t="s">
        <v>146</v>
      </c>
      <c r="AU141" s="6" t="s">
        <v>101</v>
      </c>
      <c r="AY141" s="6" t="s">
        <v>144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6" t="s">
        <v>19</v>
      </c>
      <c r="BK141" s="115">
        <f>ROUND($L$141*$K$141,2)</f>
        <v>0</v>
      </c>
      <c r="BL141" s="6" t="s">
        <v>208</v>
      </c>
    </row>
    <row r="142" spans="2:63" s="98" customFormat="1" ht="30.75" customHeight="1">
      <c r="B142" s="99"/>
      <c r="D142" s="107" t="s">
        <v>650</v>
      </c>
      <c r="N142" s="286">
        <f>$BK$142</f>
        <v>0</v>
      </c>
      <c r="O142" s="285"/>
      <c r="P142" s="285"/>
      <c r="Q142" s="285"/>
      <c r="R142" s="102"/>
      <c r="T142" s="103"/>
      <c r="W142" s="104">
        <f>SUM($W$143:$W$146)</f>
        <v>6.600852000000001</v>
      </c>
      <c r="Y142" s="104">
        <f>SUM($Y$143:$Y$146)</f>
        <v>0.09301754000000001</v>
      </c>
      <c r="AA142" s="104">
        <f>SUM($AA$143:$AA$146)</f>
        <v>0</v>
      </c>
      <c r="AB142" s="105"/>
      <c r="AR142" s="101" t="s">
        <v>101</v>
      </c>
      <c r="AT142" s="101" t="s">
        <v>78</v>
      </c>
      <c r="AU142" s="101" t="s">
        <v>19</v>
      </c>
      <c r="AY142" s="101" t="s">
        <v>144</v>
      </c>
      <c r="BK142" s="106">
        <f>SUM($BK$143:$BK$146)</f>
        <v>0</v>
      </c>
    </row>
    <row r="143" spans="2:64" s="6" customFormat="1" ht="27" customHeight="1">
      <c r="B143" s="19"/>
      <c r="C143" s="108" t="s">
        <v>186</v>
      </c>
      <c r="D143" s="108" t="s">
        <v>146</v>
      </c>
      <c r="E143" s="109" t="s">
        <v>688</v>
      </c>
      <c r="F143" s="288" t="s">
        <v>689</v>
      </c>
      <c r="G143" s="289"/>
      <c r="H143" s="289"/>
      <c r="I143" s="289"/>
      <c r="J143" s="110" t="s">
        <v>318</v>
      </c>
      <c r="K143" s="111">
        <v>1</v>
      </c>
      <c r="L143" s="290"/>
      <c r="M143" s="289"/>
      <c r="N143" s="290">
        <f>ROUND($L$143*$K$143,2)</f>
        <v>0</v>
      </c>
      <c r="O143" s="289"/>
      <c r="P143" s="289"/>
      <c r="Q143" s="289"/>
      <c r="R143" s="20"/>
      <c r="T143" s="112"/>
      <c r="U143" s="26" t="s">
        <v>44</v>
      </c>
      <c r="V143" s="113">
        <v>3.524</v>
      </c>
      <c r="W143" s="113">
        <f>$V$143*$K$143</f>
        <v>3.524</v>
      </c>
      <c r="X143" s="113">
        <v>0.0562</v>
      </c>
      <c r="Y143" s="113">
        <f>$X$143*$K$143</f>
        <v>0.0562</v>
      </c>
      <c r="Z143" s="113">
        <v>0</v>
      </c>
      <c r="AA143" s="113">
        <f>$Z$143*$K$143</f>
        <v>0</v>
      </c>
      <c r="AB143" s="114"/>
      <c r="AR143" s="6" t="s">
        <v>208</v>
      </c>
      <c r="AT143" s="6" t="s">
        <v>146</v>
      </c>
      <c r="AU143" s="6" t="s">
        <v>101</v>
      </c>
      <c r="AY143" s="6" t="s">
        <v>144</v>
      </c>
      <c r="BE143" s="115">
        <f>IF($U$143="základní",$N$143,0)</f>
        <v>0</v>
      </c>
      <c r="BF143" s="115">
        <f>IF($U$143="snížená",$N$143,0)</f>
        <v>0</v>
      </c>
      <c r="BG143" s="115">
        <f>IF($U$143="zákl. přenesená",$N$143,0)</f>
        <v>0</v>
      </c>
      <c r="BH143" s="115">
        <f>IF($U$143="sníž. přenesená",$N$143,0)</f>
        <v>0</v>
      </c>
      <c r="BI143" s="115">
        <f>IF($U$143="nulová",$N$143,0)</f>
        <v>0</v>
      </c>
      <c r="BJ143" s="6" t="s">
        <v>19</v>
      </c>
      <c r="BK143" s="115">
        <f>ROUND($L$143*$K$143,2)</f>
        <v>0</v>
      </c>
      <c r="BL143" s="6" t="s">
        <v>208</v>
      </c>
    </row>
    <row r="144" spans="2:64" s="6" customFormat="1" ht="15.75" customHeight="1">
      <c r="B144" s="19"/>
      <c r="C144" s="108" t="s">
        <v>8</v>
      </c>
      <c r="D144" s="108" t="s">
        <v>146</v>
      </c>
      <c r="E144" s="109" t="s">
        <v>690</v>
      </c>
      <c r="F144" s="288" t="s">
        <v>691</v>
      </c>
      <c r="G144" s="289"/>
      <c r="H144" s="289"/>
      <c r="I144" s="289"/>
      <c r="J144" s="110" t="s">
        <v>318</v>
      </c>
      <c r="K144" s="111">
        <v>1</v>
      </c>
      <c r="L144" s="290"/>
      <c r="M144" s="289"/>
      <c r="N144" s="290">
        <f>ROUND($L$144*$K$144,2)</f>
        <v>0</v>
      </c>
      <c r="O144" s="289"/>
      <c r="P144" s="289"/>
      <c r="Q144" s="289"/>
      <c r="R144" s="20"/>
      <c r="T144" s="112"/>
      <c r="U144" s="26" t="s">
        <v>44</v>
      </c>
      <c r="V144" s="113">
        <v>0.5</v>
      </c>
      <c r="W144" s="113">
        <f>$V$144*$K$144</f>
        <v>0.5</v>
      </c>
      <c r="X144" s="113">
        <v>0.02024754</v>
      </c>
      <c r="Y144" s="113">
        <f>$X$144*$K$144</f>
        <v>0.02024754</v>
      </c>
      <c r="Z144" s="113">
        <v>0</v>
      </c>
      <c r="AA144" s="113">
        <f>$Z$144*$K$144</f>
        <v>0</v>
      </c>
      <c r="AB144" s="114"/>
      <c r="AR144" s="6" t="s">
        <v>208</v>
      </c>
      <c r="AT144" s="6" t="s">
        <v>146</v>
      </c>
      <c r="AU144" s="6" t="s">
        <v>101</v>
      </c>
      <c r="AY144" s="6" t="s">
        <v>144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19</v>
      </c>
      <c r="BK144" s="115">
        <f>ROUND($L$144*$K$144,2)</f>
        <v>0</v>
      </c>
      <c r="BL144" s="6" t="s">
        <v>208</v>
      </c>
    </row>
    <row r="145" spans="2:64" s="6" customFormat="1" ht="39" customHeight="1">
      <c r="B145" s="19"/>
      <c r="C145" s="108" t="s">
        <v>257</v>
      </c>
      <c r="D145" s="108" t="s">
        <v>146</v>
      </c>
      <c r="E145" s="109" t="s">
        <v>692</v>
      </c>
      <c r="F145" s="288" t="s">
        <v>693</v>
      </c>
      <c r="G145" s="289"/>
      <c r="H145" s="289"/>
      <c r="I145" s="289"/>
      <c r="J145" s="110" t="s">
        <v>318</v>
      </c>
      <c r="K145" s="111">
        <v>1</v>
      </c>
      <c r="L145" s="290"/>
      <c r="M145" s="289"/>
      <c r="N145" s="290">
        <f>ROUND($L$145*$K$145,2)</f>
        <v>0</v>
      </c>
      <c r="O145" s="289"/>
      <c r="P145" s="289"/>
      <c r="Q145" s="289"/>
      <c r="R145" s="20"/>
      <c r="T145" s="112"/>
      <c r="U145" s="26" t="s">
        <v>44</v>
      </c>
      <c r="V145" s="113">
        <v>2.357</v>
      </c>
      <c r="W145" s="113">
        <f>$V$145*$K$145</f>
        <v>2.357</v>
      </c>
      <c r="X145" s="113">
        <v>0.01657</v>
      </c>
      <c r="Y145" s="113">
        <f>$X$145*$K$145</f>
        <v>0.01657</v>
      </c>
      <c r="Z145" s="113">
        <v>0</v>
      </c>
      <c r="AA145" s="113">
        <f>$Z$145*$K$145</f>
        <v>0</v>
      </c>
      <c r="AB145" s="114"/>
      <c r="AR145" s="6" t="s">
        <v>208</v>
      </c>
      <c r="AT145" s="6" t="s">
        <v>146</v>
      </c>
      <c r="AU145" s="6" t="s">
        <v>101</v>
      </c>
      <c r="AY145" s="6" t="s">
        <v>144</v>
      </c>
      <c r="BE145" s="115">
        <f>IF($U$145="základní",$N$145,0)</f>
        <v>0</v>
      </c>
      <c r="BF145" s="115">
        <f>IF($U$145="snížená",$N$145,0)</f>
        <v>0</v>
      </c>
      <c r="BG145" s="115">
        <f>IF($U$145="zákl. přenesená",$N$145,0)</f>
        <v>0</v>
      </c>
      <c r="BH145" s="115">
        <f>IF($U$145="sníž. přenesená",$N$145,0)</f>
        <v>0</v>
      </c>
      <c r="BI145" s="115">
        <f>IF($U$145="nulová",$N$145,0)</f>
        <v>0</v>
      </c>
      <c r="BJ145" s="6" t="s">
        <v>19</v>
      </c>
      <c r="BK145" s="115">
        <f>ROUND($L$145*$K$145,2)</f>
        <v>0</v>
      </c>
      <c r="BL145" s="6" t="s">
        <v>208</v>
      </c>
    </row>
    <row r="146" spans="2:64" s="6" customFormat="1" ht="27" customHeight="1">
      <c r="B146" s="19"/>
      <c r="C146" s="108" t="s">
        <v>262</v>
      </c>
      <c r="D146" s="108" t="s">
        <v>146</v>
      </c>
      <c r="E146" s="109" t="s">
        <v>694</v>
      </c>
      <c r="F146" s="288" t="s">
        <v>695</v>
      </c>
      <c r="G146" s="289"/>
      <c r="H146" s="289"/>
      <c r="I146" s="289"/>
      <c r="J146" s="110" t="s">
        <v>176</v>
      </c>
      <c r="K146" s="111">
        <v>0.093</v>
      </c>
      <c r="L146" s="290"/>
      <c r="M146" s="289"/>
      <c r="N146" s="290">
        <f>ROUND($L$146*$K$146,2)</f>
        <v>0</v>
      </c>
      <c r="O146" s="289"/>
      <c r="P146" s="289"/>
      <c r="Q146" s="289"/>
      <c r="R146" s="20"/>
      <c r="T146" s="112"/>
      <c r="U146" s="26" t="s">
        <v>44</v>
      </c>
      <c r="V146" s="113">
        <v>2.364</v>
      </c>
      <c r="W146" s="113">
        <f>$V$146*$K$146</f>
        <v>0.219852</v>
      </c>
      <c r="X146" s="113">
        <v>0</v>
      </c>
      <c r="Y146" s="113">
        <f>$X$146*$K$146</f>
        <v>0</v>
      </c>
      <c r="Z146" s="113">
        <v>0</v>
      </c>
      <c r="AA146" s="113">
        <f>$Z$146*$K$146</f>
        <v>0</v>
      </c>
      <c r="AB146" s="114"/>
      <c r="AR146" s="6" t="s">
        <v>208</v>
      </c>
      <c r="AT146" s="6" t="s">
        <v>146</v>
      </c>
      <c r="AU146" s="6" t="s">
        <v>101</v>
      </c>
      <c r="AY146" s="6" t="s">
        <v>144</v>
      </c>
      <c r="BE146" s="115">
        <f>IF($U$146="základní",$N$146,0)</f>
        <v>0</v>
      </c>
      <c r="BF146" s="115">
        <f>IF($U$146="snížená",$N$146,0)</f>
        <v>0</v>
      </c>
      <c r="BG146" s="115">
        <f>IF($U$146="zákl. přenesená",$N$146,0)</f>
        <v>0</v>
      </c>
      <c r="BH146" s="115">
        <f>IF($U$146="sníž. přenesená",$N$146,0)</f>
        <v>0</v>
      </c>
      <c r="BI146" s="115">
        <f>IF($U$146="nulová",$N$146,0)</f>
        <v>0</v>
      </c>
      <c r="BJ146" s="6" t="s">
        <v>19</v>
      </c>
      <c r="BK146" s="115">
        <f>ROUND($L$146*$K$146,2)</f>
        <v>0</v>
      </c>
      <c r="BL146" s="6" t="s">
        <v>208</v>
      </c>
    </row>
    <row r="147" spans="2:63" s="98" customFormat="1" ht="30.75" customHeight="1">
      <c r="B147" s="99"/>
      <c r="D147" s="107" t="s">
        <v>651</v>
      </c>
      <c r="N147" s="286">
        <f>$BK$147</f>
        <v>0</v>
      </c>
      <c r="O147" s="285"/>
      <c r="P147" s="285"/>
      <c r="Q147" s="285"/>
      <c r="R147" s="102"/>
      <c r="T147" s="103"/>
      <c r="W147" s="104">
        <f>SUM($W$148:$W$149)</f>
        <v>0.791</v>
      </c>
      <c r="Y147" s="104">
        <f>SUM($Y$148:$Y$149)</f>
        <v>0.00392</v>
      </c>
      <c r="AA147" s="104">
        <f>SUM($AA$148:$AA$149)</f>
        <v>0</v>
      </c>
      <c r="AB147" s="105"/>
      <c r="AR147" s="101" t="s">
        <v>101</v>
      </c>
      <c r="AT147" s="101" t="s">
        <v>78</v>
      </c>
      <c r="AU147" s="101" t="s">
        <v>19</v>
      </c>
      <c r="AY147" s="101" t="s">
        <v>144</v>
      </c>
      <c r="BK147" s="106">
        <f>SUM($BK$148:$BK$149)</f>
        <v>0</v>
      </c>
    </row>
    <row r="148" spans="2:64" s="6" customFormat="1" ht="27" customHeight="1">
      <c r="B148" s="19"/>
      <c r="C148" s="108" t="s">
        <v>503</v>
      </c>
      <c r="D148" s="108" t="s">
        <v>146</v>
      </c>
      <c r="E148" s="109" t="s">
        <v>696</v>
      </c>
      <c r="F148" s="288" t="s">
        <v>697</v>
      </c>
      <c r="G148" s="289"/>
      <c r="H148" s="289"/>
      <c r="I148" s="289"/>
      <c r="J148" s="110" t="s">
        <v>219</v>
      </c>
      <c r="K148" s="111">
        <v>4</v>
      </c>
      <c r="L148" s="290"/>
      <c r="M148" s="289"/>
      <c r="N148" s="290">
        <f>ROUND($L$148*$K$148,2)</f>
        <v>0</v>
      </c>
      <c r="O148" s="289"/>
      <c r="P148" s="289"/>
      <c r="Q148" s="289"/>
      <c r="R148" s="20"/>
      <c r="T148" s="112"/>
      <c r="U148" s="26" t="s">
        <v>44</v>
      </c>
      <c r="V148" s="113">
        <v>0.113</v>
      </c>
      <c r="W148" s="113">
        <f>$V$148*$K$148</f>
        <v>0.452</v>
      </c>
      <c r="X148" s="113">
        <v>0.00066</v>
      </c>
      <c r="Y148" s="113">
        <f>$X$148*$K$148</f>
        <v>0.00264</v>
      </c>
      <c r="Z148" s="113">
        <v>0</v>
      </c>
      <c r="AA148" s="113">
        <f>$Z$148*$K$148</f>
        <v>0</v>
      </c>
      <c r="AB148" s="114"/>
      <c r="AR148" s="6" t="s">
        <v>208</v>
      </c>
      <c r="AT148" s="6" t="s">
        <v>146</v>
      </c>
      <c r="AU148" s="6" t="s">
        <v>101</v>
      </c>
      <c r="AY148" s="6" t="s">
        <v>144</v>
      </c>
      <c r="BE148" s="115">
        <f>IF($U$148="základní",$N$148,0)</f>
        <v>0</v>
      </c>
      <c r="BF148" s="115">
        <f>IF($U$148="snížená",$N$148,0)</f>
        <v>0</v>
      </c>
      <c r="BG148" s="115">
        <f>IF($U$148="zákl. přenesená",$N$148,0)</f>
        <v>0</v>
      </c>
      <c r="BH148" s="115">
        <f>IF($U$148="sníž. přenesená",$N$148,0)</f>
        <v>0</v>
      </c>
      <c r="BI148" s="115">
        <f>IF($U$148="nulová",$N$148,0)</f>
        <v>0</v>
      </c>
      <c r="BJ148" s="6" t="s">
        <v>19</v>
      </c>
      <c r="BK148" s="115">
        <f>ROUND($L$148*$K$148,2)</f>
        <v>0</v>
      </c>
      <c r="BL148" s="6" t="s">
        <v>208</v>
      </c>
    </row>
    <row r="149" spans="2:64" s="6" customFormat="1" ht="27" customHeight="1">
      <c r="B149" s="19"/>
      <c r="C149" s="108" t="s">
        <v>183</v>
      </c>
      <c r="D149" s="108" t="s">
        <v>146</v>
      </c>
      <c r="E149" s="109" t="s">
        <v>698</v>
      </c>
      <c r="F149" s="288" t="s">
        <v>699</v>
      </c>
      <c r="G149" s="289"/>
      <c r="H149" s="289"/>
      <c r="I149" s="289"/>
      <c r="J149" s="110" t="s">
        <v>219</v>
      </c>
      <c r="K149" s="111">
        <v>1</v>
      </c>
      <c r="L149" s="290"/>
      <c r="M149" s="289"/>
      <c r="N149" s="290">
        <f>ROUND($L$149*$K$149,2)</f>
        <v>0</v>
      </c>
      <c r="O149" s="289"/>
      <c r="P149" s="289"/>
      <c r="Q149" s="289"/>
      <c r="R149" s="20"/>
      <c r="T149" s="112"/>
      <c r="U149" s="26" t="s">
        <v>44</v>
      </c>
      <c r="V149" s="113">
        <v>0.339</v>
      </c>
      <c r="W149" s="113">
        <f>$V$149*$K$149</f>
        <v>0.339</v>
      </c>
      <c r="X149" s="113">
        <v>0.00128</v>
      </c>
      <c r="Y149" s="113">
        <f>$X$149*$K$149</f>
        <v>0.00128</v>
      </c>
      <c r="Z149" s="113">
        <v>0</v>
      </c>
      <c r="AA149" s="113">
        <f>$Z$149*$K$149</f>
        <v>0</v>
      </c>
      <c r="AB149" s="114"/>
      <c r="AR149" s="6" t="s">
        <v>208</v>
      </c>
      <c r="AT149" s="6" t="s">
        <v>146</v>
      </c>
      <c r="AU149" s="6" t="s">
        <v>101</v>
      </c>
      <c r="AY149" s="6" t="s">
        <v>144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19</v>
      </c>
      <c r="BK149" s="115">
        <f>ROUND($L$149*$K$149,2)</f>
        <v>0</v>
      </c>
      <c r="BL149" s="6" t="s">
        <v>208</v>
      </c>
    </row>
    <row r="150" spans="2:63" s="98" customFormat="1" ht="30.75" customHeight="1">
      <c r="B150" s="99"/>
      <c r="D150" s="107" t="s">
        <v>271</v>
      </c>
      <c r="N150" s="286">
        <f>$BK$150</f>
        <v>0</v>
      </c>
      <c r="O150" s="285"/>
      <c r="P150" s="285"/>
      <c r="Q150" s="285"/>
      <c r="R150" s="102"/>
      <c r="T150" s="103"/>
      <c r="W150" s="104">
        <f>SUM($W$151:$W$155)</f>
        <v>22.932000000000002</v>
      </c>
      <c r="Y150" s="104">
        <f>SUM($Y$151:$Y$155)</f>
        <v>1.2542600000000002</v>
      </c>
      <c r="AA150" s="104">
        <f>SUM($AA$151:$AA$155)</f>
        <v>0</v>
      </c>
      <c r="AB150" s="105"/>
      <c r="AR150" s="101" t="s">
        <v>101</v>
      </c>
      <c r="AT150" s="101" t="s">
        <v>78</v>
      </c>
      <c r="AU150" s="101" t="s">
        <v>19</v>
      </c>
      <c r="AY150" s="101" t="s">
        <v>144</v>
      </c>
      <c r="BK150" s="106">
        <f>SUM($BK$151:$BK$155)</f>
        <v>0</v>
      </c>
    </row>
    <row r="151" spans="2:64" s="6" customFormat="1" ht="27" customHeight="1">
      <c r="B151" s="19"/>
      <c r="C151" s="108" t="s">
        <v>237</v>
      </c>
      <c r="D151" s="108" t="s">
        <v>146</v>
      </c>
      <c r="E151" s="109" t="s">
        <v>700</v>
      </c>
      <c r="F151" s="288" t="s">
        <v>701</v>
      </c>
      <c r="G151" s="289"/>
      <c r="H151" s="289"/>
      <c r="I151" s="289"/>
      <c r="J151" s="110" t="s">
        <v>318</v>
      </c>
      <c r="K151" s="111">
        <v>2</v>
      </c>
      <c r="L151" s="290"/>
      <c r="M151" s="289"/>
      <c r="N151" s="290">
        <f>ROUND($L$151*$K$151,2)</f>
        <v>0</v>
      </c>
      <c r="O151" s="289"/>
      <c r="P151" s="289"/>
      <c r="Q151" s="289"/>
      <c r="R151" s="20"/>
      <c r="T151" s="112"/>
      <c r="U151" s="26" t="s">
        <v>44</v>
      </c>
      <c r="V151" s="113">
        <v>7.691</v>
      </c>
      <c r="W151" s="113">
        <f>$V$151*$K$151</f>
        <v>15.382</v>
      </c>
      <c r="X151" s="113">
        <v>0.15838</v>
      </c>
      <c r="Y151" s="113">
        <f>$X$151*$K$151</f>
        <v>0.31676</v>
      </c>
      <c r="Z151" s="113">
        <v>0</v>
      </c>
      <c r="AA151" s="113">
        <f>$Z$151*$K$151</f>
        <v>0</v>
      </c>
      <c r="AB151" s="114"/>
      <c r="AR151" s="6" t="s">
        <v>208</v>
      </c>
      <c r="AT151" s="6" t="s">
        <v>146</v>
      </c>
      <c r="AU151" s="6" t="s">
        <v>101</v>
      </c>
      <c r="AY151" s="6" t="s">
        <v>144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19</v>
      </c>
      <c r="BK151" s="115">
        <f>ROUND($L$151*$K$151,2)</f>
        <v>0</v>
      </c>
      <c r="BL151" s="6" t="s">
        <v>208</v>
      </c>
    </row>
    <row r="152" spans="2:64" s="6" customFormat="1" ht="39" customHeight="1">
      <c r="B152" s="19"/>
      <c r="C152" s="108" t="s">
        <v>204</v>
      </c>
      <c r="D152" s="108" t="s">
        <v>146</v>
      </c>
      <c r="E152" s="109" t="s">
        <v>702</v>
      </c>
      <c r="F152" s="288" t="s">
        <v>703</v>
      </c>
      <c r="G152" s="289"/>
      <c r="H152" s="289"/>
      <c r="I152" s="289"/>
      <c r="J152" s="110" t="s">
        <v>318</v>
      </c>
      <c r="K152" s="111">
        <v>1</v>
      </c>
      <c r="L152" s="290"/>
      <c r="M152" s="289"/>
      <c r="N152" s="290">
        <f>ROUND($L$152*$K$152,2)</f>
        <v>0</v>
      </c>
      <c r="O152" s="289"/>
      <c r="P152" s="289"/>
      <c r="Q152" s="289"/>
      <c r="R152" s="20"/>
      <c r="T152" s="112"/>
      <c r="U152" s="26" t="s">
        <v>44</v>
      </c>
      <c r="V152" s="113">
        <v>6.284</v>
      </c>
      <c r="W152" s="113">
        <f>$V$152*$K$152</f>
        <v>6.284</v>
      </c>
      <c r="X152" s="113">
        <v>0.92</v>
      </c>
      <c r="Y152" s="113">
        <f>$X$152*$K$152</f>
        <v>0.92</v>
      </c>
      <c r="Z152" s="113">
        <v>0</v>
      </c>
      <c r="AA152" s="113">
        <f>$Z$152*$K$152</f>
        <v>0</v>
      </c>
      <c r="AB152" s="114"/>
      <c r="AR152" s="6" t="s">
        <v>208</v>
      </c>
      <c r="AT152" s="6" t="s">
        <v>146</v>
      </c>
      <c r="AU152" s="6" t="s">
        <v>101</v>
      </c>
      <c r="AY152" s="6" t="s">
        <v>144</v>
      </c>
      <c r="BE152" s="115">
        <f>IF($U$152="základní",$N$152,0)</f>
        <v>0</v>
      </c>
      <c r="BF152" s="115">
        <f>IF($U$152="snížená",$N$152,0)</f>
        <v>0</v>
      </c>
      <c r="BG152" s="115">
        <f>IF($U$152="zákl. přenesená",$N$152,0)</f>
        <v>0</v>
      </c>
      <c r="BH152" s="115">
        <f>IF($U$152="sníž. přenesená",$N$152,0)</f>
        <v>0</v>
      </c>
      <c r="BI152" s="115">
        <f>IF($U$152="nulová",$N$152,0)</f>
        <v>0</v>
      </c>
      <c r="BJ152" s="6" t="s">
        <v>19</v>
      </c>
      <c r="BK152" s="115">
        <f>ROUND($L$152*$K$152,2)</f>
        <v>0</v>
      </c>
      <c r="BL152" s="6" t="s">
        <v>208</v>
      </c>
    </row>
    <row r="153" spans="2:64" s="6" customFormat="1" ht="27" customHeight="1">
      <c r="B153" s="19"/>
      <c r="C153" s="116" t="s">
        <v>189</v>
      </c>
      <c r="D153" s="116" t="s">
        <v>213</v>
      </c>
      <c r="E153" s="117" t="s">
        <v>704</v>
      </c>
      <c r="F153" s="298" t="s">
        <v>705</v>
      </c>
      <c r="G153" s="299"/>
      <c r="H153" s="299"/>
      <c r="I153" s="299"/>
      <c r="J153" s="118" t="s">
        <v>219</v>
      </c>
      <c r="K153" s="119">
        <v>1</v>
      </c>
      <c r="L153" s="300"/>
      <c r="M153" s="299"/>
      <c r="N153" s="300">
        <f>ROUND($L$153*$K$153,2)</f>
        <v>0</v>
      </c>
      <c r="O153" s="289"/>
      <c r="P153" s="289"/>
      <c r="Q153" s="289"/>
      <c r="R153" s="20"/>
      <c r="T153" s="112"/>
      <c r="U153" s="26" t="s">
        <v>44</v>
      </c>
      <c r="V153" s="113">
        <v>0</v>
      </c>
      <c r="W153" s="113">
        <f>$V$153*$K$153</f>
        <v>0</v>
      </c>
      <c r="X153" s="113">
        <v>0.00715</v>
      </c>
      <c r="Y153" s="113">
        <f>$X$153*$K$153</f>
        <v>0.00715</v>
      </c>
      <c r="Z153" s="113">
        <v>0</v>
      </c>
      <c r="AA153" s="113">
        <f>$Z$153*$K$153</f>
        <v>0</v>
      </c>
      <c r="AB153" s="114"/>
      <c r="AR153" s="6" t="s">
        <v>167</v>
      </c>
      <c r="AT153" s="6" t="s">
        <v>213</v>
      </c>
      <c r="AU153" s="6" t="s">
        <v>101</v>
      </c>
      <c r="AY153" s="6" t="s">
        <v>144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19</v>
      </c>
      <c r="BK153" s="115">
        <f>ROUND($L$153*$K$153,2)</f>
        <v>0</v>
      </c>
      <c r="BL153" s="6" t="s">
        <v>208</v>
      </c>
    </row>
    <row r="154" spans="2:64" s="6" customFormat="1" ht="39" customHeight="1">
      <c r="B154" s="19"/>
      <c r="C154" s="108" t="s">
        <v>195</v>
      </c>
      <c r="D154" s="108" t="s">
        <v>146</v>
      </c>
      <c r="E154" s="109" t="s">
        <v>706</v>
      </c>
      <c r="F154" s="288" t="s">
        <v>707</v>
      </c>
      <c r="G154" s="289"/>
      <c r="H154" s="289"/>
      <c r="I154" s="289"/>
      <c r="J154" s="110" t="s">
        <v>219</v>
      </c>
      <c r="K154" s="111">
        <v>1</v>
      </c>
      <c r="L154" s="290"/>
      <c r="M154" s="289"/>
      <c r="N154" s="290">
        <f>ROUND($L$154*$K$154,2)</f>
        <v>0</v>
      </c>
      <c r="O154" s="289"/>
      <c r="P154" s="289"/>
      <c r="Q154" s="289"/>
      <c r="R154" s="20"/>
      <c r="T154" s="112"/>
      <c r="U154" s="26" t="s">
        <v>44</v>
      </c>
      <c r="V154" s="113">
        <v>0.288</v>
      </c>
      <c r="W154" s="113">
        <f>$V$154*$K$154</f>
        <v>0.288</v>
      </c>
      <c r="X154" s="113">
        <v>0.00106</v>
      </c>
      <c r="Y154" s="113">
        <f>$X$154*$K$154</f>
        <v>0.00106</v>
      </c>
      <c r="Z154" s="113">
        <v>0</v>
      </c>
      <c r="AA154" s="113">
        <f>$Z$154*$K$154</f>
        <v>0</v>
      </c>
      <c r="AB154" s="114"/>
      <c r="AR154" s="6" t="s">
        <v>208</v>
      </c>
      <c r="AT154" s="6" t="s">
        <v>146</v>
      </c>
      <c r="AU154" s="6" t="s">
        <v>101</v>
      </c>
      <c r="AY154" s="6" t="s">
        <v>144</v>
      </c>
      <c r="BE154" s="115">
        <f>IF($U$154="základní",$N$154,0)</f>
        <v>0</v>
      </c>
      <c r="BF154" s="115">
        <f>IF($U$154="snížená",$N$154,0)</f>
        <v>0</v>
      </c>
      <c r="BG154" s="115">
        <f>IF($U$154="zákl. přenesená",$N$154,0)</f>
        <v>0</v>
      </c>
      <c r="BH154" s="115">
        <f>IF($U$154="sníž. přenesená",$N$154,0)</f>
        <v>0</v>
      </c>
      <c r="BI154" s="115">
        <f>IF($U$154="nulová",$N$154,0)</f>
        <v>0</v>
      </c>
      <c r="BJ154" s="6" t="s">
        <v>19</v>
      </c>
      <c r="BK154" s="115">
        <f>ROUND($L$154*$K$154,2)</f>
        <v>0</v>
      </c>
      <c r="BL154" s="6" t="s">
        <v>208</v>
      </c>
    </row>
    <row r="155" spans="2:64" s="6" customFormat="1" ht="27" customHeight="1">
      <c r="B155" s="19"/>
      <c r="C155" s="108" t="s">
        <v>248</v>
      </c>
      <c r="D155" s="108" t="s">
        <v>146</v>
      </c>
      <c r="E155" s="109" t="s">
        <v>708</v>
      </c>
      <c r="F155" s="288" t="s">
        <v>709</v>
      </c>
      <c r="G155" s="289"/>
      <c r="H155" s="289"/>
      <c r="I155" s="289"/>
      <c r="J155" s="110" t="s">
        <v>318</v>
      </c>
      <c r="K155" s="111">
        <v>1</v>
      </c>
      <c r="L155" s="290"/>
      <c r="M155" s="289"/>
      <c r="N155" s="290">
        <f>ROUND($L$155*$K$155,2)</f>
        <v>0</v>
      </c>
      <c r="O155" s="289"/>
      <c r="P155" s="289"/>
      <c r="Q155" s="289"/>
      <c r="R155" s="20"/>
      <c r="T155" s="112"/>
      <c r="U155" s="26" t="s">
        <v>44</v>
      </c>
      <c r="V155" s="113">
        <v>0.978</v>
      </c>
      <c r="W155" s="113">
        <f>$V$155*$K$155</f>
        <v>0.978</v>
      </c>
      <c r="X155" s="113">
        <v>0.00929</v>
      </c>
      <c r="Y155" s="113">
        <f>$X$155*$K$155</f>
        <v>0.00929</v>
      </c>
      <c r="Z155" s="113">
        <v>0</v>
      </c>
      <c r="AA155" s="113">
        <f>$Z$155*$K$155</f>
        <v>0</v>
      </c>
      <c r="AB155" s="114"/>
      <c r="AR155" s="6" t="s">
        <v>208</v>
      </c>
      <c r="AT155" s="6" t="s">
        <v>146</v>
      </c>
      <c r="AU155" s="6" t="s">
        <v>101</v>
      </c>
      <c r="AY155" s="6" t="s">
        <v>144</v>
      </c>
      <c r="BE155" s="115">
        <f>IF($U$155="základní",$N$155,0)</f>
        <v>0</v>
      </c>
      <c r="BF155" s="115">
        <f>IF($U$155="snížená",$N$155,0)</f>
        <v>0</v>
      </c>
      <c r="BG155" s="115">
        <f>IF($U$155="zákl. přenesená",$N$155,0)</f>
        <v>0</v>
      </c>
      <c r="BH155" s="115">
        <f>IF($U$155="sníž. přenesená",$N$155,0)</f>
        <v>0</v>
      </c>
      <c r="BI155" s="115">
        <f>IF($U$155="nulová",$N$155,0)</f>
        <v>0</v>
      </c>
      <c r="BJ155" s="6" t="s">
        <v>19</v>
      </c>
      <c r="BK155" s="115">
        <f>ROUND($L$155*$K$155,2)</f>
        <v>0</v>
      </c>
      <c r="BL155" s="6" t="s">
        <v>208</v>
      </c>
    </row>
    <row r="156" spans="2:63" s="98" customFormat="1" ht="30.75" customHeight="1">
      <c r="B156" s="99"/>
      <c r="D156" s="107" t="s">
        <v>273</v>
      </c>
      <c r="N156" s="286">
        <f>$BK$156</f>
        <v>0</v>
      </c>
      <c r="O156" s="285"/>
      <c r="P156" s="285"/>
      <c r="Q156" s="285"/>
      <c r="R156" s="102"/>
      <c r="T156" s="103"/>
      <c r="W156" s="104">
        <f>$W$157</f>
        <v>0.268</v>
      </c>
      <c r="Y156" s="104">
        <f>$Y$157</f>
        <v>0.00124</v>
      </c>
      <c r="AA156" s="104">
        <f>$AA$157</f>
        <v>0</v>
      </c>
      <c r="AB156" s="105"/>
      <c r="AR156" s="101" t="s">
        <v>101</v>
      </c>
      <c r="AT156" s="101" t="s">
        <v>78</v>
      </c>
      <c r="AU156" s="101" t="s">
        <v>19</v>
      </c>
      <c r="AY156" s="101" t="s">
        <v>144</v>
      </c>
      <c r="BK156" s="106">
        <f>$BK$157</f>
        <v>0</v>
      </c>
    </row>
    <row r="157" spans="2:64" s="6" customFormat="1" ht="27" customHeight="1">
      <c r="B157" s="19"/>
      <c r="C157" s="108" t="s">
        <v>192</v>
      </c>
      <c r="D157" s="108" t="s">
        <v>146</v>
      </c>
      <c r="E157" s="109" t="s">
        <v>710</v>
      </c>
      <c r="F157" s="288" t="s">
        <v>711</v>
      </c>
      <c r="G157" s="289"/>
      <c r="H157" s="289"/>
      <c r="I157" s="289"/>
      <c r="J157" s="110" t="s">
        <v>219</v>
      </c>
      <c r="K157" s="111">
        <v>1</v>
      </c>
      <c r="L157" s="290"/>
      <c r="M157" s="289"/>
      <c r="N157" s="290">
        <f>ROUND($L$157*$K$157,2)</f>
        <v>0</v>
      </c>
      <c r="O157" s="289"/>
      <c r="P157" s="289"/>
      <c r="Q157" s="289"/>
      <c r="R157" s="20"/>
      <c r="T157" s="112"/>
      <c r="U157" s="120" t="s">
        <v>44</v>
      </c>
      <c r="V157" s="121">
        <v>0.268</v>
      </c>
      <c r="W157" s="121">
        <f>$V$157*$K$157</f>
        <v>0.268</v>
      </c>
      <c r="X157" s="121">
        <v>0.00124</v>
      </c>
      <c r="Y157" s="121">
        <f>$X$157*$K$157</f>
        <v>0.00124</v>
      </c>
      <c r="Z157" s="121">
        <v>0</v>
      </c>
      <c r="AA157" s="121">
        <f>$Z$157*$K$157</f>
        <v>0</v>
      </c>
      <c r="AB157" s="122"/>
      <c r="AR157" s="6" t="s">
        <v>208</v>
      </c>
      <c r="AT157" s="6" t="s">
        <v>146</v>
      </c>
      <c r="AU157" s="6" t="s">
        <v>101</v>
      </c>
      <c r="AY157" s="6" t="s">
        <v>144</v>
      </c>
      <c r="BE157" s="115">
        <f>IF($U$157="základní",$N$157,0)</f>
        <v>0</v>
      </c>
      <c r="BF157" s="115">
        <f>IF($U$157="snížená",$N$157,0)</f>
        <v>0</v>
      </c>
      <c r="BG157" s="115">
        <f>IF($U$157="zákl. přenesená",$N$157,0)</f>
        <v>0</v>
      </c>
      <c r="BH157" s="115">
        <f>IF($U$157="sníž. přenesená",$N$157,0)</f>
        <v>0</v>
      </c>
      <c r="BI157" s="115">
        <f>IF($U$157="nulová",$N$157,0)</f>
        <v>0</v>
      </c>
      <c r="BJ157" s="6" t="s">
        <v>19</v>
      </c>
      <c r="BK157" s="115">
        <f>ROUND($L$157*$K$157,2)</f>
        <v>0</v>
      </c>
      <c r="BL157" s="6" t="s">
        <v>208</v>
      </c>
    </row>
    <row r="158" spans="2:18" s="6" customFormat="1" ht="7.5" customHeight="1">
      <c r="B158" s="41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3"/>
    </row>
    <row r="258" s="2" customFormat="1" ht="14.25" customHeight="1"/>
  </sheetData>
  <sheetProtection/>
  <mergeCells count="16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N142:Q142"/>
    <mergeCell ref="F155:I155"/>
    <mergeCell ref="L155:M155"/>
    <mergeCell ref="N155:Q155"/>
    <mergeCell ref="F157:I157"/>
    <mergeCell ref="L157:M157"/>
    <mergeCell ref="N157:Q157"/>
    <mergeCell ref="F153:I153"/>
    <mergeCell ref="L153:M153"/>
    <mergeCell ref="N153:Q153"/>
    <mergeCell ref="N147:Q147"/>
    <mergeCell ref="N150:Q150"/>
    <mergeCell ref="N156:Q156"/>
    <mergeCell ref="H1:K1"/>
    <mergeCell ref="S2:AC2"/>
    <mergeCell ref="N117:Q117"/>
    <mergeCell ref="N118:Q118"/>
    <mergeCell ref="N119:Q119"/>
    <mergeCell ref="N124:Q124"/>
    <mergeCell ref="N130:Q13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19" sqref="I19"/>
    </sheetView>
  </sheetViews>
  <sheetFormatPr defaultColWidth="9.33203125" defaultRowHeight="13.5"/>
  <cols>
    <col min="1" max="1" width="8.33203125" style="132" customWidth="1"/>
    <col min="2" max="2" width="1.66796875" style="132" customWidth="1"/>
    <col min="3" max="3" width="4.16015625" style="132" customWidth="1"/>
    <col min="4" max="4" width="4.33203125" style="132" customWidth="1"/>
    <col min="5" max="5" width="17.16015625" style="132" customWidth="1"/>
    <col min="6" max="6" width="75" style="132" customWidth="1"/>
    <col min="7" max="7" width="8.66015625" style="132" customWidth="1"/>
    <col min="8" max="8" width="11.16015625" style="132" customWidth="1"/>
    <col min="9" max="9" width="12.66015625" style="132" customWidth="1"/>
    <col min="10" max="10" width="23.5" style="132" customWidth="1"/>
    <col min="11" max="11" width="15.5" style="132" customWidth="1"/>
    <col min="12" max="12" width="9.33203125" style="132" customWidth="1"/>
    <col min="13" max="18" width="9.33203125" style="132" hidden="1" customWidth="1"/>
    <col min="19" max="19" width="8.16015625" style="132" hidden="1" customWidth="1"/>
    <col min="20" max="20" width="29.66015625" style="132" hidden="1" customWidth="1"/>
    <col min="21" max="21" width="16.33203125" style="132" hidden="1" customWidth="1"/>
    <col min="22" max="22" width="12.33203125" style="132" customWidth="1"/>
    <col min="23" max="23" width="16.33203125" style="132" customWidth="1"/>
    <col min="24" max="24" width="12.33203125" style="132" customWidth="1"/>
    <col min="25" max="25" width="15" style="132" customWidth="1"/>
    <col min="26" max="26" width="11" style="132" customWidth="1"/>
    <col min="27" max="27" width="15" style="132" customWidth="1"/>
    <col min="28" max="28" width="16.33203125" style="132" customWidth="1"/>
    <col min="29" max="29" width="11" style="132" customWidth="1"/>
    <col min="30" max="30" width="15" style="132" customWidth="1"/>
    <col min="31" max="31" width="16.33203125" style="132" customWidth="1"/>
    <col min="32" max="43" width="9.33203125" style="132" customWidth="1"/>
    <col min="44" max="65" width="9.33203125" style="132" hidden="1" customWidth="1"/>
    <col min="66" max="16384" width="9.33203125" style="132" customWidth="1"/>
  </cols>
  <sheetData>
    <row r="1" spans="1:70" ht="21.75" customHeight="1">
      <c r="A1" s="251"/>
      <c r="B1" s="250"/>
      <c r="C1" s="250"/>
      <c r="D1" s="249" t="s">
        <v>1</v>
      </c>
      <c r="E1" s="250"/>
      <c r="F1" s="248" t="s">
        <v>821</v>
      </c>
      <c r="G1" s="321" t="s">
        <v>820</v>
      </c>
      <c r="H1" s="321"/>
      <c r="I1" s="250"/>
      <c r="J1" s="248" t="s">
        <v>819</v>
      </c>
      <c r="K1" s="249" t="s">
        <v>100</v>
      </c>
      <c r="L1" s="248" t="s">
        <v>718</v>
      </c>
      <c r="M1" s="248"/>
      <c r="N1" s="248"/>
      <c r="O1" s="248"/>
      <c r="P1" s="248"/>
      <c r="Q1" s="248"/>
      <c r="R1" s="248"/>
      <c r="S1" s="248"/>
      <c r="T1" s="248"/>
      <c r="U1" s="247"/>
      <c r="V1" s="247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</row>
    <row r="2" spans="3:46" ht="36.75" customHeight="1">
      <c r="L2" s="322" t="s">
        <v>5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37" t="s">
        <v>818</v>
      </c>
    </row>
    <row r="3" spans="2:46" ht="6.75" customHeight="1">
      <c r="B3" s="245"/>
      <c r="C3" s="244"/>
      <c r="D3" s="244"/>
      <c r="E3" s="244"/>
      <c r="F3" s="244"/>
      <c r="G3" s="244"/>
      <c r="H3" s="244"/>
      <c r="I3" s="244"/>
      <c r="J3" s="244"/>
      <c r="K3" s="243"/>
      <c r="AT3" s="137" t="s">
        <v>101</v>
      </c>
    </row>
    <row r="4" spans="2:46" ht="36.75" customHeight="1">
      <c r="B4" s="241"/>
      <c r="C4" s="240"/>
      <c r="D4" s="221" t="s">
        <v>817</v>
      </c>
      <c r="E4" s="240"/>
      <c r="F4" s="240"/>
      <c r="G4" s="240"/>
      <c r="H4" s="240"/>
      <c r="I4" s="240"/>
      <c r="J4" s="240"/>
      <c r="K4" s="239"/>
      <c r="M4" s="242" t="s">
        <v>10</v>
      </c>
      <c r="AT4" s="137" t="s">
        <v>3</v>
      </c>
    </row>
    <row r="5" spans="2:11" ht="6.75" customHeight="1">
      <c r="B5" s="241"/>
      <c r="C5" s="240"/>
      <c r="D5" s="240"/>
      <c r="E5" s="240"/>
      <c r="F5" s="240"/>
      <c r="G5" s="240"/>
      <c r="H5" s="240"/>
      <c r="I5" s="240"/>
      <c r="J5" s="240"/>
      <c r="K5" s="239"/>
    </row>
    <row r="6" spans="2:11" ht="15">
      <c r="B6" s="241"/>
      <c r="C6" s="240"/>
      <c r="D6" s="219" t="s">
        <v>14</v>
      </c>
      <c r="E6" s="240"/>
      <c r="F6" s="240"/>
      <c r="G6" s="240"/>
      <c r="H6" s="240"/>
      <c r="I6" s="240"/>
      <c r="J6" s="240"/>
      <c r="K6" s="239"/>
    </row>
    <row r="7" spans="2:11" ht="22.5" customHeight="1">
      <c r="B7" s="241"/>
      <c r="C7" s="240"/>
      <c r="D7" s="240"/>
      <c r="E7" s="324" t="str">
        <f>'Rekapitulace stavby'!$K$6</f>
        <v>Změna zdroje tepla v objektech DD Pohoda  </v>
      </c>
      <c r="F7" s="325"/>
      <c r="G7" s="325"/>
      <c r="H7" s="325"/>
      <c r="I7" s="240"/>
      <c r="J7" s="240"/>
      <c r="K7" s="239"/>
    </row>
    <row r="8" spans="2:11" s="133" customFormat="1" ht="15">
      <c r="B8" s="134"/>
      <c r="C8" s="153"/>
      <c r="D8" s="219" t="s">
        <v>103</v>
      </c>
      <c r="E8" s="153"/>
      <c r="F8" s="153"/>
      <c r="G8" s="153"/>
      <c r="H8" s="153"/>
      <c r="I8" s="153"/>
      <c r="J8" s="153"/>
      <c r="K8" s="197"/>
    </row>
    <row r="9" spans="2:11" s="133" customFormat="1" ht="36.75" customHeight="1">
      <c r="B9" s="134"/>
      <c r="C9" s="153"/>
      <c r="D9" s="153"/>
      <c r="E9" s="326" t="s">
        <v>828</v>
      </c>
      <c r="F9" s="327"/>
      <c r="G9" s="327"/>
      <c r="H9" s="327"/>
      <c r="I9" s="153"/>
      <c r="J9" s="153"/>
      <c r="K9" s="197"/>
    </row>
    <row r="10" spans="2:11" s="133" customFormat="1" ht="13.5">
      <c r="B10" s="134"/>
      <c r="C10" s="153"/>
      <c r="D10" s="153"/>
      <c r="E10" s="153"/>
      <c r="F10" s="153"/>
      <c r="G10" s="153"/>
      <c r="H10" s="153"/>
      <c r="I10" s="153"/>
      <c r="J10" s="153"/>
      <c r="K10" s="197"/>
    </row>
    <row r="11" spans="2:11" s="133" customFormat="1" ht="14.25" customHeight="1">
      <c r="B11" s="134"/>
      <c r="C11" s="153"/>
      <c r="D11" s="219" t="s">
        <v>816</v>
      </c>
      <c r="E11" s="153"/>
      <c r="F11" s="218" t="s">
        <v>743</v>
      </c>
      <c r="G11" s="153"/>
      <c r="H11" s="153"/>
      <c r="I11" s="219" t="s">
        <v>18</v>
      </c>
      <c r="J11" s="218" t="s">
        <v>743</v>
      </c>
      <c r="K11" s="197"/>
    </row>
    <row r="12" spans="2:11" s="133" customFormat="1" ht="14.25" customHeight="1">
      <c r="B12" s="134"/>
      <c r="C12" s="153"/>
      <c r="D12" s="219" t="s">
        <v>20</v>
      </c>
      <c r="E12" s="153"/>
      <c r="F12" s="218" t="s">
        <v>105</v>
      </c>
      <c r="G12" s="153"/>
      <c r="H12" s="153"/>
      <c r="I12" s="219" t="s">
        <v>22</v>
      </c>
      <c r="J12" s="330" t="str">
        <f>'Rekapitulace stavby'!$AN$8</f>
        <v>10.07.2017</v>
      </c>
      <c r="K12" s="331"/>
    </row>
    <row r="13" spans="2:11" s="133" customFormat="1" ht="10.5" customHeight="1">
      <c r="B13" s="134"/>
      <c r="C13" s="153"/>
      <c r="D13" s="153"/>
      <c r="E13" s="153"/>
      <c r="F13" s="153"/>
      <c r="G13" s="153"/>
      <c r="H13" s="153"/>
      <c r="I13" s="153"/>
      <c r="J13" s="153"/>
      <c r="K13" s="197"/>
    </row>
    <row r="14" spans="2:11" s="133" customFormat="1" ht="14.25" customHeight="1">
      <c r="B14" s="134"/>
      <c r="C14" s="153"/>
      <c r="D14" s="219" t="s">
        <v>804</v>
      </c>
      <c r="E14" s="153"/>
      <c r="F14" s="153"/>
      <c r="G14" s="153"/>
      <c r="H14" s="153"/>
      <c r="I14" s="219" t="s">
        <v>27</v>
      </c>
      <c r="J14" s="218">
        <f>IF('[1]Rekapitulace stavby'!AN10="","",'[1]Rekapitulace stavby'!AN10)</f>
      </c>
      <c r="K14" s="197"/>
    </row>
    <row r="15" spans="2:11" s="133" customFormat="1" ht="18" customHeight="1">
      <c r="B15" s="134"/>
      <c r="C15" s="153"/>
      <c r="D15" s="153"/>
      <c r="E15" s="218" t="s">
        <v>29</v>
      </c>
      <c r="F15" s="153"/>
      <c r="G15" s="153"/>
      <c r="H15" s="153"/>
      <c r="I15" s="219" t="s">
        <v>30</v>
      </c>
      <c r="J15" s="218">
        <f>IF('[1]Rekapitulace stavby'!AN11="","",'[1]Rekapitulace stavby'!AN11)</f>
      </c>
      <c r="K15" s="197"/>
    </row>
    <row r="16" spans="2:11" s="133" customFormat="1" ht="6.75" customHeight="1">
      <c r="B16" s="134"/>
      <c r="C16" s="153"/>
      <c r="D16" s="153"/>
      <c r="E16" s="153"/>
      <c r="F16" s="153"/>
      <c r="G16" s="153"/>
      <c r="H16" s="153"/>
      <c r="I16" s="153"/>
      <c r="J16" s="153"/>
      <c r="K16" s="197"/>
    </row>
    <row r="17" spans="2:11" s="133" customFormat="1" ht="14.25" customHeight="1">
      <c r="B17" s="134"/>
      <c r="C17" s="153"/>
      <c r="D17" s="219" t="s">
        <v>803</v>
      </c>
      <c r="E17" s="153"/>
      <c r="F17" s="153"/>
      <c r="G17" s="153"/>
      <c r="H17" s="153"/>
      <c r="I17" s="219" t="s">
        <v>27</v>
      </c>
      <c r="J17" s="218">
        <f>IF('[1]Rekapitulace stavby'!AN13="Vyplň údaj","",IF('[1]Rekapitulace stavby'!AN13="","",'[1]Rekapitulace stavby'!AN13))</f>
      </c>
      <c r="K17" s="197"/>
    </row>
    <row r="18" spans="2:11" s="133" customFormat="1" ht="18" customHeight="1">
      <c r="B18" s="134"/>
      <c r="C18" s="153"/>
      <c r="D18" s="153"/>
      <c r="E18" s="218" t="str">
        <f>IF('[1]Rekapitulace stavby'!E14="Vyplň údaj","",IF('[1]Rekapitulace stavby'!E14="","",'[1]Rekapitulace stavby'!E14))</f>
        <v> </v>
      </c>
      <c r="F18" s="153"/>
      <c r="G18" s="153"/>
      <c r="H18" s="153"/>
      <c r="I18" s="219" t="s">
        <v>30</v>
      </c>
      <c r="J18" s="218">
        <f>IF('[1]Rekapitulace stavby'!AN14="Vyplň údaj","",IF('[1]Rekapitulace stavby'!AN14="","",'[1]Rekapitulace stavby'!AN14))</f>
      </c>
      <c r="K18" s="197"/>
    </row>
    <row r="19" spans="2:11" s="133" customFormat="1" ht="6.75" customHeight="1">
      <c r="B19" s="134"/>
      <c r="C19" s="153"/>
      <c r="D19" s="153"/>
      <c r="E19" s="153"/>
      <c r="F19" s="153"/>
      <c r="G19" s="153"/>
      <c r="H19" s="153"/>
      <c r="I19" s="153"/>
      <c r="J19" s="153"/>
      <c r="K19" s="197"/>
    </row>
    <row r="20" spans="2:11" s="133" customFormat="1" ht="14.25" customHeight="1">
      <c r="B20" s="134"/>
      <c r="C20" s="153"/>
      <c r="D20" s="219" t="s">
        <v>36</v>
      </c>
      <c r="E20" s="153"/>
      <c r="F20" s="153"/>
      <c r="G20" s="153"/>
      <c r="H20" s="153"/>
      <c r="I20" s="219" t="s">
        <v>27</v>
      </c>
      <c r="J20" s="133" t="s">
        <v>33</v>
      </c>
      <c r="K20" s="197"/>
    </row>
    <row r="21" spans="2:11" s="133" customFormat="1" ht="18" customHeight="1">
      <c r="B21" s="134"/>
      <c r="C21" s="153"/>
      <c r="D21" s="153"/>
      <c r="E21" s="218" t="s">
        <v>823</v>
      </c>
      <c r="F21" s="153"/>
      <c r="G21" s="153"/>
      <c r="H21" s="153"/>
      <c r="I21" s="219" t="s">
        <v>30</v>
      </c>
      <c r="J21" s="133" t="s">
        <v>35</v>
      </c>
      <c r="K21" s="197"/>
    </row>
    <row r="22" spans="2:11" s="133" customFormat="1" ht="6.75" customHeight="1">
      <c r="B22" s="134"/>
      <c r="C22" s="153"/>
      <c r="D22" s="153"/>
      <c r="E22" s="153"/>
      <c r="F22" s="153"/>
      <c r="G22" s="153"/>
      <c r="H22" s="153"/>
      <c r="I22" s="153"/>
      <c r="J22" s="153"/>
      <c r="K22" s="197"/>
    </row>
    <row r="23" spans="2:11" s="133" customFormat="1" ht="14.25" customHeight="1">
      <c r="B23" s="134"/>
      <c r="C23" s="153"/>
      <c r="D23" s="219" t="s">
        <v>815</v>
      </c>
      <c r="E23" s="153"/>
      <c r="F23" s="153"/>
      <c r="G23" s="153"/>
      <c r="H23" s="153"/>
      <c r="I23" s="153"/>
      <c r="J23" s="153"/>
      <c r="K23" s="197"/>
    </row>
    <row r="24" spans="2:11" s="235" customFormat="1" ht="22.5" customHeight="1">
      <c r="B24" s="238"/>
      <c r="C24" s="237"/>
      <c r="D24" s="237"/>
      <c r="E24" s="328" t="s">
        <v>743</v>
      </c>
      <c r="F24" s="329"/>
      <c r="G24" s="329"/>
      <c r="H24" s="329"/>
      <c r="I24" s="237"/>
      <c r="J24" s="237"/>
      <c r="K24" s="236"/>
    </row>
    <row r="25" spans="2:11" s="133" customFormat="1" ht="6.75" customHeight="1">
      <c r="B25" s="134"/>
      <c r="C25" s="153"/>
      <c r="D25" s="153"/>
      <c r="E25" s="153"/>
      <c r="F25" s="153"/>
      <c r="G25" s="153"/>
      <c r="H25" s="153"/>
      <c r="I25" s="153"/>
      <c r="J25" s="153"/>
      <c r="K25" s="197"/>
    </row>
    <row r="26" spans="2:11" s="133" customFormat="1" ht="6.75" customHeight="1">
      <c r="B26" s="134"/>
      <c r="C26" s="153"/>
      <c r="D26" s="176"/>
      <c r="E26" s="176"/>
      <c r="F26" s="176"/>
      <c r="G26" s="176"/>
      <c r="H26" s="176"/>
      <c r="I26" s="176"/>
      <c r="J26" s="176"/>
      <c r="K26" s="233"/>
    </row>
    <row r="27" spans="2:11" s="133" customFormat="1" ht="24.75" customHeight="1">
      <c r="B27" s="134"/>
      <c r="C27" s="153"/>
      <c r="D27" s="234" t="s">
        <v>42</v>
      </c>
      <c r="E27" s="153"/>
      <c r="F27" s="153"/>
      <c r="G27" s="153"/>
      <c r="H27" s="153"/>
      <c r="I27" s="153"/>
      <c r="J27" s="212">
        <f>ROUND(J81,2)</f>
        <v>0</v>
      </c>
      <c r="K27" s="197"/>
    </row>
    <row r="28" spans="2:11" s="133" customFormat="1" ht="6.75" customHeight="1">
      <c r="B28" s="134"/>
      <c r="C28" s="153"/>
      <c r="D28" s="176"/>
      <c r="E28" s="176"/>
      <c r="F28" s="176"/>
      <c r="G28" s="176"/>
      <c r="H28" s="176"/>
      <c r="I28" s="176"/>
      <c r="J28" s="176"/>
      <c r="K28" s="233"/>
    </row>
    <row r="29" spans="2:11" s="133" customFormat="1" ht="14.25" customHeight="1">
      <c r="B29" s="134"/>
      <c r="C29" s="153"/>
      <c r="D29" s="153"/>
      <c r="E29" s="153"/>
      <c r="F29" s="232" t="s">
        <v>814</v>
      </c>
      <c r="G29" s="153"/>
      <c r="H29" s="153"/>
      <c r="I29" s="232" t="s">
        <v>813</v>
      </c>
      <c r="J29" s="232" t="s">
        <v>812</v>
      </c>
      <c r="K29" s="197"/>
    </row>
    <row r="30" spans="2:11" s="133" customFormat="1" ht="14.25" customHeight="1">
      <c r="B30" s="134"/>
      <c r="C30" s="153"/>
      <c r="D30" s="231" t="s">
        <v>43</v>
      </c>
      <c r="E30" s="231" t="s">
        <v>44</v>
      </c>
      <c r="F30" s="229">
        <f>ROUND(SUM(BE81:BE193),2)</f>
        <v>0</v>
      </c>
      <c r="G30" s="153"/>
      <c r="H30" s="153"/>
      <c r="I30" s="230">
        <v>0.21</v>
      </c>
      <c r="J30" s="229">
        <f>ROUND(ROUND((SUM(BE81:BE193)),2)*I30,2)</f>
        <v>0</v>
      </c>
      <c r="K30" s="197"/>
    </row>
    <row r="31" spans="2:11" s="133" customFormat="1" ht="14.25" customHeight="1">
      <c r="B31" s="134"/>
      <c r="C31" s="153"/>
      <c r="D31" s="153"/>
      <c r="E31" s="231" t="s">
        <v>46</v>
      </c>
      <c r="F31" s="229">
        <f>ROUND(SUM(BF81:BF193),2)</f>
        <v>0</v>
      </c>
      <c r="G31" s="153"/>
      <c r="H31" s="153"/>
      <c r="I31" s="230">
        <v>0.15</v>
      </c>
      <c r="J31" s="229">
        <f>ROUND(ROUND((SUM(BF81:BF193)),2)*I31,2)</f>
        <v>0</v>
      </c>
      <c r="K31" s="197"/>
    </row>
    <row r="32" spans="2:11" s="133" customFormat="1" ht="14.25" customHeight="1" hidden="1">
      <c r="B32" s="134"/>
      <c r="C32" s="153"/>
      <c r="D32" s="153"/>
      <c r="E32" s="231" t="s">
        <v>47</v>
      </c>
      <c r="F32" s="229">
        <f>ROUND(SUM(BG81:BG193),2)</f>
        <v>0</v>
      </c>
      <c r="G32" s="153"/>
      <c r="H32" s="153"/>
      <c r="I32" s="230">
        <v>0.21</v>
      </c>
      <c r="J32" s="229">
        <v>0</v>
      </c>
      <c r="K32" s="197"/>
    </row>
    <row r="33" spans="2:11" s="133" customFormat="1" ht="14.25" customHeight="1" hidden="1">
      <c r="B33" s="134"/>
      <c r="C33" s="153"/>
      <c r="D33" s="153"/>
      <c r="E33" s="231" t="s">
        <v>48</v>
      </c>
      <c r="F33" s="229">
        <f>ROUND(SUM(BH81:BH193),2)</f>
        <v>0</v>
      </c>
      <c r="G33" s="153"/>
      <c r="H33" s="153"/>
      <c r="I33" s="230">
        <v>0.15</v>
      </c>
      <c r="J33" s="229">
        <v>0</v>
      </c>
      <c r="K33" s="197"/>
    </row>
    <row r="34" spans="2:11" s="133" customFormat="1" ht="14.25" customHeight="1" hidden="1">
      <c r="B34" s="134"/>
      <c r="C34" s="153"/>
      <c r="D34" s="153"/>
      <c r="E34" s="231" t="s">
        <v>49</v>
      </c>
      <c r="F34" s="229">
        <f>ROUND(SUM(BI81:BI193),2)</f>
        <v>0</v>
      </c>
      <c r="G34" s="153"/>
      <c r="H34" s="153"/>
      <c r="I34" s="230">
        <v>0</v>
      </c>
      <c r="J34" s="229">
        <v>0</v>
      </c>
      <c r="K34" s="197"/>
    </row>
    <row r="35" spans="2:11" s="133" customFormat="1" ht="6.75" customHeight="1">
      <c r="B35" s="134"/>
      <c r="C35" s="153"/>
      <c r="D35" s="153"/>
      <c r="E35" s="153"/>
      <c r="F35" s="153"/>
      <c r="G35" s="153"/>
      <c r="H35" s="153"/>
      <c r="I35" s="153"/>
      <c r="J35" s="153"/>
      <c r="K35" s="197"/>
    </row>
    <row r="36" spans="2:11" s="133" customFormat="1" ht="24.75" customHeight="1">
      <c r="B36" s="134"/>
      <c r="C36" s="216"/>
      <c r="D36" s="228" t="s">
        <v>50</v>
      </c>
      <c r="E36" s="225"/>
      <c r="F36" s="225"/>
      <c r="G36" s="227" t="s">
        <v>51</v>
      </c>
      <c r="H36" s="226" t="s">
        <v>52</v>
      </c>
      <c r="I36" s="225"/>
      <c r="J36" s="224">
        <f>SUM(J27:J34)</f>
        <v>0</v>
      </c>
      <c r="K36" s="223"/>
    </row>
    <row r="37" spans="2:11" s="133" customFormat="1" ht="14.25" customHeight="1">
      <c r="B37" s="136"/>
      <c r="C37" s="135"/>
      <c r="D37" s="135"/>
      <c r="E37" s="135"/>
      <c r="F37" s="135"/>
      <c r="G37" s="135"/>
      <c r="H37" s="135"/>
      <c r="I37" s="135"/>
      <c r="J37" s="135"/>
      <c r="K37" s="196"/>
    </row>
    <row r="41" spans="2:11" s="133" customFormat="1" ht="6.75" customHeight="1">
      <c r="B41" s="195"/>
      <c r="C41" s="194"/>
      <c r="D41" s="194"/>
      <c r="E41" s="194"/>
      <c r="F41" s="194"/>
      <c r="G41" s="194"/>
      <c r="H41" s="194"/>
      <c r="I41" s="194"/>
      <c r="J41" s="194"/>
      <c r="K41" s="222"/>
    </row>
    <row r="42" spans="2:11" s="133" customFormat="1" ht="36.75" customHeight="1">
      <c r="B42" s="134"/>
      <c r="C42" s="221" t="s">
        <v>811</v>
      </c>
      <c r="D42" s="153"/>
      <c r="E42" s="153"/>
      <c r="F42" s="153"/>
      <c r="G42" s="153"/>
      <c r="H42" s="153"/>
      <c r="I42" s="153"/>
      <c r="J42" s="153"/>
      <c r="K42" s="197"/>
    </row>
    <row r="43" spans="2:11" s="133" customFormat="1" ht="6.75" customHeight="1">
      <c r="B43" s="134"/>
      <c r="C43" s="153"/>
      <c r="D43" s="153"/>
      <c r="E43" s="153"/>
      <c r="F43" s="153"/>
      <c r="G43" s="153"/>
      <c r="H43" s="153"/>
      <c r="I43" s="153"/>
      <c r="J43" s="153"/>
      <c r="K43" s="197"/>
    </row>
    <row r="44" spans="2:11" s="133" customFormat="1" ht="14.25" customHeight="1">
      <c r="B44" s="134"/>
      <c r="C44" s="219" t="s">
        <v>14</v>
      </c>
      <c r="D44" s="153"/>
      <c r="E44" s="153"/>
      <c r="F44" s="153"/>
      <c r="G44" s="153"/>
      <c r="H44" s="153"/>
      <c r="I44" s="153"/>
      <c r="J44" s="153"/>
      <c r="K44" s="197"/>
    </row>
    <row r="45" spans="2:11" s="133" customFormat="1" ht="22.5" customHeight="1">
      <c r="B45" s="134"/>
      <c r="C45" s="153"/>
      <c r="D45" s="153"/>
      <c r="E45" s="324" t="str">
        <f>E7</f>
        <v>Změna zdroje tepla v objektech DD Pohoda  </v>
      </c>
      <c r="F45" s="327"/>
      <c r="G45" s="327"/>
      <c r="H45" s="327"/>
      <c r="I45" s="153"/>
      <c r="J45" s="153"/>
      <c r="K45" s="197"/>
    </row>
    <row r="46" spans="2:11" s="133" customFormat="1" ht="14.25" customHeight="1">
      <c r="B46" s="134"/>
      <c r="C46" s="219" t="s">
        <v>103</v>
      </c>
      <c r="D46" s="153"/>
      <c r="E46" s="153"/>
      <c r="F46" s="153"/>
      <c r="G46" s="153"/>
      <c r="H46" s="153"/>
      <c r="I46" s="153"/>
      <c r="J46" s="153"/>
      <c r="K46" s="197"/>
    </row>
    <row r="47" spans="2:11" s="133" customFormat="1" ht="23.25" customHeight="1">
      <c r="B47" s="134"/>
      <c r="C47" s="153"/>
      <c r="D47" s="153"/>
      <c r="E47" s="326" t="str">
        <f>E9</f>
        <v>SO01 F.1.4.g) MaR - Elektro a MaR</v>
      </c>
      <c r="F47" s="327"/>
      <c r="G47" s="327"/>
      <c r="H47" s="327"/>
      <c r="I47" s="153"/>
      <c r="J47" s="153"/>
      <c r="K47" s="197"/>
    </row>
    <row r="48" spans="2:11" s="133" customFormat="1" ht="6.75" customHeight="1">
      <c r="B48" s="134"/>
      <c r="C48" s="153"/>
      <c r="D48" s="153"/>
      <c r="E48" s="153"/>
      <c r="F48" s="153"/>
      <c r="G48" s="153"/>
      <c r="H48" s="153"/>
      <c r="I48" s="153"/>
      <c r="J48" s="153"/>
      <c r="K48" s="197"/>
    </row>
    <row r="49" spans="2:11" s="133" customFormat="1" ht="18" customHeight="1">
      <c r="B49" s="134"/>
      <c r="C49" s="219" t="s">
        <v>20</v>
      </c>
      <c r="D49" s="153"/>
      <c r="E49" s="153"/>
      <c r="F49" s="218" t="str">
        <f>F12</f>
        <v>Turnov</v>
      </c>
      <c r="G49" s="153"/>
      <c r="H49" s="153"/>
      <c r="I49" s="219" t="s">
        <v>22</v>
      </c>
      <c r="J49" s="220" t="str">
        <f>IF(J12="","",J12)</f>
        <v>10.07.2017</v>
      </c>
      <c r="K49" s="197"/>
    </row>
    <row r="50" spans="2:11" s="133" customFormat="1" ht="6.75" customHeight="1">
      <c r="B50" s="134"/>
      <c r="C50" s="153"/>
      <c r="D50" s="153"/>
      <c r="E50" s="153"/>
      <c r="F50" s="153"/>
      <c r="G50" s="153"/>
      <c r="H50" s="153"/>
      <c r="I50" s="153"/>
      <c r="J50" s="153"/>
      <c r="K50" s="197"/>
    </row>
    <row r="51" spans="2:11" s="133" customFormat="1" ht="15">
      <c r="B51" s="134"/>
      <c r="C51" s="219" t="s">
        <v>804</v>
      </c>
      <c r="D51" s="153"/>
      <c r="E51" s="153"/>
      <c r="F51" s="218" t="str">
        <f>E15</f>
        <v>Město Turnov</v>
      </c>
      <c r="G51" s="153"/>
      <c r="H51" s="153"/>
      <c r="I51" s="219" t="s">
        <v>36</v>
      </c>
      <c r="J51" s="218" t="str">
        <f>E21</f>
        <v>VK INVESTING s.r.o., Ing. Jakub Kubina</v>
      </c>
      <c r="K51" s="197"/>
    </row>
    <row r="52" spans="2:11" s="133" customFormat="1" ht="14.25" customHeight="1">
      <c r="B52" s="134"/>
      <c r="C52" s="219" t="s">
        <v>803</v>
      </c>
      <c r="D52" s="153"/>
      <c r="E52" s="153"/>
      <c r="F52" s="218" t="str">
        <f>IF(E18="","",E18)</f>
        <v> </v>
      </c>
      <c r="G52" s="153"/>
      <c r="H52" s="153"/>
      <c r="I52" s="153"/>
      <c r="J52" s="153"/>
      <c r="K52" s="197"/>
    </row>
    <row r="53" spans="2:11" s="133" customFormat="1" ht="9.75" customHeight="1">
      <c r="B53" s="134"/>
      <c r="C53" s="153"/>
      <c r="D53" s="153"/>
      <c r="E53" s="153"/>
      <c r="F53" s="153"/>
      <c r="G53" s="153"/>
      <c r="H53" s="153"/>
      <c r="I53" s="153"/>
      <c r="J53" s="153"/>
      <c r="K53" s="197"/>
    </row>
    <row r="54" spans="2:11" s="133" customFormat="1" ht="29.25" customHeight="1">
      <c r="B54" s="134"/>
      <c r="C54" s="217" t="s">
        <v>810</v>
      </c>
      <c r="D54" s="216"/>
      <c r="E54" s="216"/>
      <c r="F54" s="216"/>
      <c r="G54" s="216"/>
      <c r="H54" s="216"/>
      <c r="I54" s="216"/>
      <c r="J54" s="215" t="s">
        <v>110</v>
      </c>
      <c r="K54" s="214"/>
    </row>
    <row r="55" spans="2:11" s="133" customFormat="1" ht="9.75" customHeight="1">
      <c r="B55" s="134"/>
      <c r="C55" s="153"/>
      <c r="D55" s="153"/>
      <c r="E55" s="153"/>
      <c r="F55" s="153"/>
      <c r="G55" s="153"/>
      <c r="H55" s="153"/>
      <c r="I55" s="153"/>
      <c r="J55" s="153"/>
      <c r="K55" s="197"/>
    </row>
    <row r="56" spans="2:47" s="133" customFormat="1" ht="29.25" customHeight="1">
      <c r="B56" s="134"/>
      <c r="C56" s="213" t="s">
        <v>798</v>
      </c>
      <c r="D56" s="153"/>
      <c r="E56" s="153"/>
      <c r="F56" s="153"/>
      <c r="G56" s="153"/>
      <c r="H56" s="153"/>
      <c r="I56" s="153"/>
      <c r="J56" s="212">
        <f>J81</f>
        <v>0</v>
      </c>
      <c r="K56" s="197"/>
      <c r="AU56" s="137" t="s">
        <v>112</v>
      </c>
    </row>
    <row r="57" spans="2:11" s="205" customFormat="1" ht="24.75" customHeight="1">
      <c r="B57" s="211"/>
      <c r="C57" s="210"/>
      <c r="D57" s="209" t="s">
        <v>809</v>
      </c>
      <c r="E57" s="208"/>
      <c r="F57" s="208"/>
      <c r="G57" s="208"/>
      <c r="H57" s="208"/>
      <c r="I57" s="208"/>
      <c r="J57" s="207">
        <f>J82</f>
        <v>0</v>
      </c>
      <c r="K57" s="206"/>
    </row>
    <row r="58" spans="2:11" s="198" customFormat="1" ht="19.5" customHeight="1">
      <c r="B58" s="204"/>
      <c r="C58" s="203"/>
      <c r="D58" s="202" t="s">
        <v>807</v>
      </c>
      <c r="E58" s="201"/>
      <c r="F58" s="201"/>
      <c r="G58" s="201"/>
      <c r="H58" s="201"/>
      <c r="I58" s="201"/>
      <c r="J58" s="200">
        <f>J83</f>
        <v>0</v>
      </c>
      <c r="K58" s="199"/>
    </row>
    <row r="59" spans="2:11" s="205" customFormat="1" ht="24.75" customHeight="1">
      <c r="B59" s="211"/>
      <c r="C59" s="210"/>
      <c r="D59" s="209" t="s">
        <v>808</v>
      </c>
      <c r="E59" s="208"/>
      <c r="F59" s="208"/>
      <c r="G59" s="208"/>
      <c r="H59" s="208"/>
      <c r="I59" s="208"/>
      <c r="J59" s="207">
        <f>J132</f>
        <v>0</v>
      </c>
      <c r="K59" s="206"/>
    </row>
    <row r="60" spans="2:11" s="198" customFormat="1" ht="19.5" customHeight="1">
      <c r="B60" s="204"/>
      <c r="C60" s="203"/>
      <c r="D60" s="202" t="s">
        <v>807</v>
      </c>
      <c r="E60" s="201"/>
      <c r="F60" s="201"/>
      <c r="G60" s="201"/>
      <c r="H60" s="201"/>
      <c r="I60" s="201"/>
      <c r="J60" s="200">
        <f>J133</f>
        <v>0</v>
      </c>
      <c r="K60" s="199"/>
    </row>
    <row r="61" spans="2:11" s="198" customFormat="1" ht="19.5" customHeight="1">
      <c r="B61" s="204"/>
      <c r="C61" s="203"/>
      <c r="D61" s="202" t="s">
        <v>806</v>
      </c>
      <c r="E61" s="201"/>
      <c r="F61" s="201"/>
      <c r="G61" s="201"/>
      <c r="H61" s="201"/>
      <c r="I61" s="201"/>
      <c r="J61" s="200">
        <f>J179</f>
        <v>0</v>
      </c>
      <c r="K61" s="199"/>
    </row>
    <row r="62" spans="2:11" s="133" customFormat="1" ht="21.75" customHeight="1">
      <c r="B62" s="134"/>
      <c r="C62" s="153"/>
      <c r="D62" s="153"/>
      <c r="E62" s="153"/>
      <c r="F62" s="153"/>
      <c r="G62" s="153"/>
      <c r="H62" s="153"/>
      <c r="I62" s="153"/>
      <c r="J62" s="153"/>
      <c r="K62" s="197"/>
    </row>
    <row r="63" spans="2:11" s="133" customFormat="1" ht="6.75" customHeight="1">
      <c r="B63" s="136"/>
      <c r="C63" s="135"/>
      <c r="D63" s="135"/>
      <c r="E63" s="135"/>
      <c r="F63" s="135"/>
      <c r="G63" s="135"/>
      <c r="H63" s="135"/>
      <c r="I63" s="135"/>
      <c r="J63" s="135"/>
      <c r="K63" s="196"/>
    </row>
    <row r="67" spans="2:12" s="133" customFormat="1" ht="6.75" customHeight="1">
      <c r="B67" s="195"/>
      <c r="C67" s="194"/>
      <c r="D67" s="194"/>
      <c r="E67" s="194"/>
      <c r="F67" s="194"/>
      <c r="G67" s="194"/>
      <c r="H67" s="194"/>
      <c r="I67" s="194"/>
      <c r="J67" s="194"/>
      <c r="K67" s="194"/>
      <c r="L67" s="134"/>
    </row>
    <row r="68" spans="2:12" s="133" customFormat="1" ht="36.75" customHeight="1">
      <c r="B68" s="134"/>
      <c r="C68" s="193" t="s">
        <v>805</v>
      </c>
      <c r="L68" s="134"/>
    </row>
    <row r="69" spans="2:12" s="133" customFormat="1" ht="6.75" customHeight="1">
      <c r="B69" s="134"/>
      <c r="L69" s="134"/>
    </row>
    <row r="70" spans="2:12" s="133" customFormat="1" ht="14.25" customHeight="1">
      <c r="B70" s="134"/>
      <c r="C70" s="191" t="s">
        <v>14</v>
      </c>
      <c r="L70" s="134"/>
    </row>
    <row r="71" spans="2:12" s="133" customFormat="1" ht="22.5" customHeight="1">
      <c r="B71" s="134"/>
      <c r="E71" s="318" t="str">
        <f>E7</f>
        <v>Změna zdroje tepla v objektech DD Pohoda  </v>
      </c>
      <c r="F71" s="319"/>
      <c r="G71" s="319"/>
      <c r="H71" s="319"/>
      <c r="L71" s="134"/>
    </row>
    <row r="72" spans="2:12" s="133" customFormat="1" ht="14.25" customHeight="1">
      <c r="B72" s="134"/>
      <c r="C72" s="191" t="s">
        <v>103</v>
      </c>
      <c r="L72" s="134"/>
    </row>
    <row r="73" spans="2:12" s="133" customFormat="1" ht="23.25" customHeight="1">
      <c r="B73" s="134"/>
      <c r="E73" s="320" t="str">
        <f>E9</f>
        <v>SO01 F.1.4.g) MaR - Elektro a MaR</v>
      </c>
      <c r="F73" s="319"/>
      <c r="G73" s="319"/>
      <c r="H73" s="319"/>
      <c r="L73" s="134"/>
    </row>
    <row r="74" spans="2:12" s="133" customFormat="1" ht="6.75" customHeight="1">
      <c r="B74" s="134"/>
      <c r="L74" s="134"/>
    </row>
    <row r="75" spans="2:12" s="133" customFormat="1" ht="18" customHeight="1">
      <c r="B75" s="134"/>
      <c r="C75" s="191" t="s">
        <v>20</v>
      </c>
      <c r="F75" s="190" t="str">
        <f>F12</f>
        <v>Turnov</v>
      </c>
      <c r="I75" s="191" t="s">
        <v>22</v>
      </c>
      <c r="J75" s="192" t="str">
        <f>IF(J12="","",J12)</f>
        <v>10.07.2017</v>
      </c>
      <c r="L75" s="134"/>
    </row>
    <row r="76" spans="2:12" s="133" customFormat="1" ht="6.75" customHeight="1">
      <c r="B76" s="134"/>
      <c r="L76" s="134"/>
    </row>
    <row r="77" spans="2:12" s="133" customFormat="1" ht="15">
      <c r="B77" s="134"/>
      <c r="C77" s="191" t="s">
        <v>804</v>
      </c>
      <c r="F77" s="190" t="str">
        <f>E15</f>
        <v>Město Turnov</v>
      </c>
      <c r="I77" s="191" t="s">
        <v>36</v>
      </c>
      <c r="J77" s="190" t="str">
        <f>E21</f>
        <v>VK INVESTING s.r.o., Ing. Jakub Kubina</v>
      </c>
      <c r="L77" s="134"/>
    </row>
    <row r="78" spans="2:12" s="133" customFormat="1" ht="14.25" customHeight="1">
      <c r="B78" s="134"/>
      <c r="C78" s="191" t="s">
        <v>803</v>
      </c>
      <c r="F78" s="190" t="str">
        <f>IF(E18="","",E18)</f>
        <v> </v>
      </c>
      <c r="L78" s="134"/>
    </row>
    <row r="79" spans="2:12" s="133" customFormat="1" ht="9.75" customHeight="1">
      <c r="B79" s="134"/>
      <c r="L79" s="134"/>
    </row>
    <row r="80" spans="2:20" s="181" customFormat="1" ht="29.25" customHeight="1">
      <c r="B80" s="185"/>
      <c r="C80" s="189" t="s">
        <v>129</v>
      </c>
      <c r="D80" s="187" t="s">
        <v>130</v>
      </c>
      <c r="E80" s="187" t="s">
        <v>61</v>
      </c>
      <c r="F80" s="187" t="s">
        <v>131</v>
      </c>
      <c r="G80" s="187" t="s">
        <v>132</v>
      </c>
      <c r="H80" s="187" t="s">
        <v>133</v>
      </c>
      <c r="I80" s="188" t="s">
        <v>134</v>
      </c>
      <c r="J80" s="187" t="s">
        <v>110</v>
      </c>
      <c r="K80" s="186" t="s">
        <v>802</v>
      </c>
      <c r="L80" s="185"/>
      <c r="M80" s="184" t="s">
        <v>136</v>
      </c>
      <c r="N80" s="183" t="s">
        <v>43</v>
      </c>
      <c r="O80" s="183" t="s">
        <v>137</v>
      </c>
      <c r="P80" s="183" t="s">
        <v>801</v>
      </c>
      <c r="Q80" s="183" t="s">
        <v>800</v>
      </c>
      <c r="R80" s="183" t="s">
        <v>799</v>
      </c>
      <c r="S80" s="183" t="s">
        <v>141</v>
      </c>
      <c r="T80" s="182" t="s">
        <v>142</v>
      </c>
    </row>
    <row r="81" spans="2:63" s="133" customFormat="1" ht="29.25" customHeight="1">
      <c r="B81" s="134"/>
      <c r="C81" s="180" t="s">
        <v>798</v>
      </c>
      <c r="J81" s="179">
        <f>BK81</f>
        <v>0</v>
      </c>
      <c r="L81" s="134"/>
      <c r="M81" s="178"/>
      <c r="N81" s="176"/>
      <c r="O81" s="176"/>
      <c r="P81" s="177">
        <f>P82+P132</f>
        <v>0</v>
      </c>
      <c r="Q81" s="176"/>
      <c r="R81" s="177">
        <f>R82+R132</f>
        <v>0</v>
      </c>
      <c r="S81" s="176"/>
      <c r="T81" s="175">
        <f>T82+T132</f>
        <v>0</v>
      </c>
      <c r="AT81" s="137" t="s">
        <v>78</v>
      </c>
      <c r="AU81" s="137" t="s">
        <v>112</v>
      </c>
      <c r="BK81" s="174">
        <f>BK82+BK132</f>
        <v>0</v>
      </c>
    </row>
    <row r="82" spans="2:63" s="157" customFormat="1" ht="36.75" customHeight="1">
      <c r="B82" s="165"/>
      <c r="D82" s="159" t="s">
        <v>78</v>
      </c>
      <c r="E82" s="173" t="s">
        <v>797</v>
      </c>
      <c r="F82" s="173" t="s">
        <v>796</v>
      </c>
      <c r="J82" s="172">
        <f>BK82</f>
        <v>0</v>
      </c>
      <c r="L82" s="165"/>
      <c r="M82" s="164"/>
      <c r="N82" s="162"/>
      <c r="O82" s="162"/>
      <c r="P82" s="163">
        <f>P83</f>
        <v>0</v>
      </c>
      <c r="Q82" s="162"/>
      <c r="R82" s="163">
        <f>R83</f>
        <v>0</v>
      </c>
      <c r="S82" s="162"/>
      <c r="T82" s="161">
        <f>T83</f>
        <v>0</v>
      </c>
      <c r="AR82" s="159" t="s">
        <v>19</v>
      </c>
      <c r="AT82" s="160" t="s">
        <v>78</v>
      </c>
      <c r="AU82" s="160" t="s">
        <v>79</v>
      </c>
      <c r="AY82" s="159" t="s">
        <v>144</v>
      </c>
      <c r="BK82" s="158">
        <f>BK83</f>
        <v>0</v>
      </c>
    </row>
    <row r="83" spans="2:63" s="157" customFormat="1" ht="19.5" customHeight="1">
      <c r="B83" s="165"/>
      <c r="D83" s="168" t="s">
        <v>78</v>
      </c>
      <c r="E83" s="167" t="s">
        <v>788</v>
      </c>
      <c r="F83" s="167" t="s">
        <v>787</v>
      </c>
      <c r="J83" s="166">
        <f>BK83</f>
        <v>0</v>
      </c>
      <c r="L83" s="165"/>
      <c r="M83" s="164"/>
      <c r="N83" s="162"/>
      <c r="O83" s="162"/>
      <c r="P83" s="163">
        <f>SUM(P84:P131)</f>
        <v>0</v>
      </c>
      <c r="Q83" s="162"/>
      <c r="R83" s="163">
        <f>SUM(R84:R131)</f>
        <v>0</v>
      </c>
      <c r="S83" s="162"/>
      <c r="T83" s="161">
        <f>SUM(T84:T131)</f>
        <v>0</v>
      </c>
      <c r="AR83" s="159" t="s">
        <v>19</v>
      </c>
      <c r="AT83" s="160" t="s">
        <v>78</v>
      </c>
      <c r="AU83" s="160" t="s">
        <v>19</v>
      </c>
      <c r="AY83" s="159" t="s">
        <v>144</v>
      </c>
      <c r="BK83" s="158">
        <f>SUM(BK84:BK131)</f>
        <v>0</v>
      </c>
    </row>
    <row r="84" spans="2:65" s="133" customFormat="1" ht="22.5" customHeight="1">
      <c r="B84" s="148"/>
      <c r="C84" s="147" t="s">
        <v>19</v>
      </c>
      <c r="D84" s="147" t="s">
        <v>146</v>
      </c>
      <c r="E84" s="146" t="s">
        <v>19</v>
      </c>
      <c r="F84" s="143" t="s">
        <v>786</v>
      </c>
      <c r="G84" s="145" t="s">
        <v>760</v>
      </c>
      <c r="H84" s="144">
        <v>10</v>
      </c>
      <c r="I84" s="144"/>
      <c r="J84" s="144">
        <f>ROUND(I84*H84,2)</f>
        <v>0</v>
      </c>
      <c r="K84" s="143" t="s">
        <v>743</v>
      </c>
      <c r="L84" s="134"/>
      <c r="M84" s="142" t="s">
        <v>743</v>
      </c>
      <c r="N84" s="151" t="s">
        <v>44</v>
      </c>
      <c r="O84" s="150">
        <v>0</v>
      </c>
      <c r="P84" s="150">
        <f>O84*H84</f>
        <v>0</v>
      </c>
      <c r="Q84" s="150">
        <v>0</v>
      </c>
      <c r="R84" s="150">
        <f>Q84*H84</f>
        <v>0</v>
      </c>
      <c r="S84" s="150">
        <v>0</v>
      </c>
      <c r="T84" s="149">
        <f>S84*H84</f>
        <v>0</v>
      </c>
      <c r="AR84" s="137" t="s">
        <v>150</v>
      </c>
      <c r="AT84" s="137" t="s">
        <v>146</v>
      </c>
      <c r="AU84" s="137" t="s">
        <v>101</v>
      </c>
      <c r="AY84" s="137" t="s">
        <v>144</v>
      </c>
      <c r="BE84" s="138">
        <f>IF(N84="základní",J84,0)</f>
        <v>0</v>
      </c>
      <c r="BF84" s="138">
        <f>IF(N84="snížená",J84,0)</f>
        <v>0</v>
      </c>
      <c r="BG84" s="138">
        <f>IF(N84="zákl. přenesená",J84,0)</f>
        <v>0</v>
      </c>
      <c r="BH84" s="138">
        <f>IF(N84="sníž. přenesená",J84,0)</f>
        <v>0</v>
      </c>
      <c r="BI84" s="138">
        <f>IF(N84="nulová",J84,0)</f>
        <v>0</v>
      </c>
      <c r="BJ84" s="137" t="s">
        <v>19</v>
      </c>
      <c r="BK84" s="138">
        <f>ROUND(I84*H84,2)</f>
        <v>0</v>
      </c>
      <c r="BL84" s="137" t="s">
        <v>150</v>
      </c>
      <c r="BM84" s="137" t="s">
        <v>101</v>
      </c>
    </row>
    <row r="85" spans="2:47" s="133" customFormat="1" ht="13.5">
      <c r="B85" s="134"/>
      <c r="D85" s="156" t="s">
        <v>747</v>
      </c>
      <c r="F85" s="155" t="s">
        <v>786</v>
      </c>
      <c r="I85" s="144"/>
      <c r="L85" s="134"/>
      <c r="M85" s="154"/>
      <c r="N85" s="153"/>
      <c r="O85" s="153"/>
      <c r="P85" s="153"/>
      <c r="Q85" s="153"/>
      <c r="R85" s="153"/>
      <c r="S85" s="153"/>
      <c r="T85" s="152"/>
      <c r="AT85" s="137" t="s">
        <v>747</v>
      </c>
      <c r="AU85" s="137" t="s">
        <v>101</v>
      </c>
    </row>
    <row r="86" spans="2:65" s="133" customFormat="1" ht="22.5" customHeight="1">
      <c r="B86" s="148"/>
      <c r="C86" s="147" t="s">
        <v>101</v>
      </c>
      <c r="D86" s="147" t="s">
        <v>146</v>
      </c>
      <c r="E86" s="146" t="s">
        <v>101</v>
      </c>
      <c r="F86" s="143" t="s">
        <v>785</v>
      </c>
      <c r="G86" s="145" t="s">
        <v>207</v>
      </c>
      <c r="H86" s="144">
        <v>10</v>
      </c>
      <c r="I86" s="144"/>
      <c r="J86" s="144">
        <f>ROUND(I86*H86,2)</f>
        <v>0</v>
      </c>
      <c r="K86" s="143" t="s">
        <v>743</v>
      </c>
      <c r="L86" s="134"/>
      <c r="M86" s="142" t="s">
        <v>743</v>
      </c>
      <c r="N86" s="151" t="s">
        <v>44</v>
      </c>
      <c r="O86" s="150">
        <v>0</v>
      </c>
      <c r="P86" s="150">
        <f>O86*H86</f>
        <v>0</v>
      </c>
      <c r="Q86" s="150">
        <v>0</v>
      </c>
      <c r="R86" s="150">
        <f>Q86*H86</f>
        <v>0</v>
      </c>
      <c r="S86" s="150">
        <v>0</v>
      </c>
      <c r="T86" s="149">
        <f>S86*H86</f>
        <v>0</v>
      </c>
      <c r="AR86" s="137" t="s">
        <v>150</v>
      </c>
      <c r="AT86" s="137" t="s">
        <v>146</v>
      </c>
      <c r="AU86" s="137" t="s">
        <v>101</v>
      </c>
      <c r="AY86" s="137" t="s">
        <v>144</v>
      </c>
      <c r="BE86" s="138">
        <f>IF(N86="základní",J86,0)</f>
        <v>0</v>
      </c>
      <c r="BF86" s="138">
        <f>IF(N86="snížená",J86,0)</f>
        <v>0</v>
      </c>
      <c r="BG86" s="138">
        <f>IF(N86="zákl. přenesená",J86,0)</f>
        <v>0</v>
      </c>
      <c r="BH86" s="138">
        <f>IF(N86="sníž. přenesená",J86,0)</f>
        <v>0</v>
      </c>
      <c r="BI86" s="138">
        <f>IF(N86="nulová",J86,0)</f>
        <v>0</v>
      </c>
      <c r="BJ86" s="137" t="s">
        <v>19</v>
      </c>
      <c r="BK86" s="138">
        <f>ROUND(I86*H86,2)</f>
        <v>0</v>
      </c>
      <c r="BL86" s="137" t="s">
        <v>150</v>
      </c>
      <c r="BM86" s="137" t="s">
        <v>150</v>
      </c>
    </row>
    <row r="87" spans="2:47" s="133" customFormat="1" ht="13.5">
      <c r="B87" s="134"/>
      <c r="D87" s="156" t="s">
        <v>747</v>
      </c>
      <c r="F87" s="155" t="s">
        <v>785</v>
      </c>
      <c r="I87" s="144"/>
      <c r="L87" s="134"/>
      <c r="M87" s="154"/>
      <c r="N87" s="153"/>
      <c r="O87" s="153"/>
      <c r="P87" s="153"/>
      <c r="Q87" s="153"/>
      <c r="R87" s="153"/>
      <c r="S87" s="153"/>
      <c r="T87" s="152"/>
      <c r="AT87" s="137" t="s">
        <v>747</v>
      </c>
      <c r="AU87" s="137" t="s">
        <v>101</v>
      </c>
    </row>
    <row r="88" spans="2:65" s="133" customFormat="1" ht="22.5" customHeight="1">
      <c r="B88" s="148"/>
      <c r="C88" s="147" t="s">
        <v>247</v>
      </c>
      <c r="D88" s="147" t="s">
        <v>146</v>
      </c>
      <c r="E88" s="146" t="s">
        <v>247</v>
      </c>
      <c r="F88" s="143" t="s">
        <v>784</v>
      </c>
      <c r="G88" s="145" t="s">
        <v>207</v>
      </c>
      <c r="H88" s="144">
        <v>10</v>
      </c>
      <c r="I88" s="144"/>
      <c r="J88" s="144">
        <f>ROUND(I88*H88,2)</f>
        <v>0</v>
      </c>
      <c r="K88" s="143" t="s">
        <v>743</v>
      </c>
      <c r="L88" s="134"/>
      <c r="M88" s="142" t="s">
        <v>743</v>
      </c>
      <c r="N88" s="151" t="s">
        <v>44</v>
      </c>
      <c r="O88" s="150">
        <v>0</v>
      </c>
      <c r="P88" s="150">
        <f>O88*H88</f>
        <v>0</v>
      </c>
      <c r="Q88" s="150">
        <v>0</v>
      </c>
      <c r="R88" s="150">
        <f>Q88*H88</f>
        <v>0</v>
      </c>
      <c r="S88" s="150">
        <v>0</v>
      </c>
      <c r="T88" s="149">
        <f>S88*H88</f>
        <v>0</v>
      </c>
      <c r="AR88" s="137" t="s">
        <v>150</v>
      </c>
      <c r="AT88" s="137" t="s">
        <v>146</v>
      </c>
      <c r="AU88" s="137" t="s">
        <v>101</v>
      </c>
      <c r="AY88" s="137" t="s">
        <v>144</v>
      </c>
      <c r="BE88" s="138">
        <f>IF(N88="základní",J88,0)</f>
        <v>0</v>
      </c>
      <c r="BF88" s="138">
        <f>IF(N88="snížená",J88,0)</f>
        <v>0</v>
      </c>
      <c r="BG88" s="138">
        <f>IF(N88="zákl. přenesená",J88,0)</f>
        <v>0</v>
      </c>
      <c r="BH88" s="138">
        <f>IF(N88="sníž. přenesená",J88,0)</f>
        <v>0</v>
      </c>
      <c r="BI88" s="138">
        <f>IF(N88="nulová",J88,0)</f>
        <v>0</v>
      </c>
      <c r="BJ88" s="137" t="s">
        <v>19</v>
      </c>
      <c r="BK88" s="138">
        <f>ROUND(I88*H88,2)</f>
        <v>0</v>
      </c>
      <c r="BL88" s="137" t="s">
        <v>150</v>
      </c>
      <c r="BM88" s="137" t="s">
        <v>628</v>
      </c>
    </row>
    <row r="89" spans="2:47" s="133" customFormat="1" ht="13.5">
      <c r="B89" s="134"/>
      <c r="D89" s="156" t="s">
        <v>747</v>
      </c>
      <c r="F89" s="155" t="s">
        <v>784</v>
      </c>
      <c r="I89" s="144"/>
      <c r="L89" s="134"/>
      <c r="M89" s="154"/>
      <c r="N89" s="153"/>
      <c r="O89" s="153"/>
      <c r="P89" s="153"/>
      <c r="Q89" s="153"/>
      <c r="R89" s="153"/>
      <c r="S89" s="153"/>
      <c r="T89" s="152"/>
      <c r="AT89" s="137" t="s">
        <v>747</v>
      </c>
      <c r="AU89" s="137" t="s">
        <v>101</v>
      </c>
    </row>
    <row r="90" spans="2:65" s="133" customFormat="1" ht="22.5" customHeight="1">
      <c r="B90" s="148"/>
      <c r="C90" s="147" t="s">
        <v>150</v>
      </c>
      <c r="D90" s="147" t="s">
        <v>146</v>
      </c>
      <c r="E90" s="146" t="s">
        <v>150</v>
      </c>
      <c r="F90" s="143" t="s">
        <v>783</v>
      </c>
      <c r="G90" s="145" t="s">
        <v>207</v>
      </c>
      <c r="H90" s="144">
        <v>20</v>
      </c>
      <c r="I90" s="144"/>
      <c r="J90" s="144">
        <f>ROUND(I90*H90,2)</f>
        <v>0</v>
      </c>
      <c r="K90" s="143" t="s">
        <v>743</v>
      </c>
      <c r="L90" s="134"/>
      <c r="M90" s="142" t="s">
        <v>743</v>
      </c>
      <c r="N90" s="151" t="s">
        <v>44</v>
      </c>
      <c r="O90" s="150">
        <v>0</v>
      </c>
      <c r="P90" s="150">
        <f>O90*H90</f>
        <v>0</v>
      </c>
      <c r="Q90" s="150">
        <v>0</v>
      </c>
      <c r="R90" s="150">
        <f>Q90*H90</f>
        <v>0</v>
      </c>
      <c r="S90" s="150">
        <v>0</v>
      </c>
      <c r="T90" s="149">
        <f>S90*H90</f>
        <v>0</v>
      </c>
      <c r="AR90" s="137" t="s">
        <v>150</v>
      </c>
      <c r="AT90" s="137" t="s">
        <v>146</v>
      </c>
      <c r="AU90" s="137" t="s">
        <v>101</v>
      </c>
      <c r="AY90" s="137" t="s">
        <v>144</v>
      </c>
      <c r="BE90" s="138">
        <f>IF(N90="základní",J90,0)</f>
        <v>0</v>
      </c>
      <c r="BF90" s="138">
        <f>IF(N90="snížená",J90,0)</f>
        <v>0</v>
      </c>
      <c r="BG90" s="138">
        <f>IF(N90="zákl. přenesená",J90,0)</f>
        <v>0</v>
      </c>
      <c r="BH90" s="138">
        <f>IF(N90="sníž. přenesená",J90,0)</f>
        <v>0</v>
      </c>
      <c r="BI90" s="138">
        <f>IF(N90="nulová",J90,0)</f>
        <v>0</v>
      </c>
      <c r="BJ90" s="137" t="s">
        <v>19</v>
      </c>
      <c r="BK90" s="138">
        <f>ROUND(I90*H90,2)</f>
        <v>0</v>
      </c>
      <c r="BL90" s="137" t="s">
        <v>150</v>
      </c>
      <c r="BM90" s="137" t="s">
        <v>285</v>
      </c>
    </row>
    <row r="91" spans="2:47" s="133" customFormat="1" ht="13.5">
      <c r="B91" s="134"/>
      <c r="D91" s="156" t="s">
        <v>747</v>
      </c>
      <c r="F91" s="155" t="s">
        <v>783</v>
      </c>
      <c r="I91" s="144"/>
      <c r="L91" s="134"/>
      <c r="M91" s="154"/>
      <c r="N91" s="153"/>
      <c r="O91" s="153"/>
      <c r="P91" s="153"/>
      <c r="Q91" s="153"/>
      <c r="R91" s="153"/>
      <c r="S91" s="153"/>
      <c r="T91" s="152"/>
      <c r="AT91" s="137" t="s">
        <v>747</v>
      </c>
      <c r="AU91" s="137" t="s">
        <v>101</v>
      </c>
    </row>
    <row r="92" spans="2:65" s="133" customFormat="1" ht="22.5" customHeight="1">
      <c r="B92" s="148"/>
      <c r="C92" s="147" t="s">
        <v>256</v>
      </c>
      <c r="D92" s="147" t="s">
        <v>146</v>
      </c>
      <c r="E92" s="146" t="s">
        <v>256</v>
      </c>
      <c r="F92" s="143" t="s">
        <v>781</v>
      </c>
      <c r="G92" s="145" t="s">
        <v>207</v>
      </c>
      <c r="H92" s="144">
        <v>60</v>
      </c>
      <c r="I92" s="144"/>
      <c r="J92" s="144">
        <f>ROUND(I92*H92,2)</f>
        <v>0</v>
      </c>
      <c r="K92" s="143" t="s">
        <v>743</v>
      </c>
      <c r="L92" s="134"/>
      <c r="M92" s="142" t="s">
        <v>743</v>
      </c>
      <c r="N92" s="151" t="s">
        <v>44</v>
      </c>
      <c r="O92" s="150">
        <v>0</v>
      </c>
      <c r="P92" s="150">
        <f>O92*H92</f>
        <v>0</v>
      </c>
      <c r="Q92" s="150">
        <v>0</v>
      </c>
      <c r="R92" s="150">
        <f>Q92*H92</f>
        <v>0</v>
      </c>
      <c r="S92" s="150">
        <v>0</v>
      </c>
      <c r="T92" s="149">
        <f>S92*H92</f>
        <v>0</v>
      </c>
      <c r="AR92" s="137" t="s">
        <v>150</v>
      </c>
      <c r="AT92" s="137" t="s">
        <v>146</v>
      </c>
      <c r="AU92" s="137" t="s">
        <v>101</v>
      </c>
      <c r="AY92" s="137" t="s">
        <v>144</v>
      </c>
      <c r="BE92" s="138">
        <f>IF(N92="základní",J92,0)</f>
        <v>0</v>
      </c>
      <c r="BF92" s="138">
        <f>IF(N92="snížená",J92,0)</f>
        <v>0</v>
      </c>
      <c r="BG92" s="138">
        <f>IF(N92="zákl. přenesená",J92,0)</f>
        <v>0</v>
      </c>
      <c r="BH92" s="138">
        <f>IF(N92="sníž. přenesená",J92,0)</f>
        <v>0</v>
      </c>
      <c r="BI92" s="138">
        <f>IF(N92="nulová",J92,0)</f>
        <v>0</v>
      </c>
      <c r="BJ92" s="137" t="s">
        <v>19</v>
      </c>
      <c r="BK92" s="138">
        <f>ROUND(I92*H92,2)</f>
        <v>0</v>
      </c>
      <c r="BL92" s="137" t="s">
        <v>150</v>
      </c>
      <c r="BM92" s="137" t="s">
        <v>24</v>
      </c>
    </row>
    <row r="93" spans="2:47" s="133" customFormat="1" ht="13.5">
      <c r="B93" s="134"/>
      <c r="D93" s="156" t="s">
        <v>747</v>
      </c>
      <c r="F93" s="155" t="s">
        <v>781</v>
      </c>
      <c r="I93" s="144"/>
      <c r="L93" s="134"/>
      <c r="M93" s="154"/>
      <c r="N93" s="153"/>
      <c r="O93" s="153"/>
      <c r="P93" s="153"/>
      <c r="Q93" s="153"/>
      <c r="R93" s="153"/>
      <c r="S93" s="153"/>
      <c r="T93" s="152"/>
      <c r="AT93" s="137" t="s">
        <v>747</v>
      </c>
      <c r="AU93" s="137" t="s">
        <v>101</v>
      </c>
    </row>
    <row r="94" spans="2:65" s="133" customFormat="1" ht="22.5" customHeight="1">
      <c r="B94" s="148"/>
      <c r="C94" s="147" t="s">
        <v>628</v>
      </c>
      <c r="D94" s="147" t="s">
        <v>146</v>
      </c>
      <c r="E94" s="146" t="s">
        <v>628</v>
      </c>
      <c r="F94" s="143" t="s">
        <v>780</v>
      </c>
      <c r="G94" s="145" t="s">
        <v>207</v>
      </c>
      <c r="H94" s="144">
        <v>35</v>
      </c>
      <c r="I94" s="144"/>
      <c r="J94" s="144">
        <f>ROUND(I94*H94,2)</f>
        <v>0</v>
      </c>
      <c r="K94" s="143" t="s">
        <v>743</v>
      </c>
      <c r="L94" s="134"/>
      <c r="M94" s="142" t="s">
        <v>743</v>
      </c>
      <c r="N94" s="151" t="s">
        <v>44</v>
      </c>
      <c r="O94" s="150">
        <v>0</v>
      </c>
      <c r="P94" s="150">
        <f>O94*H94</f>
        <v>0</v>
      </c>
      <c r="Q94" s="150">
        <v>0</v>
      </c>
      <c r="R94" s="150">
        <f>Q94*H94</f>
        <v>0</v>
      </c>
      <c r="S94" s="150">
        <v>0</v>
      </c>
      <c r="T94" s="149">
        <f>S94*H94</f>
        <v>0</v>
      </c>
      <c r="AR94" s="137" t="s">
        <v>150</v>
      </c>
      <c r="AT94" s="137" t="s">
        <v>146</v>
      </c>
      <c r="AU94" s="137" t="s">
        <v>101</v>
      </c>
      <c r="AY94" s="137" t="s">
        <v>144</v>
      </c>
      <c r="BE94" s="138">
        <f>IF(N94="základní",J94,0)</f>
        <v>0</v>
      </c>
      <c r="BF94" s="138">
        <f>IF(N94="snížená",J94,0)</f>
        <v>0</v>
      </c>
      <c r="BG94" s="138">
        <f>IF(N94="zákl. přenesená",J94,0)</f>
        <v>0</v>
      </c>
      <c r="BH94" s="138">
        <f>IF(N94="sníž. přenesená",J94,0)</f>
        <v>0</v>
      </c>
      <c r="BI94" s="138">
        <f>IF(N94="nulová",J94,0)</f>
        <v>0</v>
      </c>
      <c r="BJ94" s="137" t="s">
        <v>19</v>
      </c>
      <c r="BK94" s="138">
        <f>ROUND(I94*H94,2)</f>
        <v>0</v>
      </c>
      <c r="BL94" s="137" t="s">
        <v>150</v>
      </c>
      <c r="BM94" s="137" t="s">
        <v>642</v>
      </c>
    </row>
    <row r="95" spans="2:47" s="133" customFormat="1" ht="13.5">
      <c r="B95" s="134"/>
      <c r="D95" s="156" t="s">
        <v>747</v>
      </c>
      <c r="F95" s="155" t="s">
        <v>780</v>
      </c>
      <c r="I95" s="144"/>
      <c r="L95" s="134"/>
      <c r="M95" s="154"/>
      <c r="N95" s="153"/>
      <c r="O95" s="153"/>
      <c r="P95" s="153"/>
      <c r="Q95" s="153"/>
      <c r="R95" s="153"/>
      <c r="S95" s="153"/>
      <c r="T95" s="152"/>
      <c r="AT95" s="137" t="s">
        <v>747</v>
      </c>
      <c r="AU95" s="137" t="s">
        <v>101</v>
      </c>
    </row>
    <row r="96" spans="2:65" s="133" customFormat="1" ht="22.5" customHeight="1">
      <c r="B96" s="148"/>
      <c r="C96" s="147" t="s">
        <v>414</v>
      </c>
      <c r="D96" s="147" t="s">
        <v>146</v>
      </c>
      <c r="E96" s="146" t="s">
        <v>414</v>
      </c>
      <c r="F96" s="143" t="s">
        <v>779</v>
      </c>
      <c r="G96" s="145" t="s">
        <v>207</v>
      </c>
      <c r="H96" s="144">
        <v>10</v>
      </c>
      <c r="I96" s="144"/>
      <c r="J96" s="144">
        <f>ROUND(I96*H96,2)</f>
        <v>0</v>
      </c>
      <c r="K96" s="143" t="s">
        <v>743</v>
      </c>
      <c r="L96" s="134"/>
      <c r="M96" s="142" t="s">
        <v>743</v>
      </c>
      <c r="N96" s="151" t="s">
        <v>44</v>
      </c>
      <c r="O96" s="150">
        <v>0</v>
      </c>
      <c r="P96" s="150">
        <f>O96*H96</f>
        <v>0</v>
      </c>
      <c r="Q96" s="150">
        <v>0</v>
      </c>
      <c r="R96" s="150">
        <f>Q96*H96</f>
        <v>0</v>
      </c>
      <c r="S96" s="150">
        <v>0</v>
      </c>
      <c r="T96" s="149">
        <f>S96*H96</f>
        <v>0</v>
      </c>
      <c r="AR96" s="137" t="s">
        <v>150</v>
      </c>
      <c r="AT96" s="137" t="s">
        <v>146</v>
      </c>
      <c r="AU96" s="137" t="s">
        <v>101</v>
      </c>
      <c r="AY96" s="137" t="s">
        <v>144</v>
      </c>
      <c r="BE96" s="138">
        <f>IF(N96="základní",J96,0)</f>
        <v>0</v>
      </c>
      <c r="BF96" s="138">
        <f>IF(N96="snížená",J96,0)</f>
        <v>0</v>
      </c>
      <c r="BG96" s="138">
        <f>IF(N96="zákl. přenesená",J96,0)</f>
        <v>0</v>
      </c>
      <c r="BH96" s="138">
        <f>IF(N96="sníž. přenesená",J96,0)</f>
        <v>0</v>
      </c>
      <c r="BI96" s="138">
        <f>IF(N96="nulová",J96,0)</f>
        <v>0</v>
      </c>
      <c r="BJ96" s="137" t="s">
        <v>19</v>
      </c>
      <c r="BK96" s="138">
        <f>ROUND(I96*H96,2)</f>
        <v>0</v>
      </c>
      <c r="BL96" s="137" t="s">
        <v>150</v>
      </c>
      <c r="BM96" s="137" t="s">
        <v>794</v>
      </c>
    </row>
    <row r="97" spans="2:47" s="133" customFormat="1" ht="13.5">
      <c r="B97" s="134"/>
      <c r="D97" s="156" t="s">
        <v>747</v>
      </c>
      <c r="F97" s="155" t="s">
        <v>779</v>
      </c>
      <c r="I97" s="144"/>
      <c r="L97" s="134"/>
      <c r="M97" s="154"/>
      <c r="N97" s="153"/>
      <c r="O97" s="153"/>
      <c r="P97" s="153"/>
      <c r="Q97" s="153"/>
      <c r="R97" s="153"/>
      <c r="S97" s="153"/>
      <c r="T97" s="152"/>
      <c r="AT97" s="137" t="s">
        <v>747</v>
      </c>
      <c r="AU97" s="137" t="s">
        <v>101</v>
      </c>
    </row>
    <row r="98" spans="2:65" s="133" customFormat="1" ht="22.5" customHeight="1">
      <c r="B98" s="148"/>
      <c r="C98" s="147" t="s">
        <v>285</v>
      </c>
      <c r="D98" s="147" t="s">
        <v>146</v>
      </c>
      <c r="E98" s="146" t="s">
        <v>285</v>
      </c>
      <c r="F98" s="143" t="s">
        <v>778</v>
      </c>
      <c r="G98" s="145" t="s">
        <v>207</v>
      </c>
      <c r="H98" s="144">
        <v>30</v>
      </c>
      <c r="I98" s="144"/>
      <c r="J98" s="144">
        <f>ROUND(I98*H98,2)</f>
        <v>0</v>
      </c>
      <c r="K98" s="143" t="s">
        <v>743</v>
      </c>
      <c r="L98" s="134"/>
      <c r="M98" s="142" t="s">
        <v>743</v>
      </c>
      <c r="N98" s="151" t="s">
        <v>44</v>
      </c>
      <c r="O98" s="150">
        <v>0</v>
      </c>
      <c r="P98" s="150">
        <f>O98*H98</f>
        <v>0</v>
      </c>
      <c r="Q98" s="150">
        <v>0</v>
      </c>
      <c r="R98" s="150">
        <f>Q98*H98</f>
        <v>0</v>
      </c>
      <c r="S98" s="150">
        <v>0</v>
      </c>
      <c r="T98" s="149">
        <f>S98*H98</f>
        <v>0</v>
      </c>
      <c r="AR98" s="137" t="s">
        <v>150</v>
      </c>
      <c r="AT98" s="137" t="s">
        <v>146</v>
      </c>
      <c r="AU98" s="137" t="s">
        <v>101</v>
      </c>
      <c r="AY98" s="137" t="s">
        <v>144</v>
      </c>
      <c r="BE98" s="138">
        <f>IF(N98="základní",J98,0)</f>
        <v>0</v>
      </c>
      <c r="BF98" s="138">
        <f>IF(N98="snížená",J98,0)</f>
        <v>0</v>
      </c>
      <c r="BG98" s="138">
        <f>IF(N98="zákl. přenesená",J98,0)</f>
        <v>0</v>
      </c>
      <c r="BH98" s="138">
        <f>IF(N98="sníž. přenesená",J98,0)</f>
        <v>0</v>
      </c>
      <c r="BI98" s="138">
        <f>IF(N98="nulová",J98,0)</f>
        <v>0</v>
      </c>
      <c r="BJ98" s="137" t="s">
        <v>19</v>
      </c>
      <c r="BK98" s="138">
        <f>ROUND(I98*H98,2)</f>
        <v>0</v>
      </c>
      <c r="BL98" s="137" t="s">
        <v>150</v>
      </c>
      <c r="BM98" s="137" t="s">
        <v>208</v>
      </c>
    </row>
    <row r="99" spans="2:47" s="133" customFormat="1" ht="13.5">
      <c r="B99" s="134"/>
      <c r="D99" s="156" t="s">
        <v>747</v>
      </c>
      <c r="F99" s="155" t="s">
        <v>778</v>
      </c>
      <c r="I99" s="144"/>
      <c r="L99" s="134"/>
      <c r="M99" s="154"/>
      <c r="N99" s="153"/>
      <c r="O99" s="153"/>
      <c r="P99" s="153"/>
      <c r="Q99" s="153"/>
      <c r="R99" s="153"/>
      <c r="S99" s="153"/>
      <c r="T99" s="152"/>
      <c r="AT99" s="137" t="s">
        <v>747</v>
      </c>
      <c r="AU99" s="137" t="s">
        <v>101</v>
      </c>
    </row>
    <row r="100" spans="2:65" s="133" customFormat="1" ht="22.5" customHeight="1">
      <c r="B100" s="148"/>
      <c r="C100" s="147" t="s">
        <v>637</v>
      </c>
      <c r="D100" s="147" t="s">
        <v>146</v>
      </c>
      <c r="E100" s="146" t="s">
        <v>637</v>
      </c>
      <c r="F100" s="143" t="s">
        <v>776</v>
      </c>
      <c r="G100" s="145" t="s">
        <v>207</v>
      </c>
      <c r="H100" s="144">
        <v>35</v>
      </c>
      <c r="I100" s="144"/>
      <c r="J100" s="144">
        <f>ROUND(I100*H100,2)</f>
        <v>0</v>
      </c>
      <c r="K100" s="143" t="s">
        <v>743</v>
      </c>
      <c r="L100" s="134"/>
      <c r="M100" s="142" t="s">
        <v>743</v>
      </c>
      <c r="N100" s="151" t="s">
        <v>44</v>
      </c>
      <c r="O100" s="150">
        <v>0</v>
      </c>
      <c r="P100" s="150">
        <f>O100*H100</f>
        <v>0</v>
      </c>
      <c r="Q100" s="150">
        <v>0</v>
      </c>
      <c r="R100" s="150">
        <f>Q100*H100</f>
        <v>0</v>
      </c>
      <c r="S100" s="150">
        <v>0</v>
      </c>
      <c r="T100" s="149">
        <f>S100*H100</f>
        <v>0</v>
      </c>
      <c r="AR100" s="137" t="s">
        <v>150</v>
      </c>
      <c r="AT100" s="137" t="s">
        <v>146</v>
      </c>
      <c r="AU100" s="137" t="s">
        <v>101</v>
      </c>
      <c r="AY100" s="137" t="s">
        <v>144</v>
      </c>
      <c r="BE100" s="138">
        <f>IF(N100="základní",J100,0)</f>
        <v>0</v>
      </c>
      <c r="BF100" s="138">
        <f>IF(N100="snížená",J100,0)</f>
        <v>0</v>
      </c>
      <c r="BG100" s="138">
        <f>IF(N100="zákl. přenesená",J100,0)</f>
        <v>0</v>
      </c>
      <c r="BH100" s="138">
        <f>IF(N100="sníž. přenesená",J100,0)</f>
        <v>0</v>
      </c>
      <c r="BI100" s="138">
        <f>IF(N100="nulová",J100,0)</f>
        <v>0</v>
      </c>
      <c r="BJ100" s="137" t="s">
        <v>19</v>
      </c>
      <c r="BK100" s="138">
        <f>ROUND(I100*H100,2)</f>
        <v>0</v>
      </c>
      <c r="BL100" s="137" t="s">
        <v>150</v>
      </c>
      <c r="BM100" s="137" t="s">
        <v>524</v>
      </c>
    </row>
    <row r="101" spans="2:47" s="133" customFormat="1" ht="13.5">
      <c r="B101" s="134"/>
      <c r="D101" s="156" t="s">
        <v>747</v>
      </c>
      <c r="F101" s="155" t="s">
        <v>776</v>
      </c>
      <c r="I101" s="144"/>
      <c r="L101" s="134"/>
      <c r="M101" s="154"/>
      <c r="N101" s="153"/>
      <c r="O101" s="153"/>
      <c r="P101" s="153"/>
      <c r="Q101" s="153"/>
      <c r="R101" s="153"/>
      <c r="S101" s="153"/>
      <c r="T101" s="152"/>
      <c r="AT101" s="137" t="s">
        <v>747</v>
      </c>
      <c r="AU101" s="137" t="s">
        <v>101</v>
      </c>
    </row>
    <row r="102" spans="2:65" s="133" customFormat="1" ht="22.5" customHeight="1">
      <c r="B102" s="148"/>
      <c r="C102" s="147" t="s">
        <v>24</v>
      </c>
      <c r="D102" s="147" t="s">
        <v>146</v>
      </c>
      <c r="E102" s="146" t="s">
        <v>24</v>
      </c>
      <c r="F102" s="143" t="s">
        <v>775</v>
      </c>
      <c r="G102" s="145" t="s">
        <v>207</v>
      </c>
      <c r="H102" s="144">
        <v>15</v>
      </c>
      <c r="I102" s="144"/>
      <c r="J102" s="144">
        <f>ROUND(I102*H102,2)</f>
        <v>0</v>
      </c>
      <c r="K102" s="143" t="s">
        <v>743</v>
      </c>
      <c r="L102" s="134"/>
      <c r="M102" s="142" t="s">
        <v>743</v>
      </c>
      <c r="N102" s="151" t="s">
        <v>44</v>
      </c>
      <c r="O102" s="150">
        <v>0</v>
      </c>
      <c r="P102" s="150">
        <f>O102*H102</f>
        <v>0</v>
      </c>
      <c r="Q102" s="150">
        <v>0</v>
      </c>
      <c r="R102" s="150">
        <f>Q102*H102</f>
        <v>0</v>
      </c>
      <c r="S102" s="150">
        <v>0</v>
      </c>
      <c r="T102" s="149">
        <f>S102*H102</f>
        <v>0</v>
      </c>
      <c r="AR102" s="137" t="s">
        <v>150</v>
      </c>
      <c r="AT102" s="137" t="s">
        <v>146</v>
      </c>
      <c r="AU102" s="137" t="s">
        <v>101</v>
      </c>
      <c r="AY102" s="137" t="s">
        <v>144</v>
      </c>
      <c r="BE102" s="138">
        <f>IF(N102="základní",J102,0)</f>
        <v>0</v>
      </c>
      <c r="BF102" s="138">
        <f>IF(N102="snížená",J102,0)</f>
        <v>0</v>
      </c>
      <c r="BG102" s="138">
        <f>IF(N102="zákl. přenesená",J102,0)</f>
        <v>0</v>
      </c>
      <c r="BH102" s="138">
        <f>IF(N102="sníž. přenesená",J102,0)</f>
        <v>0</v>
      </c>
      <c r="BI102" s="138">
        <f>IF(N102="nulová",J102,0)</f>
        <v>0</v>
      </c>
      <c r="BJ102" s="137" t="s">
        <v>19</v>
      </c>
      <c r="BK102" s="138">
        <f>ROUND(I102*H102,2)</f>
        <v>0</v>
      </c>
      <c r="BL102" s="137" t="s">
        <v>150</v>
      </c>
      <c r="BM102" s="137" t="s">
        <v>262</v>
      </c>
    </row>
    <row r="103" spans="2:47" s="133" customFormat="1" ht="13.5">
      <c r="B103" s="134"/>
      <c r="D103" s="156" t="s">
        <v>747</v>
      </c>
      <c r="F103" s="155" t="s">
        <v>775</v>
      </c>
      <c r="I103" s="144"/>
      <c r="L103" s="134"/>
      <c r="M103" s="154"/>
      <c r="N103" s="153"/>
      <c r="O103" s="153"/>
      <c r="P103" s="153"/>
      <c r="Q103" s="153"/>
      <c r="R103" s="153"/>
      <c r="S103" s="153"/>
      <c r="T103" s="152"/>
      <c r="AT103" s="137" t="s">
        <v>747</v>
      </c>
      <c r="AU103" s="137" t="s">
        <v>101</v>
      </c>
    </row>
    <row r="104" spans="2:65" s="133" customFormat="1" ht="22.5" customHeight="1">
      <c r="B104" s="148"/>
      <c r="C104" s="147" t="s">
        <v>418</v>
      </c>
      <c r="D104" s="147" t="s">
        <v>146</v>
      </c>
      <c r="E104" s="146" t="s">
        <v>418</v>
      </c>
      <c r="F104" s="143" t="s">
        <v>774</v>
      </c>
      <c r="G104" s="145" t="s">
        <v>207</v>
      </c>
      <c r="H104" s="144">
        <v>60</v>
      </c>
      <c r="I104" s="144"/>
      <c r="J104" s="144">
        <f>ROUND(I104*H104,2)</f>
        <v>0</v>
      </c>
      <c r="K104" s="143" t="s">
        <v>743</v>
      </c>
      <c r="L104" s="134"/>
      <c r="M104" s="142" t="s">
        <v>743</v>
      </c>
      <c r="N104" s="151" t="s">
        <v>44</v>
      </c>
      <c r="O104" s="150">
        <v>0</v>
      </c>
      <c r="P104" s="150">
        <f>O104*H104</f>
        <v>0</v>
      </c>
      <c r="Q104" s="150">
        <v>0</v>
      </c>
      <c r="R104" s="150">
        <f>Q104*H104</f>
        <v>0</v>
      </c>
      <c r="S104" s="150">
        <v>0</v>
      </c>
      <c r="T104" s="149">
        <f>S104*H104</f>
        <v>0</v>
      </c>
      <c r="AR104" s="137" t="s">
        <v>150</v>
      </c>
      <c r="AT104" s="137" t="s">
        <v>146</v>
      </c>
      <c r="AU104" s="137" t="s">
        <v>101</v>
      </c>
      <c r="AY104" s="137" t="s">
        <v>144</v>
      </c>
      <c r="BE104" s="138">
        <f>IF(N104="základní",J104,0)</f>
        <v>0</v>
      </c>
      <c r="BF104" s="138">
        <f>IF(N104="snížená",J104,0)</f>
        <v>0</v>
      </c>
      <c r="BG104" s="138">
        <f>IF(N104="zákl. přenesená",J104,0)</f>
        <v>0</v>
      </c>
      <c r="BH104" s="138">
        <f>IF(N104="sníž. přenesená",J104,0)</f>
        <v>0</v>
      </c>
      <c r="BI104" s="138">
        <f>IF(N104="nulová",J104,0)</f>
        <v>0</v>
      </c>
      <c r="BJ104" s="137" t="s">
        <v>19</v>
      </c>
      <c r="BK104" s="138">
        <f>ROUND(I104*H104,2)</f>
        <v>0</v>
      </c>
      <c r="BL104" s="137" t="s">
        <v>150</v>
      </c>
      <c r="BM104" s="137" t="s">
        <v>161</v>
      </c>
    </row>
    <row r="105" spans="2:47" s="133" customFormat="1" ht="13.5">
      <c r="B105" s="134"/>
      <c r="D105" s="156" t="s">
        <v>747</v>
      </c>
      <c r="F105" s="155" t="s">
        <v>774</v>
      </c>
      <c r="I105" s="144"/>
      <c r="L105" s="134"/>
      <c r="M105" s="154"/>
      <c r="N105" s="153"/>
      <c r="O105" s="153"/>
      <c r="P105" s="153"/>
      <c r="Q105" s="153"/>
      <c r="R105" s="153"/>
      <c r="S105" s="153"/>
      <c r="T105" s="152"/>
      <c r="AT105" s="137" t="s">
        <v>747</v>
      </c>
      <c r="AU105" s="137" t="s">
        <v>101</v>
      </c>
    </row>
    <row r="106" spans="2:65" s="133" customFormat="1" ht="22.5" customHeight="1">
      <c r="B106" s="148"/>
      <c r="C106" s="147" t="s">
        <v>642</v>
      </c>
      <c r="D106" s="147" t="s">
        <v>146</v>
      </c>
      <c r="E106" s="146" t="s">
        <v>642</v>
      </c>
      <c r="F106" s="143" t="s">
        <v>773</v>
      </c>
      <c r="G106" s="145" t="s">
        <v>207</v>
      </c>
      <c r="H106" s="144">
        <v>35</v>
      </c>
      <c r="I106" s="144"/>
      <c r="J106" s="144">
        <f>ROUND(I106*H106,2)</f>
        <v>0</v>
      </c>
      <c r="K106" s="143" t="s">
        <v>743</v>
      </c>
      <c r="L106" s="134"/>
      <c r="M106" s="142" t="s">
        <v>743</v>
      </c>
      <c r="N106" s="151" t="s">
        <v>44</v>
      </c>
      <c r="O106" s="150">
        <v>0</v>
      </c>
      <c r="P106" s="150">
        <f>O106*H106</f>
        <v>0</v>
      </c>
      <c r="Q106" s="150">
        <v>0</v>
      </c>
      <c r="R106" s="150">
        <f>Q106*H106</f>
        <v>0</v>
      </c>
      <c r="S106" s="150">
        <v>0</v>
      </c>
      <c r="T106" s="149">
        <f>S106*H106</f>
        <v>0</v>
      </c>
      <c r="AR106" s="137" t="s">
        <v>150</v>
      </c>
      <c r="AT106" s="137" t="s">
        <v>146</v>
      </c>
      <c r="AU106" s="137" t="s">
        <v>101</v>
      </c>
      <c r="AY106" s="137" t="s">
        <v>144</v>
      </c>
      <c r="BE106" s="138">
        <f>IF(N106="základní",J106,0)</f>
        <v>0</v>
      </c>
      <c r="BF106" s="138">
        <f>IF(N106="snížená",J106,0)</f>
        <v>0</v>
      </c>
      <c r="BG106" s="138">
        <f>IF(N106="zákl. přenesená",J106,0)</f>
        <v>0</v>
      </c>
      <c r="BH106" s="138">
        <f>IF(N106="sníž. přenesená",J106,0)</f>
        <v>0</v>
      </c>
      <c r="BI106" s="138">
        <f>IF(N106="nulová",J106,0)</f>
        <v>0</v>
      </c>
      <c r="BJ106" s="137" t="s">
        <v>19</v>
      </c>
      <c r="BK106" s="138">
        <f>ROUND(I106*H106,2)</f>
        <v>0</v>
      </c>
      <c r="BL106" s="137" t="s">
        <v>150</v>
      </c>
      <c r="BM106" s="137" t="s">
        <v>164</v>
      </c>
    </row>
    <row r="107" spans="2:47" s="133" customFormat="1" ht="13.5">
      <c r="B107" s="134"/>
      <c r="D107" s="156" t="s">
        <v>747</v>
      </c>
      <c r="F107" s="155" t="s">
        <v>773</v>
      </c>
      <c r="I107" s="144"/>
      <c r="L107" s="134"/>
      <c r="M107" s="154"/>
      <c r="N107" s="153"/>
      <c r="O107" s="153"/>
      <c r="P107" s="153"/>
      <c r="Q107" s="153"/>
      <c r="R107" s="153"/>
      <c r="S107" s="153"/>
      <c r="T107" s="152"/>
      <c r="AT107" s="137" t="s">
        <v>747</v>
      </c>
      <c r="AU107" s="137" t="s">
        <v>101</v>
      </c>
    </row>
    <row r="108" spans="2:65" s="133" customFormat="1" ht="22.5" customHeight="1">
      <c r="B108" s="148"/>
      <c r="C108" s="147" t="s">
        <v>416</v>
      </c>
      <c r="D108" s="147" t="s">
        <v>146</v>
      </c>
      <c r="E108" s="146" t="s">
        <v>416</v>
      </c>
      <c r="F108" s="143" t="s">
        <v>795</v>
      </c>
      <c r="G108" s="145" t="s">
        <v>760</v>
      </c>
      <c r="H108" s="144">
        <v>2</v>
      </c>
      <c r="I108" s="144"/>
      <c r="J108" s="144">
        <f>ROUND(I108*H108,2)</f>
        <v>0</v>
      </c>
      <c r="K108" s="143" t="s">
        <v>743</v>
      </c>
      <c r="L108" s="134"/>
      <c r="M108" s="142" t="s">
        <v>743</v>
      </c>
      <c r="N108" s="151" t="s">
        <v>44</v>
      </c>
      <c r="O108" s="150">
        <v>0</v>
      </c>
      <c r="P108" s="150">
        <f>O108*H108</f>
        <v>0</v>
      </c>
      <c r="Q108" s="150">
        <v>0</v>
      </c>
      <c r="R108" s="150">
        <f>Q108*H108</f>
        <v>0</v>
      </c>
      <c r="S108" s="150">
        <v>0</v>
      </c>
      <c r="T108" s="149">
        <f>S108*H108</f>
        <v>0</v>
      </c>
      <c r="AR108" s="137" t="s">
        <v>150</v>
      </c>
      <c r="AT108" s="137" t="s">
        <v>146</v>
      </c>
      <c r="AU108" s="137" t="s">
        <v>101</v>
      </c>
      <c r="AY108" s="137" t="s">
        <v>144</v>
      </c>
      <c r="BE108" s="138">
        <f>IF(N108="základní",J108,0)</f>
        <v>0</v>
      </c>
      <c r="BF108" s="138">
        <f>IF(N108="snížená",J108,0)</f>
        <v>0</v>
      </c>
      <c r="BG108" s="138">
        <f>IF(N108="zákl. přenesená",J108,0)</f>
        <v>0</v>
      </c>
      <c r="BH108" s="138">
        <f>IF(N108="sníž. přenesená",J108,0)</f>
        <v>0</v>
      </c>
      <c r="BI108" s="138">
        <f>IF(N108="nulová",J108,0)</f>
        <v>0</v>
      </c>
      <c r="BJ108" s="137" t="s">
        <v>19</v>
      </c>
      <c r="BK108" s="138">
        <f>ROUND(I108*H108,2)</f>
        <v>0</v>
      </c>
      <c r="BL108" s="137" t="s">
        <v>150</v>
      </c>
      <c r="BM108" s="137" t="s">
        <v>173</v>
      </c>
    </row>
    <row r="109" spans="2:47" s="133" customFormat="1" ht="13.5">
      <c r="B109" s="134"/>
      <c r="D109" s="156" t="s">
        <v>747</v>
      </c>
      <c r="F109" s="155" t="s">
        <v>795</v>
      </c>
      <c r="I109" s="144"/>
      <c r="L109" s="134"/>
      <c r="M109" s="154"/>
      <c r="N109" s="153"/>
      <c r="O109" s="153"/>
      <c r="P109" s="153"/>
      <c r="Q109" s="153"/>
      <c r="R109" s="153"/>
      <c r="S109" s="153"/>
      <c r="T109" s="152"/>
      <c r="AT109" s="137" t="s">
        <v>747</v>
      </c>
      <c r="AU109" s="137" t="s">
        <v>101</v>
      </c>
    </row>
    <row r="110" spans="2:65" s="133" customFormat="1" ht="22.5" customHeight="1">
      <c r="B110" s="148"/>
      <c r="C110" s="147" t="s">
        <v>794</v>
      </c>
      <c r="D110" s="147" t="s">
        <v>146</v>
      </c>
      <c r="E110" s="146" t="s">
        <v>794</v>
      </c>
      <c r="F110" s="143" t="s">
        <v>770</v>
      </c>
      <c r="G110" s="145" t="s">
        <v>760</v>
      </c>
      <c r="H110" s="144">
        <v>1</v>
      </c>
      <c r="I110" s="144"/>
      <c r="J110" s="144">
        <f>ROUND(I110*H110,2)</f>
        <v>0</v>
      </c>
      <c r="K110" s="143" t="s">
        <v>743</v>
      </c>
      <c r="L110" s="134"/>
      <c r="M110" s="142" t="s">
        <v>743</v>
      </c>
      <c r="N110" s="151" t="s">
        <v>44</v>
      </c>
      <c r="O110" s="150">
        <v>0</v>
      </c>
      <c r="P110" s="150">
        <f>O110*H110</f>
        <v>0</v>
      </c>
      <c r="Q110" s="150">
        <v>0</v>
      </c>
      <c r="R110" s="150">
        <f>Q110*H110</f>
        <v>0</v>
      </c>
      <c r="S110" s="150">
        <v>0</v>
      </c>
      <c r="T110" s="149">
        <f>S110*H110</f>
        <v>0</v>
      </c>
      <c r="AR110" s="137" t="s">
        <v>150</v>
      </c>
      <c r="AT110" s="137" t="s">
        <v>146</v>
      </c>
      <c r="AU110" s="137" t="s">
        <v>101</v>
      </c>
      <c r="AY110" s="137" t="s">
        <v>144</v>
      </c>
      <c r="BE110" s="138">
        <f>IF(N110="základní",J110,0)</f>
        <v>0</v>
      </c>
      <c r="BF110" s="138">
        <f>IF(N110="snížená",J110,0)</f>
        <v>0</v>
      </c>
      <c r="BG110" s="138">
        <f>IF(N110="zákl. přenesená",J110,0)</f>
        <v>0</v>
      </c>
      <c r="BH110" s="138">
        <f>IF(N110="sníž. přenesená",J110,0)</f>
        <v>0</v>
      </c>
      <c r="BI110" s="138">
        <f>IF(N110="nulová",J110,0)</f>
        <v>0</v>
      </c>
      <c r="BJ110" s="137" t="s">
        <v>19</v>
      </c>
      <c r="BK110" s="138">
        <f>ROUND(I110*H110,2)</f>
        <v>0</v>
      </c>
      <c r="BL110" s="137" t="s">
        <v>150</v>
      </c>
      <c r="BM110" s="137" t="s">
        <v>180</v>
      </c>
    </row>
    <row r="111" spans="2:47" s="133" customFormat="1" ht="13.5">
      <c r="B111" s="134"/>
      <c r="D111" s="156" t="s">
        <v>747</v>
      </c>
      <c r="F111" s="155" t="s">
        <v>770</v>
      </c>
      <c r="I111" s="144"/>
      <c r="L111" s="134"/>
      <c r="M111" s="154"/>
      <c r="N111" s="153"/>
      <c r="O111" s="153"/>
      <c r="P111" s="153"/>
      <c r="Q111" s="153"/>
      <c r="R111" s="153"/>
      <c r="S111" s="153"/>
      <c r="T111" s="152"/>
      <c r="AT111" s="137" t="s">
        <v>747</v>
      </c>
      <c r="AU111" s="137" t="s">
        <v>101</v>
      </c>
    </row>
    <row r="112" spans="2:65" s="133" customFormat="1" ht="22.5" customHeight="1">
      <c r="B112" s="148"/>
      <c r="C112" s="147" t="s">
        <v>8</v>
      </c>
      <c r="D112" s="147" t="s">
        <v>146</v>
      </c>
      <c r="E112" s="146" t="s">
        <v>8</v>
      </c>
      <c r="F112" s="143" t="s">
        <v>768</v>
      </c>
      <c r="G112" s="145" t="s">
        <v>760</v>
      </c>
      <c r="H112" s="144">
        <v>3</v>
      </c>
      <c r="I112" s="144"/>
      <c r="J112" s="144">
        <f>ROUND(I112*H112,2)</f>
        <v>0</v>
      </c>
      <c r="K112" s="143" t="s">
        <v>743</v>
      </c>
      <c r="L112" s="134"/>
      <c r="M112" s="142" t="s">
        <v>743</v>
      </c>
      <c r="N112" s="151" t="s">
        <v>44</v>
      </c>
      <c r="O112" s="150">
        <v>0</v>
      </c>
      <c r="P112" s="150">
        <f>O112*H112</f>
        <v>0</v>
      </c>
      <c r="Q112" s="150">
        <v>0</v>
      </c>
      <c r="R112" s="150">
        <f>Q112*H112</f>
        <v>0</v>
      </c>
      <c r="S112" s="150">
        <v>0</v>
      </c>
      <c r="T112" s="149">
        <f>S112*H112</f>
        <v>0</v>
      </c>
      <c r="AR112" s="137" t="s">
        <v>150</v>
      </c>
      <c r="AT112" s="137" t="s">
        <v>146</v>
      </c>
      <c r="AU112" s="137" t="s">
        <v>101</v>
      </c>
      <c r="AY112" s="137" t="s">
        <v>144</v>
      </c>
      <c r="BE112" s="138">
        <f>IF(N112="základní",J112,0)</f>
        <v>0</v>
      </c>
      <c r="BF112" s="138">
        <f>IF(N112="snížená",J112,0)</f>
        <v>0</v>
      </c>
      <c r="BG112" s="138">
        <f>IF(N112="zákl. přenesená",J112,0)</f>
        <v>0</v>
      </c>
      <c r="BH112" s="138">
        <f>IF(N112="sníž. přenesená",J112,0)</f>
        <v>0</v>
      </c>
      <c r="BI112" s="138">
        <f>IF(N112="nulová",J112,0)</f>
        <v>0</v>
      </c>
      <c r="BJ112" s="137" t="s">
        <v>19</v>
      </c>
      <c r="BK112" s="138">
        <f>ROUND(I112*H112,2)</f>
        <v>0</v>
      </c>
      <c r="BL112" s="137" t="s">
        <v>150</v>
      </c>
      <c r="BM112" s="137" t="s">
        <v>503</v>
      </c>
    </row>
    <row r="113" spans="2:47" s="133" customFormat="1" ht="13.5">
      <c r="B113" s="134"/>
      <c r="D113" s="156" t="s">
        <v>747</v>
      </c>
      <c r="F113" s="155" t="s">
        <v>768</v>
      </c>
      <c r="I113" s="144"/>
      <c r="L113" s="134"/>
      <c r="M113" s="154"/>
      <c r="N113" s="153"/>
      <c r="O113" s="153"/>
      <c r="P113" s="153"/>
      <c r="Q113" s="153"/>
      <c r="R113" s="153"/>
      <c r="S113" s="153"/>
      <c r="T113" s="152"/>
      <c r="AT113" s="137" t="s">
        <v>747</v>
      </c>
      <c r="AU113" s="137" t="s">
        <v>101</v>
      </c>
    </row>
    <row r="114" spans="2:65" s="133" customFormat="1" ht="22.5" customHeight="1">
      <c r="B114" s="148"/>
      <c r="C114" s="147" t="s">
        <v>208</v>
      </c>
      <c r="D114" s="147" t="s">
        <v>146</v>
      </c>
      <c r="E114" s="146" t="s">
        <v>208</v>
      </c>
      <c r="F114" s="143" t="s">
        <v>767</v>
      </c>
      <c r="G114" s="145" t="s">
        <v>760</v>
      </c>
      <c r="H114" s="144">
        <v>1</v>
      </c>
      <c r="I114" s="144"/>
      <c r="J114" s="144">
        <f>ROUND(I114*H114,2)</f>
        <v>0</v>
      </c>
      <c r="K114" s="143" t="s">
        <v>743</v>
      </c>
      <c r="L114" s="134"/>
      <c r="M114" s="142" t="s">
        <v>743</v>
      </c>
      <c r="N114" s="151" t="s">
        <v>44</v>
      </c>
      <c r="O114" s="150">
        <v>0</v>
      </c>
      <c r="P114" s="150">
        <f>O114*H114</f>
        <v>0</v>
      </c>
      <c r="Q114" s="150">
        <v>0</v>
      </c>
      <c r="R114" s="150">
        <f>Q114*H114</f>
        <v>0</v>
      </c>
      <c r="S114" s="150">
        <v>0</v>
      </c>
      <c r="T114" s="149">
        <f>S114*H114</f>
        <v>0</v>
      </c>
      <c r="AR114" s="137" t="s">
        <v>150</v>
      </c>
      <c r="AT114" s="137" t="s">
        <v>146</v>
      </c>
      <c r="AU114" s="137" t="s">
        <v>101</v>
      </c>
      <c r="AY114" s="137" t="s">
        <v>144</v>
      </c>
      <c r="BE114" s="138">
        <f>IF(N114="základní",J114,0)</f>
        <v>0</v>
      </c>
      <c r="BF114" s="138">
        <f>IF(N114="snížená",J114,0)</f>
        <v>0</v>
      </c>
      <c r="BG114" s="138">
        <f>IF(N114="zákl. přenesená",J114,0)</f>
        <v>0</v>
      </c>
      <c r="BH114" s="138">
        <f>IF(N114="sníž. přenesená",J114,0)</f>
        <v>0</v>
      </c>
      <c r="BI114" s="138">
        <f>IF(N114="nulová",J114,0)</f>
        <v>0</v>
      </c>
      <c r="BJ114" s="137" t="s">
        <v>19</v>
      </c>
      <c r="BK114" s="138">
        <f>ROUND(I114*H114,2)</f>
        <v>0</v>
      </c>
      <c r="BL114" s="137" t="s">
        <v>150</v>
      </c>
      <c r="BM114" s="137" t="s">
        <v>167</v>
      </c>
    </row>
    <row r="115" spans="2:47" s="133" customFormat="1" ht="13.5">
      <c r="B115" s="134"/>
      <c r="D115" s="156" t="s">
        <v>747</v>
      </c>
      <c r="F115" s="155" t="s">
        <v>767</v>
      </c>
      <c r="I115" s="144"/>
      <c r="L115" s="134"/>
      <c r="M115" s="154"/>
      <c r="N115" s="153"/>
      <c r="O115" s="153"/>
      <c r="P115" s="153"/>
      <c r="Q115" s="153"/>
      <c r="R115" s="153"/>
      <c r="S115" s="153"/>
      <c r="T115" s="152"/>
      <c r="AT115" s="137" t="s">
        <v>747</v>
      </c>
      <c r="AU115" s="137" t="s">
        <v>101</v>
      </c>
    </row>
    <row r="116" spans="2:65" s="133" customFormat="1" ht="22.5" customHeight="1">
      <c r="B116" s="148"/>
      <c r="C116" s="147" t="s">
        <v>257</v>
      </c>
      <c r="D116" s="147" t="s">
        <v>146</v>
      </c>
      <c r="E116" s="146" t="s">
        <v>257</v>
      </c>
      <c r="F116" s="143" t="s">
        <v>766</v>
      </c>
      <c r="G116" s="145" t="s">
        <v>760</v>
      </c>
      <c r="H116" s="144">
        <v>1</v>
      </c>
      <c r="I116" s="144"/>
      <c r="J116" s="144">
        <f>ROUND(I116*H116,2)</f>
        <v>0</v>
      </c>
      <c r="K116" s="143" t="s">
        <v>743</v>
      </c>
      <c r="L116" s="134"/>
      <c r="M116" s="142" t="s">
        <v>743</v>
      </c>
      <c r="N116" s="151" t="s">
        <v>44</v>
      </c>
      <c r="O116" s="150">
        <v>0</v>
      </c>
      <c r="P116" s="150">
        <f>O116*H116</f>
        <v>0</v>
      </c>
      <c r="Q116" s="150">
        <v>0</v>
      </c>
      <c r="R116" s="150">
        <f>Q116*H116</f>
        <v>0</v>
      </c>
      <c r="S116" s="150">
        <v>0</v>
      </c>
      <c r="T116" s="149">
        <f>S116*H116</f>
        <v>0</v>
      </c>
      <c r="AR116" s="137" t="s">
        <v>150</v>
      </c>
      <c r="AT116" s="137" t="s">
        <v>146</v>
      </c>
      <c r="AU116" s="137" t="s">
        <v>101</v>
      </c>
      <c r="AY116" s="137" t="s">
        <v>144</v>
      </c>
      <c r="BE116" s="138">
        <f>IF(N116="základní",J116,0)</f>
        <v>0</v>
      </c>
      <c r="BF116" s="138">
        <f>IF(N116="snížená",J116,0)</f>
        <v>0</v>
      </c>
      <c r="BG116" s="138">
        <f>IF(N116="zákl. přenesená",J116,0)</f>
        <v>0</v>
      </c>
      <c r="BH116" s="138">
        <f>IF(N116="sníž. přenesená",J116,0)</f>
        <v>0</v>
      </c>
      <c r="BI116" s="138">
        <f>IF(N116="nulová",J116,0)</f>
        <v>0</v>
      </c>
      <c r="BJ116" s="137" t="s">
        <v>19</v>
      </c>
      <c r="BK116" s="138">
        <f>ROUND(I116*H116,2)</f>
        <v>0</v>
      </c>
      <c r="BL116" s="137" t="s">
        <v>150</v>
      </c>
      <c r="BM116" s="137" t="s">
        <v>201</v>
      </c>
    </row>
    <row r="117" spans="2:47" s="133" customFormat="1" ht="13.5">
      <c r="B117" s="134"/>
      <c r="D117" s="156" t="s">
        <v>747</v>
      </c>
      <c r="F117" s="155" t="s">
        <v>766</v>
      </c>
      <c r="I117" s="144"/>
      <c r="L117" s="134"/>
      <c r="M117" s="154"/>
      <c r="N117" s="153"/>
      <c r="O117" s="153"/>
      <c r="P117" s="153"/>
      <c r="Q117" s="153"/>
      <c r="R117" s="153"/>
      <c r="S117" s="153"/>
      <c r="T117" s="152"/>
      <c r="AT117" s="137" t="s">
        <v>747</v>
      </c>
      <c r="AU117" s="137" t="s">
        <v>101</v>
      </c>
    </row>
    <row r="118" spans="2:65" s="133" customFormat="1" ht="22.5" customHeight="1">
      <c r="B118" s="148"/>
      <c r="C118" s="147" t="s">
        <v>524</v>
      </c>
      <c r="D118" s="147" t="s">
        <v>146</v>
      </c>
      <c r="E118" s="146" t="s">
        <v>524</v>
      </c>
      <c r="F118" s="143" t="s">
        <v>765</v>
      </c>
      <c r="G118" s="145" t="s">
        <v>760</v>
      </c>
      <c r="H118" s="144">
        <v>1</v>
      </c>
      <c r="I118" s="144"/>
      <c r="J118" s="144">
        <f>ROUND(I118*H118,2)</f>
        <v>0</v>
      </c>
      <c r="K118" s="143" t="s">
        <v>743</v>
      </c>
      <c r="L118" s="134"/>
      <c r="M118" s="142" t="s">
        <v>743</v>
      </c>
      <c r="N118" s="151" t="s">
        <v>44</v>
      </c>
      <c r="O118" s="150">
        <v>0</v>
      </c>
      <c r="P118" s="150">
        <f>O118*H118</f>
        <v>0</v>
      </c>
      <c r="Q118" s="150">
        <v>0</v>
      </c>
      <c r="R118" s="150">
        <f>Q118*H118</f>
        <v>0</v>
      </c>
      <c r="S118" s="150">
        <v>0</v>
      </c>
      <c r="T118" s="149">
        <f>S118*H118</f>
        <v>0</v>
      </c>
      <c r="AR118" s="137" t="s">
        <v>150</v>
      </c>
      <c r="AT118" s="137" t="s">
        <v>146</v>
      </c>
      <c r="AU118" s="137" t="s">
        <v>101</v>
      </c>
      <c r="AY118" s="137" t="s">
        <v>144</v>
      </c>
      <c r="BE118" s="138">
        <f>IF(N118="základní",J118,0)</f>
        <v>0</v>
      </c>
      <c r="BF118" s="138">
        <f>IF(N118="snížená",J118,0)</f>
        <v>0</v>
      </c>
      <c r="BG118" s="138">
        <f>IF(N118="zákl. přenesená",J118,0)</f>
        <v>0</v>
      </c>
      <c r="BH118" s="138">
        <f>IF(N118="sníž. přenesená",J118,0)</f>
        <v>0</v>
      </c>
      <c r="BI118" s="138">
        <f>IF(N118="nulová",J118,0)</f>
        <v>0</v>
      </c>
      <c r="BJ118" s="137" t="s">
        <v>19</v>
      </c>
      <c r="BK118" s="138">
        <f>ROUND(I118*H118,2)</f>
        <v>0</v>
      </c>
      <c r="BL118" s="137" t="s">
        <v>150</v>
      </c>
      <c r="BM118" s="137" t="s">
        <v>209</v>
      </c>
    </row>
    <row r="119" spans="2:47" s="133" customFormat="1" ht="13.5">
      <c r="B119" s="134"/>
      <c r="D119" s="156" t="s">
        <v>747</v>
      </c>
      <c r="F119" s="155" t="s">
        <v>765</v>
      </c>
      <c r="I119" s="144"/>
      <c r="L119" s="134"/>
      <c r="M119" s="154"/>
      <c r="N119" s="153"/>
      <c r="O119" s="153"/>
      <c r="P119" s="153"/>
      <c r="Q119" s="153"/>
      <c r="R119" s="153"/>
      <c r="S119" s="153"/>
      <c r="T119" s="152"/>
      <c r="AT119" s="137" t="s">
        <v>747</v>
      </c>
      <c r="AU119" s="137" t="s">
        <v>101</v>
      </c>
    </row>
    <row r="120" spans="2:65" s="133" customFormat="1" ht="22.5" customHeight="1">
      <c r="B120" s="148"/>
      <c r="C120" s="147" t="s">
        <v>252</v>
      </c>
      <c r="D120" s="147" t="s">
        <v>146</v>
      </c>
      <c r="E120" s="146" t="s">
        <v>252</v>
      </c>
      <c r="F120" s="143" t="s">
        <v>763</v>
      </c>
      <c r="G120" s="145" t="s">
        <v>760</v>
      </c>
      <c r="H120" s="144">
        <v>1</v>
      </c>
      <c r="I120" s="144"/>
      <c r="J120" s="144">
        <f>ROUND(I120*H120,2)</f>
        <v>0</v>
      </c>
      <c r="K120" s="143" t="s">
        <v>743</v>
      </c>
      <c r="L120" s="134"/>
      <c r="M120" s="142" t="s">
        <v>743</v>
      </c>
      <c r="N120" s="151" t="s">
        <v>44</v>
      </c>
      <c r="O120" s="150">
        <v>0</v>
      </c>
      <c r="P120" s="150">
        <f>O120*H120</f>
        <v>0</v>
      </c>
      <c r="Q120" s="150">
        <v>0</v>
      </c>
      <c r="R120" s="150">
        <f>Q120*H120</f>
        <v>0</v>
      </c>
      <c r="S120" s="150">
        <v>0</v>
      </c>
      <c r="T120" s="149">
        <f>S120*H120</f>
        <v>0</v>
      </c>
      <c r="AR120" s="137" t="s">
        <v>150</v>
      </c>
      <c r="AT120" s="137" t="s">
        <v>146</v>
      </c>
      <c r="AU120" s="137" t="s">
        <v>101</v>
      </c>
      <c r="AY120" s="137" t="s">
        <v>144</v>
      </c>
      <c r="BE120" s="138">
        <f>IF(N120="základní",J120,0)</f>
        <v>0</v>
      </c>
      <c r="BF120" s="138">
        <f>IF(N120="snížená",J120,0)</f>
        <v>0</v>
      </c>
      <c r="BG120" s="138">
        <f>IF(N120="zákl. přenesená",J120,0)</f>
        <v>0</v>
      </c>
      <c r="BH120" s="138">
        <f>IF(N120="sníž. přenesená",J120,0)</f>
        <v>0</v>
      </c>
      <c r="BI120" s="138">
        <f>IF(N120="nulová",J120,0)</f>
        <v>0</v>
      </c>
      <c r="BJ120" s="137" t="s">
        <v>19</v>
      </c>
      <c r="BK120" s="138">
        <f>ROUND(I120*H120,2)</f>
        <v>0</v>
      </c>
      <c r="BL120" s="137" t="s">
        <v>150</v>
      </c>
      <c r="BM120" s="137" t="s">
        <v>145</v>
      </c>
    </row>
    <row r="121" spans="2:47" s="133" customFormat="1" ht="13.5">
      <c r="B121" s="134"/>
      <c r="D121" s="156" t="s">
        <v>747</v>
      </c>
      <c r="F121" s="155" t="s">
        <v>763</v>
      </c>
      <c r="I121" s="144"/>
      <c r="L121" s="134"/>
      <c r="M121" s="154"/>
      <c r="N121" s="153"/>
      <c r="O121" s="153"/>
      <c r="P121" s="153"/>
      <c r="Q121" s="153"/>
      <c r="R121" s="153"/>
      <c r="S121" s="153"/>
      <c r="T121" s="152"/>
      <c r="AT121" s="137" t="s">
        <v>747</v>
      </c>
      <c r="AU121" s="137" t="s">
        <v>101</v>
      </c>
    </row>
    <row r="122" spans="2:65" s="133" customFormat="1" ht="22.5" customHeight="1">
      <c r="B122" s="148"/>
      <c r="C122" s="147" t="s">
        <v>262</v>
      </c>
      <c r="D122" s="147" t="s">
        <v>146</v>
      </c>
      <c r="E122" s="146" t="s">
        <v>262</v>
      </c>
      <c r="F122" s="143" t="s">
        <v>762</v>
      </c>
      <c r="G122" s="145" t="s">
        <v>760</v>
      </c>
      <c r="H122" s="144">
        <v>1</v>
      </c>
      <c r="I122" s="144"/>
      <c r="J122" s="144">
        <f>ROUND(I122*H122,2)</f>
        <v>0</v>
      </c>
      <c r="K122" s="143" t="s">
        <v>743</v>
      </c>
      <c r="L122" s="134"/>
      <c r="M122" s="142" t="s">
        <v>743</v>
      </c>
      <c r="N122" s="151" t="s">
        <v>44</v>
      </c>
      <c r="O122" s="150">
        <v>0</v>
      </c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49">
        <f>S122*H122</f>
        <v>0</v>
      </c>
      <c r="AR122" s="137" t="s">
        <v>150</v>
      </c>
      <c r="AT122" s="137" t="s">
        <v>146</v>
      </c>
      <c r="AU122" s="137" t="s">
        <v>101</v>
      </c>
      <c r="AY122" s="137" t="s">
        <v>144</v>
      </c>
      <c r="BE122" s="138">
        <f>IF(N122="základní",J122,0)</f>
        <v>0</v>
      </c>
      <c r="BF122" s="138">
        <f>IF(N122="snížená",J122,0)</f>
        <v>0</v>
      </c>
      <c r="BG122" s="138">
        <f>IF(N122="zákl. přenesená",J122,0)</f>
        <v>0</v>
      </c>
      <c r="BH122" s="138">
        <f>IF(N122="sníž. přenesená",J122,0)</f>
        <v>0</v>
      </c>
      <c r="BI122" s="138">
        <f>IF(N122="nulová",J122,0)</f>
        <v>0</v>
      </c>
      <c r="BJ122" s="137" t="s">
        <v>19</v>
      </c>
      <c r="BK122" s="138">
        <f>ROUND(I122*H122,2)</f>
        <v>0</v>
      </c>
      <c r="BL122" s="137" t="s">
        <v>150</v>
      </c>
      <c r="BM122" s="137" t="s">
        <v>154</v>
      </c>
    </row>
    <row r="123" spans="2:47" s="133" customFormat="1" ht="13.5">
      <c r="B123" s="134"/>
      <c r="D123" s="156" t="s">
        <v>747</v>
      </c>
      <c r="F123" s="155" t="s">
        <v>762</v>
      </c>
      <c r="I123" s="144"/>
      <c r="L123" s="134"/>
      <c r="M123" s="154"/>
      <c r="N123" s="153"/>
      <c r="O123" s="153"/>
      <c r="P123" s="153"/>
      <c r="Q123" s="153"/>
      <c r="R123" s="153"/>
      <c r="S123" s="153"/>
      <c r="T123" s="152"/>
      <c r="AT123" s="137" t="s">
        <v>747</v>
      </c>
      <c r="AU123" s="137" t="s">
        <v>101</v>
      </c>
    </row>
    <row r="124" spans="2:65" s="133" customFormat="1" ht="22.5" customHeight="1">
      <c r="B124" s="148"/>
      <c r="C124" s="147" t="s">
        <v>7</v>
      </c>
      <c r="D124" s="147" t="s">
        <v>146</v>
      </c>
      <c r="E124" s="146" t="s">
        <v>7</v>
      </c>
      <c r="F124" s="143" t="s">
        <v>793</v>
      </c>
      <c r="G124" s="145" t="s">
        <v>760</v>
      </c>
      <c r="H124" s="144">
        <v>1</v>
      </c>
      <c r="I124" s="144"/>
      <c r="J124" s="144">
        <f>ROUND(I124*H124,2)</f>
        <v>0</v>
      </c>
      <c r="K124" s="143" t="s">
        <v>743</v>
      </c>
      <c r="L124" s="134"/>
      <c r="M124" s="142" t="s">
        <v>743</v>
      </c>
      <c r="N124" s="151" t="s">
        <v>44</v>
      </c>
      <c r="O124" s="150">
        <v>0</v>
      </c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49">
        <f>S124*H124</f>
        <v>0</v>
      </c>
      <c r="AR124" s="137" t="s">
        <v>150</v>
      </c>
      <c r="AT124" s="137" t="s">
        <v>146</v>
      </c>
      <c r="AU124" s="137" t="s">
        <v>101</v>
      </c>
      <c r="AY124" s="137" t="s">
        <v>144</v>
      </c>
      <c r="BE124" s="138">
        <f>IF(N124="základní",J124,0)</f>
        <v>0</v>
      </c>
      <c r="BF124" s="138">
        <f>IF(N124="snížená",J124,0)</f>
        <v>0</v>
      </c>
      <c r="BG124" s="138">
        <f>IF(N124="zákl. přenesená",J124,0)</f>
        <v>0</v>
      </c>
      <c r="BH124" s="138">
        <f>IF(N124="sníž. přenesená",J124,0)</f>
        <v>0</v>
      </c>
      <c r="BI124" s="138">
        <f>IF(N124="nulová",J124,0)</f>
        <v>0</v>
      </c>
      <c r="BJ124" s="137" t="s">
        <v>19</v>
      </c>
      <c r="BK124" s="138">
        <f>ROUND(I124*H124,2)</f>
        <v>0</v>
      </c>
      <c r="BL124" s="137" t="s">
        <v>150</v>
      </c>
      <c r="BM124" s="137" t="s">
        <v>189</v>
      </c>
    </row>
    <row r="125" spans="2:47" s="133" customFormat="1" ht="13.5">
      <c r="B125" s="134"/>
      <c r="D125" s="156" t="s">
        <v>747</v>
      </c>
      <c r="F125" s="155" t="s">
        <v>793</v>
      </c>
      <c r="I125" s="144"/>
      <c r="L125" s="134"/>
      <c r="M125" s="154"/>
      <c r="N125" s="153"/>
      <c r="O125" s="153"/>
      <c r="P125" s="153"/>
      <c r="Q125" s="153"/>
      <c r="R125" s="153"/>
      <c r="S125" s="153"/>
      <c r="T125" s="152"/>
      <c r="AT125" s="137" t="s">
        <v>747</v>
      </c>
      <c r="AU125" s="137" t="s">
        <v>101</v>
      </c>
    </row>
    <row r="126" spans="2:65" s="133" customFormat="1" ht="22.5" customHeight="1">
      <c r="B126" s="148"/>
      <c r="C126" s="147" t="s">
        <v>161</v>
      </c>
      <c r="D126" s="147" t="s">
        <v>146</v>
      </c>
      <c r="E126" s="146" t="s">
        <v>161</v>
      </c>
      <c r="F126" s="143" t="s">
        <v>759</v>
      </c>
      <c r="G126" s="145" t="s">
        <v>760</v>
      </c>
      <c r="H126" s="144">
        <v>1</v>
      </c>
      <c r="I126" s="144"/>
      <c r="J126" s="144">
        <f>ROUND(I126*H126,2)</f>
        <v>0</v>
      </c>
      <c r="K126" s="143" t="s">
        <v>743</v>
      </c>
      <c r="L126" s="134"/>
      <c r="M126" s="142" t="s">
        <v>743</v>
      </c>
      <c r="N126" s="151" t="s">
        <v>44</v>
      </c>
      <c r="O126" s="150">
        <v>0</v>
      </c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49">
        <f>S126*H126</f>
        <v>0</v>
      </c>
      <c r="AR126" s="137" t="s">
        <v>150</v>
      </c>
      <c r="AT126" s="137" t="s">
        <v>146</v>
      </c>
      <c r="AU126" s="137" t="s">
        <v>101</v>
      </c>
      <c r="AY126" s="137" t="s">
        <v>144</v>
      </c>
      <c r="BE126" s="138">
        <f>IF(N126="základní",J126,0)</f>
        <v>0</v>
      </c>
      <c r="BF126" s="138">
        <f>IF(N126="snížená",J126,0)</f>
        <v>0</v>
      </c>
      <c r="BG126" s="138">
        <f>IF(N126="zákl. přenesená",J126,0)</f>
        <v>0</v>
      </c>
      <c r="BH126" s="138">
        <f>IF(N126="sníž. přenesená",J126,0)</f>
        <v>0</v>
      </c>
      <c r="BI126" s="138">
        <f>IF(N126="nulová",J126,0)</f>
        <v>0</v>
      </c>
      <c r="BJ126" s="137" t="s">
        <v>19</v>
      </c>
      <c r="BK126" s="138">
        <f>ROUND(I126*H126,2)</f>
        <v>0</v>
      </c>
      <c r="BL126" s="137" t="s">
        <v>150</v>
      </c>
      <c r="BM126" s="137" t="s">
        <v>212</v>
      </c>
    </row>
    <row r="127" spans="2:47" s="133" customFormat="1" ht="13.5">
      <c r="B127" s="134"/>
      <c r="D127" s="156" t="s">
        <v>747</v>
      </c>
      <c r="F127" s="155" t="s">
        <v>759</v>
      </c>
      <c r="I127" s="144"/>
      <c r="L127" s="134"/>
      <c r="M127" s="154"/>
      <c r="N127" s="153"/>
      <c r="O127" s="153"/>
      <c r="P127" s="153"/>
      <c r="Q127" s="153"/>
      <c r="R127" s="153"/>
      <c r="S127" s="153"/>
      <c r="T127" s="152"/>
      <c r="AT127" s="137" t="s">
        <v>747</v>
      </c>
      <c r="AU127" s="137" t="s">
        <v>101</v>
      </c>
    </row>
    <row r="128" spans="2:65" s="133" customFormat="1" ht="22.5" customHeight="1">
      <c r="B128" s="148"/>
      <c r="C128" s="147" t="s">
        <v>158</v>
      </c>
      <c r="D128" s="147" t="s">
        <v>146</v>
      </c>
      <c r="E128" s="146" t="s">
        <v>158</v>
      </c>
      <c r="F128" s="143" t="s">
        <v>792</v>
      </c>
      <c r="G128" s="145" t="s">
        <v>318</v>
      </c>
      <c r="H128" s="144">
        <v>1</v>
      </c>
      <c r="I128" s="144"/>
      <c r="J128" s="144">
        <f>ROUND(I128*H128,2)</f>
        <v>0</v>
      </c>
      <c r="K128" s="143" t="s">
        <v>743</v>
      </c>
      <c r="L128" s="134"/>
      <c r="M128" s="142" t="s">
        <v>743</v>
      </c>
      <c r="N128" s="151" t="s">
        <v>44</v>
      </c>
      <c r="O128" s="150">
        <v>0</v>
      </c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49">
        <f>S128*H128</f>
        <v>0</v>
      </c>
      <c r="AR128" s="137" t="s">
        <v>150</v>
      </c>
      <c r="AT128" s="137" t="s">
        <v>146</v>
      </c>
      <c r="AU128" s="137" t="s">
        <v>101</v>
      </c>
      <c r="AY128" s="137" t="s">
        <v>144</v>
      </c>
      <c r="BE128" s="138">
        <f>IF(N128="základní",J128,0)</f>
        <v>0</v>
      </c>
      <c r="BF128" s="138">
        <f>IF(N128="snížená",J128,0)</f>
        <v>0</v>
      </c>
      <c r="BG128" s="138">
        <f>IF(N128="zákl. přenesená",J128,0)</f>
        <v>0</v>
      </c>
      <c r="BH128" s="138">
        <f>IF(N128="sníž. přenesená",J128,0)</f>
        <v>0</v>
      </c>
      <c r="BI128" s="138">
        <f>IF(N128="nulová",J128,0)</f>
        <v>0</v>
      </c>
      <c r="BJ128" s="137" t="s">
        <v>19</v>
      </c>
      <c r="BK128" s="138">
        <f>ROUND(I128*H128,2)</f>
        <v>0</v>
      </c>
      <c r="BL128" s="137" t="s">
        <v>150</v>
      </c>
      <c r="BM128" s="137" t="s">
        <v>220</v>
      </c>
    </row>
    <row r="129" spans="2:47" s="133" customFormat="1" ht="27">
      <c r="B129" s="134"/>
      <c r="D129" s="156" t="s">
        <v>747</v>
      </c>
      <c r="F129" s="155" t="s">
        <v>826</v>
      </c>
      <c r="I129" s="144"/>
      <c r="L129" s="134"/>
      <c r="M129" s="154"/>
      <c r="N129" s="153"/>
      <c r="O129" s="153"/>
      <c r="P129" s="153"/>
      <c r="Q129" s="153"/>
      <c r="R129" s="153"/>
      <c r="S129" s="153"/>
      <c r="T129" s="152"/>
      <c r="AT129" s="137" t="s">
        <v>747</v>
      </c>
      <c r="AU129" s="137" t="s">
        <v>101</v>
      </c>
    </row>
    <row r="130" spans="2:65" s="133" customFormat="1" ht="22.5" customHeight="1">
      <c r="B130" s="148"/>
      <c r="C130" s="147" t="s">
        <v>164</v>
      </c>
      <c r="D130" s="147" t="s">
        <v>146</v>
      </c>
      <c r="E130" s="146" t="s">
        <v>164</v>
      </c>
      <c r="F130" s="143" t="s">
        <v>791</v>
      </c>
      <c r="G130" s="145" t="s">
        <v>318</v>
      </c>
      <c r="H130" s="144">
        <v>1</v>
      </c>
      <c r="I130" s="144"/>
      <c r="J130" s="144">
        <f>ROUND(I130*H130,2)</f>
        <v>0</v>
      </c>
      <c r="K130" s="143" t="s">
        <v>743</v>
      </c>
      <c r="L130" s="134"/>
      <c r="M130" s="142" t="s">
        <v>743</v>
      </c>
      <c r="N130" s="151" t="s">
        <v>44</v>
      </c>
      <c r="O130" s="150">
        <v>0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49">
        <f>S130*H130</f>
        <v>0</v>
      </c>
      <c r="AR130" s="137" t="s">
        <v>150</v>
      </c>
      <c r="AT130" s="137" t="s">
        <v>146</v>
      </c>
      <c r="AU130" s="137" t="s">
        <v>101</v>
      </c>
      <c r="AY130" s="137" t="s">
        <v>144</v>
      </c>
      <c r="BE130" s="138">
        <f>IF(N130="základní",J130,0)</f>
        <v>0</v>
      </c>
      <c r="BF130" s="138">
        <f>IF(N130="snížená",J130,0)</f>
        <v>0</v>
      </c>
      <c r="BG130" s="138">
        <f>IF(N130="zákl. přenesená",J130,0)</f>
        <v>0</v>
      </c>
      <c r="BH130" s="138">
        <f>IF(N130="sníž. přenesená",J130,0)</f>
        <v>0</v>
      </c>
      <c r="BI130" s="138">
        <f>IF(N130="nulová",J130,0)</f>
        <v>0</v>
      </c>
      <c r="BJ130" s="137" t="s">
        <v>19</v>
      </c>
      <c r="BK130" s="138">
        <f>ROUND(I130*H130,2)</f>
        <v>0</v>
      </c>
      <c r="BL130" s="137" t="s">
        <v>150</v>
      </c>
      <c r="BM130" s="137" t="s">
        <v>240</v>
      </c>
    </row>
    <row r="131" spans="2:47" s="133" customFormat="1" ht="13.5">
      <c r="B131" s="134"/>
      <c r="D131" s="170" t="s">
        <v>747</v>
      </c>
      <c r="F131" s="171" t="s">
        <v>824</v>
      </c>
      <c r="I131" s="144"/>
      <c r="L131" s="134"/>
      <c r="M131" s="154"/>
      <c r="N131" s="153"/>
      <c r="O131" s="153"/>
      <c r="P131" s="153"/>
      <c r="Q131" s="153"/>
      <c r="R131" s="153"/>
      <c r="S131" s="153"/>
      <c r="T131" s="152"/>
      <c r="AT131" s="137" t="s">
        <v>747</v>
      </c>
      <c r="AU131" s="137" t="s">
        <v>101</v>
      </c>
    </row>
    <row r="132" spans="2:63" s="157" customFormat="1" ht="36.75" customHeight="1">
      <c r="B132" s="165"/>
      <c r="D132" s="159" t="s">
        <v>78</v>
      </c>
      <c r="E132" s="173" t="s">
        <v>790</v>
      </c>
      <c r="F132" s="173" t="s">
        <v>789</v>
      </c>
      <c r="I132" s="144"/>
      <c r="J132" s="172">
        <f>BK132</f>
        <v>0</v>
      </c>
      <c r="L132" s="165"/>
      <c r="M132" s="164"/>
      <c r="N132" s="162"/>
      <c r="O132" s="162"/>
      <c r="P132" s="163">
        <f>P133+P179</f>
        <v>0</v>
      </c>
      <c r="Q132" s="162"/>
      <c r="R132" s="163">
        <f>R133+R179</f>
        <v>0</v>
      </c>
      <c r="S132" s="162"/>
      <c r="T132" s="161">
        <f>T133+T179</f>
        <v>0</v>
      </c>
      <c r="AR132" s="159" t="s">
        <v>19</v>
      </c>
      <c r="AT132" s="160" t="s">
        <v>78</v>
      </c>
      <c r="AU132" s="160" t="s">
        <v>79</v>
      </c>
      <c r="AY132" s="159" t="s">
        <v>144</v>
      </c>
      <c r="BK132" s="158">
        <f>BK133+BK179</f>
        <v>0</v>
      </c>
    </row>
    <row r="133" spans="2:63" s="157" customFormat="1" ht="19.5" customHeight="1">
      <c r="B133" s="165"/>
      <c r="D133" s="168" t="s">
        <v>78</v>
      </c>
      <c r="E133" s="167" t="s">
        <v>788</v>
      </c>
      <c r="F133" s="167" t="s">
        <v>787</v>
      </c>
      <c r="I133" s="144"/>
      <c r="J133" s="166">
        <f>BK133</f>
        <v>0</v>
      </c>
      <c r="L133" s="165"/>
      <c r="M133" s="164"/>
      <c r="N133" s="162"/>
      <c r="O133" s="162"/>
      <c r="P133" s="163">
        <f>SUM(P134:P178)</f>
        <v>0</v>
      </c>
      <c r="Q133" s="162"/>
      <c r="R133" s="163">
        <f>SUM(R134:R178)</f>
        <v>0</v>
      </c>
      <c r="S133" s="162"/>
      <c r="T133" s="161">
        <f>SUM(T134:T178)</f>
        <v>0</v>
      </c>
      <c r="AR133" s="159" t="s">
        <v>19</v>
      </c>
      <c r="AT133" s="160" t="s">
        <v>78</v>
      </c>
      <c r="AU133" s="160" t="s">
        <v>19</v>
      </c>
      <c r="AY133" s="159" t="s">
        <v>144</v>
      </c>
      <c r="BK133" s="158">
        <f>SUM(BK134:BK178)</f>
        <v>0</v>
      </c>
    </row>
    <row r="134" spans="2:65" s="133" customFormat="1" ht="22.5" customHeight="1">
      <c r="B134" s="148"/>
      <c r="C134" s="147" t="s">
        <v>170</v>
      </c>
      <c r="D134" s="147" t="s">
        <v>146</v>
      </c>
      <c r="E134" s="146" t="s">
        <v>170</v>
      </c>
      <c r="F134" s="143" t="s">
        <v>786</v>
      </c>
      <c r="G134" s="145" t="s">
        <v>760</v>
      </c>
      <c r="H134" s="144">
        <v>10</v>
      </c>
      <c r="I134" s="144"/>
      <c r="J134" s="144">
        <f>ROUND(I134*H134,2)</f>
        <v>0</v>
      </c>
      <c r="K134" s="143" t="s">
        <v>743</v>
      </c>
      <c r="L134" s="134"/>
      <c r="M134" s="142" t="s">
        <v>743</v>
      </c>
      <c r="N134" s="151" t="s">
        <v>44</v>
      </c>
      <c r="O134" s="150">
        <v>0</v>
      </c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49">
        <f>S134*H134</f>
        <v>0</v>
      </c>
      <c r="AR134" s="137" t="s">
        <v>150</v>
      </c>
      <c r="AT134" s="137" t="s">
        <v>146</v>
      </c>
      <c r="AU134" s="137" t="s">
        <v>101</v>
      </c>
      <c r="AY134" s="137" t="s">
        <v>144</v>
      </c>
      <c r="BE134" s="138">
        <f>IF(N134="základní",J134,0)</f>
        <v>0</v>
      </c>
      <c r="BF134" s="138">
        <f>IF(N134="snížená",J134,0)</f>
        <v>0</v>
      </c>
      <c r="BG134" s="138">
        <f>IF(N134="zákl. přenesená",J134,0)</f>
        <v>0</v>
      </c>
      <c r="BH134" s="138">
        <f>IF(N134="sníž. přenesená",J134,0)</f>
        <v>0</v>
      </c>
      <c r="BI134" s="138">
        <f>IF(N134="nulová",J134,0)</f>
        <v>0</v>
      </c>
      <c r="BJ134" s="137" t="s">
        <v>19</v>
      </c>
      <c r="BK134" s="138">
        <f>ROUND(I134*H134,2)</f>
        <v>0</v>
      </c>
      <c r="BL134" s="137" t="s">
        <v>150</v>
      </c>
      <c r="BM134" s="137" t="s">
        <v>234</v>
      </c>
    </row>
    <row r="135" spans="2:47" s="133" customFormat="1" ht="13.5">
      <c r="B135" s="134"/>
      <c r="D135" s="156" t="s">
        <v>747</v>
      </c>
      <c r="F135" s="155" t="s">
        <v>786</v>
      </c>
      <c r="I135" s="144"/>
      <c r="L135" s="134"/>
      <c r="M135" s="154"/>
      <c r="N135" s="153"/>
      <c r="O135" s="153"/>
      <c r="P135" s="153"/>
      <c r="Q135" s="153"/>
      <c r="R135" s="153"/>
      <c r="S135" s="153"/>
      <c r="T135" s="152"/>
      <c r="AT135" s="137" t="s">
        <v>747</v>
      </c>
      <c r="AU135" s="137" t="s">
        <v>101</v>
      </c>
    </row>
    <row r="136" spans="2:65" s="133" customFormat="1" ht="22.5" customHeight="1">
      <c r="B136" s="148"/>
      <c r="C136" s="147" t="s">
        <v>173</v>
      </c>
      <c r="D136" s="147" t="s">
        <v>146</v>
      </c>
      <c r="E136" s="146" t="s">
        <v>173</v>
      </c>
      <c r="F136" s="143" t="s">
        <v>785</v>
      </c>
      <c r="G136" s="145" t="s">
        <v>207</v>
      </c>
      <c r="H136" s="144">
        <v>10</v>
      </c>
      <c r="I136" s="144"/>
      <c r="J136" s="144">
        <f>ROUND(I136*H136,2)</f>
        <v>0</v>
      </c>
      <c r="K136" s="143" t="s">
        <v>743</v>
      </c>
      <c r="L136" s="134"/>
      <c r="M136" s="142" t="s">
        <v>743</v>
      </c>
      <c r="N136" s="151" t="s">
        <v>44</v>
      </c>
      <c r="O136" s="150">
        <v>0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49">
        <f>S136*H136</f>
        <v>0</v>
      </c>
      <c r="AR136" s="137" t="s">
        <v>150</v>
      </c>
      <c r="AT136" s="137" t="s">
        <v>146</v>
      </c>
      <c r="AU136" s="137" t="s">
        <v>101</v>
      </c>
      <c r="AY136" s="137" t="s">
        <v>144</v>
      </c>
      <c r="BE136" s="138">
        <f>IF(N136="základní",J136,0)</f>
        <v>0</v>
      </c>
      <c r="BF136" s="138">
        <f>IF(N136="snížená",J136,0)</f>
        <v>0</v>
      </c>
      <c r="BG136" s="138">
        <f>IF(N136="zákl. přenesená",J136,0)</f>
        <v>0</v>
      </c>
      <c r="BH136" s="138">
        <f>IF(N136="sníž. přenesená",J136,0)</f>
        <v>0</v>
      </c>
      <c r="BI136" s="138">
        <f>IF(N136="nulová",J136,0)</f>
        <v>0</v>
      </c>
      <c r="BJ136" s="137" t="s">
        <v>19</v>
      </c>
      <c r="BK136" s="138">
        <f>ROUND(I136*H136,2)</f>
        <v>0</v>
      </c>
      <c r="BL136" s="137" t="s">
        <v>150</v>
      </c>
      <c r="BM136" s="137" t="s">
        <v>223</v>
      </c>
    </row>
    <row r="137" spans="2:47" s="133" customFormat="1" ht="13.5">
      <c r="B137" s="134"/>
      <c r="D137" s="156" t="s">
        <v>747</v>
      </c>
      <c r="F137" s="155" t="s">
        <v>785</v>
      </c>
      <c r="I137" s="144"/>
      <c r="L137" s="134"/>
      <c r="M137" s="154"/>
      <c r="N137" s="153"/>
      <c r="O137" s="153"/>
      <c r="P137" s="153"/>
      <c r="Q137" s="153"/>
      <c r="R137" s="153"/>
      <c r="S137" s="153"/>
      <c r="T137" s="152"/>
      <c r="AT137" s="137" t="s">
        <v>747</v>
      </c>
      <c r="AU137" s="137" t="s">
        <v>101</v>
      </c>
    </row>
    <row r="138" spans="2:65" s="133" customFormat="1" ht="22.5" customHeight="1">
      <c r="B138" s="148"/>
      <c r="C138" s="147" t="s">
        <v>186</v>
      </c>
      <c r="D138" s="147" t="s">
        <v>146</v>
      </c>
      <c r="E138" s="146" t="s">
        <v>186</v>
      </c>
      <c r="F138" s="143" t="s">
        <v>784</v>
      </c>
      <c r="G138" s="145" t="s">
        <v>207</v>
      </c>
      <c r="H138" s="144">
        <v>10</v>
      </c>
      <c r="I138" s="144"/>
      <c r="J138" s="144">
        <f>ROUND(I138*H138,2)</f>
        <v>0</v>
      </c>
      <c r="K138" s="143" t="s">
        <v>743</v>
      </c>
      <c r="L138" s="134"/>
      <c r="M138" s="142" t="s">
        <v>743</v>
      </c>
      <c r="N138" s="151" t="s">
        <v>44</v>
      </c>
      <c r="O138" s="150">
        <v>0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49">
        <f>S138*H138</f>
        <v>0</v>
      </c>
      <c r="AR138" s="137" t="s">
        <v>150</v>
      </c>
      <c r="AT138" s="137" t="s">
        <v>146</v>
      </c>
      <c r="AU138" s="137" t="s">
        <v>101</v>
      </c>
      <c r="AY138" s="137" t="s">
        <v>144</v>
      </c>
      <c r="BE138" s="138">
        <f>IF(N138="základní",J138,0)</f>
        <v>0</v>
      </c>
      <c r="BF138" s="138">
        <f>IF(N138="snížená",J138,0)</f>
        <v>0</v>
      </c>
      <c r="BG138" s="138">
        <f>IF(N138="zákl. přenesená",J138,0)</f>
        <v>0</v>
      </c>
      <c r="BH138" s="138">
        <f>IF(N138="sníž. přenesená",J138,0)</f>
        <v>0</v>
      </c>
      <c r="BI138" s="138">
        <f>IF(N138="nulová",J138,0)</f>
        <v>0</v>
      </c>
      <c r="BJ138" s="137" t="s">
        <v>19</v>
      </c>
      <c r="BK138" s="138">
        <f>ROUND(I138*H138,2)</f>
        <v>0</v>
      </c>
      <c r="BL138" s="137" t="s">
        <v>150</v>
      </c>
      <c r="BM138" s="137" t="s">
        <v>226</v>
      </c>
    </row>
    <row r="139" spans="2:47" s="133" customFormat="1" ht="13.5">
      <c r="B139" s="134"/>
      <c r="D139" s="156" t="s">
        <v>747</v>
      </c>
      <c r="F139" s="155" t="s">
        <v>784</v>
      </c>
      <c r="I139" s="144"/>
      <c r="L139" s="134"/>
      <c r="M139" s="154"/>
      <c r="N139" s="153"/>
      <c r="O139" s="153"/>
      <c r="P139" s="153"/>
      <c r="Q139" s="153"/>
      <c r="R139" s="153"/>
      <c r="S139" s="153"/>
      <c r="T139" s="152"/>
      <c r="AT139" s="137" t="s">
        <v>747</v>
      </c>
      <c r="AU139" s="137" t="s">
        <v>101</v>
      </c>
    </row>
    <row r="140" spans="2:65" s="133" customFormat="1" ht="22.5" customHeight="1">
      <c r="B140" s="148"/>
      <c r="C140" s="147" t="s">
        <v>180</v>
      </c>
      <c r="D140" s="147" t="s">
        <v>146</v>
      </c>
      <c r="E140" s="146" t="s">
        <v>180</v>
      </c>
      <c r="F140" s="143" t="s">
        <v>783</v>
      </c>
      <c r="G140" s="145" t="s">
        <v>207</v>
      </c>
      <c r="H140" s="144">
        <v>20</v>
      </c>
      <c r="I140" s="144"/>
      <c r="J140" s="144">
        <f>ROUND(I140*H140,2)</f>
        <v>0</v>
      </c>
      <c r="K140" s="143" t="s">
        <v>743</v>
      </c>
      <c r="L140" s="134"/>
      <c r="M140" s="142" t="s">
        <v>743</v>
      </c>
      <c r="N140" s="151" t="s">
        <v>44</v>
      </c>
      <c r="O140" s="150">
        <v>0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49">
        <f>S140*H140</f>
        <v>0</v>
      </c>
      <c r="AR140" s="137" t="s">
        <v>150</v>
      </c>
      <c r="AT140" s="137" t="s">
        <v>146</v>
      </c>
      <c r="AU140" s="137" t="s">
        <v>101</v>
      </c>
      <c r="AY140" s="137" t="s">
        <v>144</v>
      </c>
      <c r="BE140" s="138">
        <f>IF(N140="základní",J140,0)</f>
        <v>0</v>
      </c>
      <c r="BF140" s="138">
        <f>IF(N140="snížená",J140,0)</f>
        <v>0</v>
      </c>
      <c r="BG140" s="138">
        <f>IF(N140="zákl. přenesená",J140,0)</f>
        <v>0</v>
      </c>
      <c r="BH140" s="138">
        <f>IF(N140="sníž. přenesená",J140,0)</f>
        <v>0</v>
      </c>
      <c r="BI140" s="138">
        <f>IF(N140="nulová",J140,0)</f>
        <v>0</v>
      </c>
      <c r="BJ140" s="137" t="s">
        <v>19</v>
      </c>
      <c r="BK140" s="138">
        <f>ROUND(I140*H140,2)</f>
        <v>0</v>
      </c>
      <c r="BL140" s="137" t="s">
        <v>150</v>
      </c>
      <c r="BM140" s="137" t="s">
        <v>357</v>
      </c>
    </row>
    <row r="141" spans="2:47" s="133" customFormat="1" ht="13.5">
      <c r="B141" s="134"/>
      <c r="D141" s="156" t="s">
        <v>747</v>
      </c>
      <c r="F141" s="155" t="s">
        <v>783</v>
      </c>
      <c r="I141" s="144"/>
      <c r="L141" s="134"/>
      <c r="M141" s="154"/>
      <c r="N141" s="153"/>
      <c r="O141" s="153"/>
      <c r="P141" s="153"/>
      <c r="Q141" s="153"/>
      <c r="R141" s="153"/>
      <c r="S141" s="153"/>
      <c r="T141" s="152"/>
      <c r="AT141" s="137" t="s">
        <v>747</v>
      </c>
      <c r="AU141" s="137" t="s">
        <v>101</v>
      </c>
    </row>
    <row r="142" spans="2:65" s="133" customFormat="1" ht="22.5" customHeight="1">
      <c r="B142" s="148"/>
      <c r="C142" s="147" t="s">
        <v>183</v>
      </c>
      <c r="D142" s="147" t="s">
        <v>146</v>
      </c>
      <c r="E142" s="146" t="s">
        <v>183</v>
      </c>
      <c r="F142" s="143" t="s">
        <v>781</v>
      </c>
      <c r="G142" s="145" t="s">
        <v>207</v>
      </c>
      <c r="H142" s="144">
        <v>60</v>
      </c>
      <c r="I142" s="144"/>
      <c r="J142" s="144">
        <f>ROUND(I142*H142,2)</f>
        <v>0</v>
      </c>
      <c r="K142" s="143" t="s">
        <v>743</v>
      </c>
      <c r="L142" s="134"/>
      <c r="M142" s="142" t="s">
        <v>743</v>
      </c>
      <c r="N142" s="151" t="s">
        <v>44</v>
      </c>
      <c r="O142" s="150">
        <v>0</v>
      </c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49">
        <f>S142*H142</f>
        <v>0</v>
      </c>
      <c r="AR142" s="137" t="s">
        <v>150</v>
      </c>
      <c r="AT142" s="137" t="s">
        <v>146</v>
      </c>
      <c r="AU142" s="137" t="s">
        <v>101</v>
      </c>
      <c r="AY142" s="137" t="s">
        <v>144</v>
      </c>
      <c r="BE142" s="138">
        <f>IF(N142="základní",J142,0)</f>
        <v>0</v>
      </c>
      <c r="BF142" s="138">
        <f>IF(N142="snížená",J142,0)</f>
        <v>0</v>
      </c>
      <c r="BG142" s="138">
        <f>IF(N142="zákl. přenesená",J142,0)</f>
        <v>0</v>
      </c>
      <c r="BH142" s="138">
        <f>IF(N142="sníž. přenesená",J142,0)</f>
        <v>0</v>
      </c>
      <c r="BI142" s="138">
        <f>IF(N142="nulová",J142,0)</f>
        <v>0</v>
      </c>
      <c r="BJ142" s="137" t="s">
        <v>19</v>
      </c>
      <c r="BK142" s="138">
        <f>ROUND(I142*H142,2)</f>
        <v>0</v>
      </c>
      <c r="BL142" s="137" t="s">
        <v>150</v>
      </c>
      <c r="BM142" s="137" t="s">
        <v>782</v>
      </c>
    </row>
    <row r="143" spans="2:47" s="133" customFormat="1" ht="13.5">
      <c r="B143" s="134"/>
      <c r="D143" s="156" t="s">
        <v>747</v>
      </c>
      <c r="F143" s="155" t="s">
        <v>781</v>
      </c>
      <c r="I143" s="144"/>
      <c r="L143" s="134"/>
      <c r="M143" s="154"/>
      <c r="N143" s="153"/>
      <c r="O143" s="153"/>
      <c r="P143" s="153"/>
      <c r="Q143" s="153"/>
      <c r="R143" s="153"/>
      <c r="S143" s="153"/>
      <c r="T143" s="152"/>
      <c r="AT143" s="137" t="s">
        <v>747</v>
      </c>
      <c r="AU143" s="137" t="s">
        <v>101</v>
      </c>
    </row>
    <row r="144" spans="2:65" s="133" customFormat="1" ht="22.5" customHeight="1">
      <c r="B144" s="148"/>
      <c r="C144" s="147" t="s">
        <v>503</v>
      </c>
      <c r="D144" s="147" t="s">
        <v>146</v>
      </c>
      <c r="E144" s="146" t="s">
        <v>503</v>
      </c>
      <c r="F144" s="143" t="s">
        <v>780</v>
      </c>
      <c r="G144" s="145" t="s">
        <v>207</v>
      </c>
      <c r="H144" s="144">
        <v>35</v>
      </c>
      <c r="I144" s="144"/>
      <c r="J144" s="144">
        <f>ROUND(I144*H144,2)</f>
        <v>0</v>
      </c>
      <c r="K144" s="143" t="s">
        <v>743</v>
      </c>
      <c r="L144" s="134"/>
      <c r="M144" s="142" t="s">
        <v>743</v>
      </c>
      <c r="N144" s="151" t="s">
        <v>44</v>
      </c>
      <c r="O144" s="150">
        <v>0</v>
      </c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49">
        <f>S144*H144</f>
        <v>0</v>
      </c>
      <c r="AR144" s="137" t="s">
        <v>150</v>
      </c>
      <c r="AT144" s="137" t="s">
        <v>146</v>
      </c>
      <c r="AU144" s="137" t="s">
        <v>101</v>
      </c>
      <c r="AY144" s="137" t="s">
        <v>144</v>
      </c>
      <c r="BE144" s="138">
        <f>IF(N144="základní",J144,0)</f>
        <v>0</v>
      </c>
      <c r="BF144" s="138">
        <f>IF(N144="snížená",J144,0)</f>
        <v>0</v>
      </c>
      <c r="BG144" s="138">
        <f>IF(N144="zákl. přenesená",J144,0)</f>
        <v>0</v>
      </c>
      <c r="BH144" s="138">
        <f>IF(N144="sníž. přenesená",J144,0)</f>
        <v>0</v>
      </c>
      <c r="BI144" s="138">
        <f>IF(N144="nulová",J144,0)</f>
        <v>0</v>
      </c>
      <c r="BJ144" s="137" t="s">
        <v>19</v>
      </c>
      <c r="BK144" s="138">
        <f>ROUND(I144*H144,2)</f>
        <v>0</v>
      </c>
      <c r="BL144" s="137" t="s">
        <v>150</v>
      </c>
      <c r="BM144" s="137" t="s">
        <v>322</v>
      </c>
    </row>
    <row r="145" spans="2:47" s="133" customFormat="1" ht="13.5">
      <c r="B145" s="134"/>
      <c r="D145" s="156" t="s">
        <v>747</v>
      </c>
      <c r="F145" s="155" t="s">
        <v>780</v>
      </c>
      <c r="I145" s="144"/>
      <c r="L145" s="134"/>
      <c r="M145" s="154"/>
      <c r="N145" s="153"/>
      <c r="O145" s="153"/>
      <c r="P145" s="153"/>
      <c r="Q145" s="153"/>
      <c r="R145" s="153"/>
      <c r="S145" s="153"/>
      <c r="T145" s="152"/>
      <c r="AT145" s="137" t="s">
        <v>747</v>
      </c>
      <c r="AU145" s="137" t="s">
        <v>101</v>
      </c>
    </row>
    <row r="146" spans="2:65" s="133" customFormat="1" ht="22.5" customHeight="1">
      <c r="B146" s="148"/>
      <c r="C146" s="147" t="s">
        <v>248</v>
      </c>
      <c r="D146" s="147" t="s">
        <v>146</v>
      </c>
      <c r="E146" s="146" t="s">
        <v>248</v>
      </c>
      <c r="F146" s="143" t="s">
        <v>779</v>
      </c>
      <c r="G146" s="145" t="s">
        <v>207</v>
      </c>
      <c r="H146" s="144">
        <v>10</v>
      </c>
      <c r="I146" s="144"/>
      <c r="J146" s="144">
        <f>ROUND(I146*H146,2)</f>
        <v>0</v>
      </c>
      <c r="K146" s="143" t="s">
        <v>743</v>
      </c>
      <c r="L146" s="134"/>
      <c r="M146" s="142" t="s">
        <v>743</v>
      </c>
      <c r="N146" s="151" t="s">
        <v>44</v>
      </c>
      <c r="O146" s="150">
        <v>0</v>
      </c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49">
        <f>S146*H146</f>
        <v>0</v>
      </c>
      <c r="AR146" s="137" t="s">
        <v>150</v>
      </c>
      <c r="AT146" s="137" t="s">
        <v>146</v>
      </c>
      <c r="AU146" s="137" t="s">
        <v>101</v>
      </c>
      <c r="AY146" s="137" t="s">
        <v>144</v>
      </c>
      <c r="BE146" s="138">
        <f>IF(N146="základní",J146,0)</f>
        <v>0</v>
      </c>
      <c r="BF146" s="138">
        <f>IF(N146="snížená",J146,0)</f>
        <v>0</v>
      </c>
      <c r="BG146" s="138">
        <f>IF(N146="zákl. přenesená",J146,0)</f>
        <v>0</v>
      </c>
      <c r="BH146" s="138">
        <f>IF(N146="sníž. přenesená",J146,0)</f>
        <v>0</v>
      </c>
      <c r="BI146" s="138">
        <f>IF(N146="nulová",J146,0)</f>
        <v>0</v>
      </c>
      <c r="BJ146" s="137" t="s">
        <v>19</v>
      </c>
      <c r="BK146" s="138">
        <f>ROUND(I146*H146,2)</f>
        <v>0</v>
      </c>
      <c r="BL146" s="137" t="s">
        <v>150</v>
      </c>
      <c r="BM146" s="137" t="s">
        <v>465</v>
      </c>
    </row>
    <row r="147" spans="2:47" s="133" customFormat="1" ht="13.5">
      <c r="B147" s="134"/>
      <c r="D147" s="156" t="s">
        <v>747</v>
      </c>
      <c r="F147" s="155" t="s">
        <v>779</v>
      </c>
      <c r="I147" s="144"/>
      <c r="L147" s="134"/>
      <c r="M147" s="154"/>
      <c r="N147" s="153"/>
      <c r="O147" s="153"/>
      <c r="P147" s="153"/>
      <c r="Q147" s="153"/>
      <c r="R147" s="153"/>
      <c r="S147" s="153"/>
      <c r="T147" s="152"/>
      <c r="AT147" s="137" t="s">
        <v>747</v>
      </c>
      <c r="AU147" s="137" t="s">
        <v>101</v>
      </c>
    </row>
    <row r="148" spans="2:65" s="133" customFormat="1" ht="22.5" customHeight="1">
      <c r="B148" s="148"/>
      <c r="C148" s="147" t="s">
        <v>167</v>
      </c>
      <c r="D148" s="147" t="s">
        <v>146</v>
      </c>
      <c r="E148" s="146" t="s">
        <v>167</v>
      </c>
      <c r="F148" s="143" t="s">
        <v>778</v>
      </c>
      <c r="G148" s="145" t="s">
        <v>207</v>
      </c>
      <c r="H148" s="144">
        <v>30</v>
      </c>
      <c r="I148" s="144"/>
      <c r="J148" s="144">
        <f>ROUND(I148*H148,2)</f>
        <v>0</v>
      </c>
      <c r="K148" s="143" t="s">
        <v>743</v>
      </c>
      <c r="L148" s="134"/>
      <c r="M148" s="142" t="s">
        <v>743</v>
      </c>
      <c r="N148" s="151" t="s">
        <v>44</v>
      </c>
      <c r="O148" s="150">
        <v>0</v>
      </c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49">
        <f>S148*H148</f>
        <v>0</v>
      </c>
      <c r="AR148" s="137" t="s">
        <v>150</v>
      </c>
      <c r="AT148" s="137" t="s">
        <v>146</v>
      </c>
      <c r="AU148" s="137" t="s">
        <v>101</v>
      </c>
      <c r="AY148" s="137" t="s">
        <v>144</v>
      </c>
      <c r="BE148" s="138">
        <f>IF(N148="základní",J148,0)</f>
        <v>0</v>
      </c>
      <c r="BF148" s="138">
        <f>IF(N148="snížená",J148,0)</f>
        <v>0</v>
      </c>
      <c r="BG148" s="138">
        <f>IF(N148="zákl. přenesená",J148,0)</f>
        <v>0</v>
      </c>
      <c r="BH148" s="138">
        <f>IF(N148="sníž. přenesená",J148,0)</f>
        <v>0</v>
      </c>
      <c r="BI148" s="138">
        <f>IF(N148="nulová",J148,0)</f>
        <v>0</v>
      </c>
      <c r="BJ148" s="137" t="s">
        <v>19</v>
      </c>
      <c r="BK148" s="138">
        <f>ROUND(I148*H148,2)</f>
        <v>0</v>
      </c>
      <c r="BL148" s="137" t="s">
        <v>150</v>
      </c>
      <c r="BM148" s="137" t="s">
        <v>251</v>
      </c>
    </row>
    <row r="149" spans="2:47" s="133" customFormat="1" ht="13.5">
      <c r="B149" s="134"/>
      <c r="D149" s="156" t="s">
        <v>747</v>
      </c>
      <c r="F149" s="155" t="s">
        <v>778</v>
      </c>
      <c r="I149" s="144"/>
      <c r="L149" s="134"/>
      <c r="M149" s="154"/>
      <c r="N149" s="153"/>
      <c r="O149" s="153"/>
      <c r="P149" s="153"/>
      <c r="Q149" s="153"/>
      <c r="R149" s="153"/>
      <c r="S149" s="153"/>
      <c r="T149" s="152"/>
      <c r="AT149" s="137" t="s">
        <v>747</v>
      </c>
      <c r="AU149" s="137" t="s">
        <v>101</v>
      </c>
    </row>
    <row r="150" spans="2:65" s="133" customFormat="1" ht="22.5" customHeight="1">
      <c r="B150" s="148"/>
      <c r="C150" s="147" t="s">
        <v>198</v>
      </c>
      <c r="D150" s="147" t="s">
        <v>146</v>
      </c>
      <c r="E150" s="146" t="s">
        <v>198</v>
      </c>
      <c r="F150" s="143" t="s">
        <v>776</v>
      </c>
      <c r="G150" s="145" t="s">
        <v>207</v>
      </c>
      <c r="H150" s="144">
        <v>35</v>
      </c>
      <c r="I150" s="144"/>
      <c r="J150" s="144">
        <f>ROUND(I150*H150,2)</f>
        <v>0</v>
      </c>
      <c r="K150" s="143" t="s">
        <v>743</v>
      </c>
      <c r="L150" s="134"/>
      <c r="M150" s="142" t="s">
        <v>743</v>
      </c>
      <c r="N150" s="151" t="s">
        <v>44</v>
      </c>
      <c r="O150" s="150">
        <v>0</v>
      </c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49">
        <f>S150*H150</f>
        <v>0</v>
      </c>
      <c r="AR150" s="137" t="s">
        <v>150</v>
      </c>
      <c r="AT150" s="137" t="s">
        <v>146</v>
      </c>
      <c r="AU150" s="137" t="s">
        <v>101</v>
      </c>
      <c r="AY150" s="137" t="s">
        <v>144</v>
      </c>
      <c r="BE150" s="138">
        <f>IF(N150="základní",J150,0)</f>
        <v>0</v>
      </c>
      <c r="BF150" s="138">
        <f>IF(N150="snížená",J150,0)</f>
        <v>0</v>
      </c>
      <c r="BG150" s="138">
        <f>IF(N150="zákl. přenesená",J150,0)</f>
        <v>0</v>
      </c>
      <c r="BH150" s="138">
        <f>IF(N150="sníž. přenesená",J150,0)</f>
        <v>0</v>
      </c>
      <c r="BI150" s="138">
        <f>IF(N150="nulová",J150,0)</f>
        <v>0</v>
      </c>
      <c r="BJ150" s="137" t="s">
        <v>19</v>
      </c>
      <c r="BK150" s="138">
        <f>ROUND(I150*H150,2)</f>
        <v>0</v>
      </c>
      <c r="BL150" s="137" t="s">
        <v>150</v>
      </c>
      <c r="BM150" s="137" t="s">
        <v>777</v>
      </c>
    </row>
    <row r="151" spans="2:47" s="133" customFormat="1" ht="13.5">
      <c r="B151" s="134"/>
      <c r="D151" s="156" t="s">
        <v>747</v>
      </c>
      <c r="F151" s="155" t="s">
        <v>776</v>
      </c>
      <c r="I151" s="144"/>
      <c r="L151" s="134"/>
      <c r="M151" s="154"/>
      <c r="N151" s="153"/>
      <c r="O151" s="153"/>
      <c r="P151" s="153"/>
      <c r="Q151" s="153"/>
      <c r="R151" s="153"/>
      <c r="S151" s="153"/>
      <c r="T151" s="152"/>
      <c r="AT151" s="137" t="s">
        <v>747</v>
      </c>
      <c r="AU151" s="137" t="s">
        <v>101</v>
      </c>
    </row>
    <row r="152" spans="2:65" s="133" customFormat="1" ht="22.5" customHeight="1">
      <c r="B152" s="148"/>
      <c r="C152" s="147" t="s">
        <v>201</v>
      </c>
      <c r="D152" s="147" t="s">
        <v>146</v>
      </c>
      <c r="E152" s="146" t="s">
        <v>201</v>
      </c>
      <c r="F152" s="143" t="s">
        <v>775</v>
      </c>
      <c r="G152" s="145" t="s">
        <v>207</v>
      </c>
      <c r="H152" s="144">
        <v>15</v>
      </c>
      <c r="I152" s="144"/>
      <c r="J152" s="144">
        <f>ROUND(I152*H152,2)</f>
        <v>0</v>
      </c>
      <c r="K152" s="143" t="s">
        <v>743</v>
      </c>
      <c r="L152" s="134"/>
      <c r="M152" s="142" t="s">
        <v>743</v>
      </c>
      <c r="N152" s="151" t="s">
        <v>44</v>
      </c>
      <c r="O152" s="150">
        <v>0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49">
        <f>S152*H152</f>
        <v>0</v>
      </c>
      <c r="AR152" s="137" t="s">
        <v>150</v>
      </c>
      <c r="AT152" s="137" t="s">
        <v>146</v>
      </c>
      <c r="AU152" s="137" t="s">
        <v>101</v>
      </c>
      <c r="AY152" s="137" t="s">
        <v>144</v>
      </c>
      <c r="BE152" s="138">
        <f>IF(N152="základní",J152,0)</f>
        <v>0</v>
      </c>
      <c r="BF152" s="138">
        <f>IF(N152="snížená",J152,0)</f>
        <v>0</v>
      </c>
      <c r="BG152" s="138">
        <f>IF(N152="zákl. přenesená",J152,0)</f>
        <v>0</v>
      </c>
      <c r="BH152" s="138">
        <f>IF(N152="sníž. přenesená",J152,0)</f>
        <v>0</v>
      </c>
      <c r="BI152" s="138">
        <f>IF(N152="nulová",J152,0)</f>
        <v>0</v>
      </c>
      <c r="BJ152" s="137" t="s">
        <v>19</v>
      </c>
      <c r="BK152" s="138">
        <f>ROUND(I152*H152,2)</f>
        <v>0</v>
      </c>
      <c r="BL152" s="137" t="s">
        <v>150</v>
      </c>
      <c r="BM152" s="137" t="s">
        <v>374</v>
      </c>
    </row>
    <row r="153" spans="2:47" s="133" customFormat="1" ht="13.5">
      <c r="B153" s="134"/>
      <c r="D153" s="156" t="s">
        <v>747</v>
      </c>
      <c r="F153" s="155" t="s">
        <v>775</v>
      </c>
      <c r="I153" s="144"/>
      <c r="L153" s="134"/>
      <c r="M153" s="154"/>
      <c r="N153" s="153"/>
      <c r="O153" s="153"/>
      <c r="P153" s="153"/>
      <c r="Q153" s="153"/>
      <c r="R153" s="153"/>
      <c r="S153" s="153"/>
      <c r="T153" s="152"/>
      <c r="AT153" s="137" t="s">
        <v>747</v>
      </c>
      <c r="AU153" s="137" t="s">
        <v>101</v>
      </c>
    </row>
    <row r="154" spans="2:65" s="133" customFormat="1" ht="22.5" customHeight="1">
      <c r="B154" s="148"/>
      <c r="C154" s="147" t="s">
        <v>204</v>
      </c>
      <c r="D154" s="147" t="s">
        <v>146</v>
      </c>
      <c r="E154" s="146" t="s">
        <v>204</v>
      </c>
      <c r="F154" s="143" t="s">
        <v>774</v>
      </c>
      <c r="G154" s="145" t="s">
        <v>207</v>
      </c>
      <c r="H154" s="144">
        <v>60</v>
      </c>
      <c r="I154" s="144"/>
      <c r="J154" s="144">
        <f>ROUND(I154*H154,2)</f>
        <v>0</v>
      </c>
      <c r="K154" s="143" t="s">
        <v>743</v>
      </c>
      <c r="L154" s="134"/>
      <c r="M154" s="142" t="s">
        <v>743</v>
      </c>
      <c r="N154" s="151" t="s">
        <v>44</v>
      </c>
      <c r="O154" s="150">
        <v>0</v>
      </c>
      <c r="P154" s="150">
        <f>O154*H154</f>
        <v>0</v>
      </c>
      <c r="Q154" s="150">
        <v>0</v>
      </c>
      <c r="R154" s="150">
        <f>Q154*H154</f>
        <v>0</v>
      </c>
      <c r="S154" s="150">
        <v>0</v>
      </c>
      <c r="T154" s="149">
        <f>S154*H154</f>
        <v>0</v>
      </c>
      <c r="AR154" s="137" t="s">
        <v>150</v>
      </c>
      <c r="AT154" s="137" t="s">
        <v>146</v>
      </c>
      <c r="AU154" s="137" t="s">
        <v>101</v>
      </c>
      <c r="AY154" s="137" t="s">
        <v>144</v>
      </c>
      <c r="BE154" s="138">
        <f>IF(N154="základní",J154,0)</f>
        <v>0</v>
      </c>
      <c r="BF154" s="138">
        <f>IF(N154="snížená",J154,0)</f>
        <v>0</v>
      </c>
      <c r="BG154" s="138">
        <f>IF(N154="zákl. přenesená",J154,0)</f>
        <v>0</v>
      </c>
      <c r="BH154" s="138">
        <f>IF(N154="sníž. přenesená",J154,0)</f>
        <v>0</v>
      </c>
      <c r="BI154" s="138">
        <f>IF(N154="nulová",J154,0)</f>
        <v>0</v>
      </c>
      <c r="BJ154" s="137" t="s">
        <v>19</v>
      </c>
      <c r="BK154" s="138">
        <f>ROUND(I154*H154,2)</f>
        <v>0</v>
      </c>
      <c r="BL154" s="137" t="s">
        <v>150</v>
      </c>
      <c r="BM154" s="137" t="s">
        <v>380</v>
      </c>
    </row>
    <row r="155" spans="2:47" s="133" customFormat="1" ht="13.5">
      <c r="B155" s="134"/>
      <c r="D155" s="156" t="s">
        <v>747</v>
      </c>
      <c r="F155" s="155" t="s">
        <v>774</v>
      </c>
      <c r="I155" s="144"/>
      <c r="L155" s="134"/>
      <c r="M155" s="154"/>
      <c r="N155" s="153"/>
      <c r="O155" s="153"/>
      <c r="P155" s="153"/>
      <c r="Q155" s="153"/>
      <c r="R155" s="153"/>
      <c r="S155" s="153"/>
      <c r="T155" s="152"/>
      <c r="AT155" s="137" t="s">
        <v>747</v>
      </c>
      <c r="AU155" s="137" t="s">
        <v>101</v>
      </c>
    </row>
    <row r="156" spans="2:65" s="133" customFormat="1" ht="22.5" customHeight="1">
      <c r="B156" s="148"/>
      <c r="C156" s="147" t="s">
        <v>209</v>
      </c>
      <c r="D156" s="147" t="s">
        <v>146</v>
      </c>
      <c r="E156" s="146" t="s">
        <v>209</v>
      </c>
      <c r="F156" s="143" t="s">
        <v>773</v>
      </c>
      <c r="G156" s="145" t="s">
        <v>207</v>
      </c>
      <c r="H156" s="144">
        <v>35</v>
      </c>
      <c r="I156" s="144"/>
      <c r="J156" s="144">
        <f>ROUND(I156*H156,2)</f>
        <v>0</v>
      </c>
      <c r="K156" s="143" t="s">
        <v>743</v>
      </c>
      <c r="L156" s="134"/>
      <c r="M156" s="142" t="s">
        <v>743</v>
      </c>
      <c r="N156" s="151" t="s">
        <v>44</v>
      </c>
      <c r="O156" s="150">
        <v>0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49">
        <f>S156*H156</f>
        <v>0</v>
      </c>
      <c r="AR156" s="137" t="s">
        <v>150</v>
      </c>
      <c r="AT156" s="137" t="s">
        <v>146</v>
      </c>
      <c r="AU156" s="137" t="s">
        <v>101</v>
      </c>
      <c r="AY156" s="137" t="s">
        <v>144</v>
      </c>
      <c r="BE156" s="138">
        <f>IF(N156="základní",J156,0)</f>
        <v>0</v>
      </c>
      <c r="BF156" s="138">
        <f>IF(N156="snížená",J156,0)</f>
        <v>0</v>
      </c>
      <c r="BG156" s="138">
        <f>IF(N156="zákl. přenesená",J156,0)</f>
        <v>0</v>
      </c>
      <c r="BH156" s="138">
        <f>IF(N156="sníž. přenesená",J156,0)</f>
        <v>0</v>
      </c>
      <c r="BI156" s="138">
        <f>IF(N156="nulová",J156,0)</f>
        <v>0</v>
      </c>
      <c r="BJ156" s="137" t="s">
        <v>19</v>
      </c>
      <c r="BK156" s="138">
        <f>ROUND(I156*H156,2)</f>
        <v>0</v>
      </c>
      <c r="BL156" s="137" t="s">
        <v>150</v>
      </c>
      <c r="BM156" s="137" t="s">
        <v>386</v>
      </c>
    </row>
    <row r="157" spans="2:47" s="133" customFormat="1" ht="13.5">
      <c r="B157" s="134"/>
      <c r="D157" s="156" t="s">
        <v>747</v>
      </c>
      <c r="F157" s="155" t="s">
        <v>773</v>
      </c>
      <c r="I157" s="144"/>
      <c r="L157" s="134"/>
      <c r="M157" s="154"/>
      <c r="N157" s="153"/>
      <c r="O157" s="153"/>
      <c r="P157" s="153"/>
      <c r="Q157" s="153"/>
      <c r="R157" s="153"/>
      <c r="S157" s="153"/>
      <c r="T157" s="152"/>
      <c r="AT157" s="137" t="s">
        <v>747</v>
      </c>
      <c r="AU157" s="137" t="s">
        <v>101</v>
      </c>
    </row>
    <row r="158" spans="2:65" s="133" customFormat="1" ht="22.5" customHeight="1">
      <c r="B158" s="148"/>
      <c r="C158" s="147" t="s">
        <v>195</v>
      </c>
      <c r="D158" s="147" t="s">
        <v>146</v>
      </c>
      <c r="E158" s="146" t="s">
        <v>195</v>
      </c>
      <c r="F158" s="143" t="s">
        <v>772</v>
      </c>
      <c r="G158" s="145" t="s">
        <v>760</v>
      </c>
      <c r="H158" s="144">
        <v>2</v>
      </c>
      <c r="I158" s="144"/>
      <c r="J158" s="144">
        <f>ROUND(I158*H158,2)</f>
        <v>0</v>
      </c>
      <c r="K158" s="143" t="s">
        <v>743</v>
      </c>
      <c r="L158" s="134"/>
      <c r="M158" s="142" t="s">
        <v>743</v>
      </c>
      <c r="N158" s="151" t="s">
        <v>44</v>
      </c>
      <c r="O158" s="150">
        <v>0</v>
      </c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49">
        <f>S158*H158</f>
        <v>0</v>
      </c>
      <c r="AR158" s="137" t="s">
        <v>150</v>
      </c>
      <c r="AT158" s="137" t="s">
        <v>146</v>
      </c>
      <c r="AU158" s="137" t="s">
        <v>101</v>
      </c>
      <c r="AY158" s="137" t="s">
        <v>144</v>
      </c>
      <c r="BE158" s="138">
        <f>IF(N158="základní",J158,0)</f>
        <v>0</v>
      </c>
      <c r="BF158" s="138">
        <f>IF(N158="snížená",J158,0)</f>
        <v>0</v>
      </c>
      <c r="BG158" s="138">
        <f>IF(N158="zákl. přenesená",J158,0)</f>
        <v>0</v>
      </c>
      <c r="BH158" s="138">
        <f>IF(N158="sníž. přenesená",J158,0)</f>
        <v>0</v>
      </c>
      <c r="BI158" s="138">
        <f>IF(N158="nulová",J158,0)</f>
        <v>0</v>
      </c>
      <c r="BJ158" s="137" t="s">
        <v>19</v>
      </c>
      <c r="BK158" s="138">
        <f>ROUND(I158*H158,2)</f>
        <v>0</v>
      </c>
      <c r="BL158" s="137" t="s">
        <v>150</v>
      </c>
      <c r="BM158" s="137" t="s">
        <v>392</v>
      </c>
    </row>
    <row r="159" spans="2:47" s="133" customFormat="1" ht="13.5">
      <c r="B159" s="134"/>
      <c r="D159" s="156" t="s">
        <v>747</v>
      </c>
      <c r="F159" s="155" t="s">
        <v>772</v>
      </c>
      <c r="I159" s="144"/>
      <c r="L159" s="134"/>
      <c r="M159" s="154"/>
      <c r="N159" s="153"/>
      <c r="O159" s="153"/>
      <c r="P159" s="153"/>
      <c r="Q159" s="153"/>
      <c r="R159" s="153"/>
      <c r="S159" s="153"/>
      <c r="T159" s="152"/>
      <c r="AT159" s="137" t="s">
        <v>747</v>
      </c>
      <c r="AU159" s="137" t="s">
        <v>101</v>
      </c>
    </row>
    <row r="160" spans="2:65" s="133" customFormat="1" ht="22.5" customHeight="1">
      <c r="B160" s="148"/>
      <c r="C160" s="147" t="s">
        <v>145</v>
      </c>
      <c r="D160" s="147" t="s">
        <v>146</v>
      </c>
      <c r="E160" s="146" t="s">
        <v>145</v>
      </c>
      <c r="F160" s="143" t="s">
        <v>770</v>
      </c>
      <c r="G160" s="145" t="s">
        <v>760</v>
      </c>
      <c r="H160" s="144">
        <v>1</v>
      </c>
      <c r="I160" s="144"/>
      <c r="J160" s="144">
        <f>ROUND(I160*H160,2)</f>
        <v>0</v>
      </c>
      <c r="K160" s="143" t="s">
        <v>743</v>
      </c>
      <c r="L160" s="134"/>
      <c r="M160" s="142" t="s">
        <v>743</v>
      </c>
      <c r="N160" s="151" t="s">
        <v>44</v>
      </c>
      <c r="O160" s="150">
        <v>0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49">
        <f>S160*H160</f>
        <v>0</v>
      </c>
      <c r="AR160" s="137" t="s">
        <v>150</v>
      </c>
      <c r="AT160" s="137" t="s">
        <v>146</v>
      </c>
      <c r="AU160" s="137" t="s">
        <v>101</v>
      </c>
      <c r="AY160" s="137" t="s">
        <v>144</v>
      </c>
      <c r="BE160" s="138">
        <f>IF(N160="základní",J160,0)</f>
        <v>0</v>
      </c>
      <c r="BF160" s="138">
        <f>IF(N160="snížená",J160,0)</f>
        <v>0</v>
      </c>
      <c r="BG160" s="138">
        <f>IF(N160="zákl. přenesená",J160,0)</f>
        <v>0</v>
      </c>
      <c r="BH160" s="138">
        <f>IF(N160="sníž. přenesená",J160,0)</f>
        <v>0</v>
      </c>
      <c r="BI160" s="138">
        <f>IF(N160="nulová",J160,0)</f>
        <v>0</v>
      </c>
      <c r="BJ160" s="137" t="s">
        <v>19</v>
      </c>
      <c r="BK160" s="138">
        <f>ROUND(I160*H160,2)</f>
        <v>0</v>
      </c>
      <c r="BL160" s="137" t="s">
        <v>150</v>
      </c>
      <c r="BM160" s="137" t="s">
        <v>771</v>
      </c>
    </row>
    <row r="161" spans="2:47" s="133" customFormat="1" ht="13.5">
      <c r="B161" s="134"/>
      <c r="D161" s="156" t="s">
        <v>747</v>
      </c>
      <c r="F161" s="155" t="s">
        <v>770</v>
      </c>
      <c r="I161" s="144"/>
      <c r="L161" s="134"/>
      <c r="M161" s="154"/>
      <c r="N161" s="153"/>
      <c r="O161" s="153"/>
      <c r="P161" s="153"/>
      <c r="Q161" s="153"/>
      <c r="R161" s="153"/>
      <c r="S161" s="153"/>
      <c r="T161" s="152"/>
      <c r="AT161" s="137" t="s">
        <v>747</v>
      </c>
      <c r="AU161" s="137" t="s">
        <v>101</v>
      </c>
    </row>
    <row r="162" spans="2:65" s="133" customFormat="1" ht="22.5" customHeight="1">
      <c r="B162" s="148"/>
      <c r="C162" s="147" t="s">
        <v>151</v>
      </c>
      <c r="D162" s="147" t="s">
        <v>146</v>
      </c>
      <c r="E162" s="146" t="s">
        <v>151</v>
      </c>
      <c r="F162" s="143" t="s">
        <v>768</v>
      </c>
      <c r="G162" s="145" t="s">
        <v>760</v>
      </c>
      <c r="H162" s="144">
        <v>3</v>
      </c>
      <c r="I162" s="144"/>
      <c r="J162" s="144">
        <f>ROUND(I162*H162,2)</f>
        <v>0</v>
      </c>
      <c r="K162" s="143" t="s">
        <v>743</v>
      </c>
      <c r="L162" s="134"/>
      <c r="M162" s="142" t="s">
        <v>743</v>
      </c>
      <c r="N162" s="151" t="s">
        <v>44</v>
      </c>
      <c r="O162" s="150">
        <v>0</v>
      </c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49">
        <f>S162*H162</f>
        <v>0</v>
      </c>
      <c r="AR162" s="137" t="s">
        <v>150</v>
      </c>
      <c r="AT162" s="137" t="s">
        <v>146</v>
      </c>
      <c r="AU162" s="137" t="s">
        <v>101</v>
      </c>
      <c r="AY162" s="137" t="s">
        <v>144</v>
      </c>
      <c r="BE162" s="138">
        <f>IF(N162="základní",J162,0)</f>
        <v>0</v>
      </c>
      <c r="BF162" s="138">
        <f>IF(N162="snížená",J162,0)</f>
        <v>0</v>
      </c>
      <c r="BG162" s="138">
        <f>IF(N162="zákl. přenesená",J162,0)</f>
        <v>0</v>
      </c>
      <c r="BH162" s="138">
        <f>IF(N162="sníž. přenesená",J162,0)</f>
        <v>0</v>
      </c>
      <c r="BI162" s="138">
        <f>IF(N162="nulová",J162,0)</f>
        <v>0</v>
      </c>
      <c r="BJ162" s="137" t="s">
        <v>19</v>
      </c>
      <c r="BK162" s="138">
        <f>ROUND(I162*H162,2)</f>
        <v>0</v>
      </c>
      <c r="BL162" s="137" t="s">
        <v>150</v>
      </c>
      <c r="BM162" s="137" t="s">
        <v>769</v>
      </c>
    </row>
    <row r="163" spans="2:47" s="133" customFormat="1" ht="13.5">
      <c r="B163" s="134"/>
      <c r="D163" s="156" t="s">
        <v>747</v>
      </c>
      <c r="F163" s="155" t="s">
        <v>768</v>
      </c>
      <c r="I163" s="144"/>
      <c r="L163" s="134"/>
      <c r="M163" s="154"/>
      <c r="N163" s="153"/>
      <c r="O163" s="153"/>
      <c r="P163" s="153"/>
      <c r="Q163" s="153"/>
      <c r="R163" s="153"/>
      <c r="S163" s="153"/>
      <c r="T163" s="152"/>
      <c r="AT163" s="137" t="s">
        <v>747</v>
      </c>
      <c r="AU163" s="137" t="s">
        <v>101</v>
      </c>
    </row>
    <row r="164" spans="2:65" s="133" customFormat="1" ht="22.5" customHeight="1">
      <c r="B164" s="148"/>
      <c r="C164" s="147" t="s">
        <v>154</v>
      </c>
      <c r="D164" s="147" t="s">
        <v>146</v>
      </c>
      <c r="E164" s="146" t="s">
        <v>154</v>
      </c>
      <c r="F164" s="143" t="s">
        <v>767</v>
      </c>
      <c r="G164" s="145" t="s">
        <v>760</v>
      </c>
      <c r="H164" s="144">
        <v>1</v>
      </c>
      <c r="I164" s="144"/>
      <c r="J164" s="144">
        <f>ROUND(I164*H164,2)</f>
        <v>0</v>
      </c>
      <c r="K164" s="143" t="s">
        <v>743</v>
      </c>
      <c r="L164" s="134"/>
      <c r="M164" s="142" t="s">
        <v>743</v>
      </c>
      <c r="N164" s="151" t="s">
        <v>44</v>
      </c>
      <c r="O164" s="150">
        <v>0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49">
        <f>S164*H164</f>
        <v>0</v>
      </c>
      <c r="AR164" s="137" t="s">
        <v>150</v>
      </c>
      <c r="AT164" s="137" t="s">
        <v>146</v>
      </c>
      <c r="AU164" s="137" t="s">
        <v>101</v>
      </c>
      <c r="AY164" s="137" t="s">
        <v>144</v>
      </c>
      <c r="BE164" s="138">
        <f>IF(N164="základní",J164,0)</f>
        <v>0</v>
      </c>
      <c r="BF164" s="138">
        <f>IF(N164="snížená",J164,0)</f>
        <v>0</v>
      </c>
      <c r="BG164" s="138">
        <f>IF(N164="zákl. přenesená",J164,0)</f>
        <v>0</v>
      </c>
      <c r="BH164" s="138">
        <f>IF(N164="sníž. přenesená",J164,0)</f>
        <v>0</v>
      </c>
      <c r="BI164" s="138">
        <f>IF(N164="nulová",J164,0)</f>
        <v>0</v>
      </c>
      <c r="BJ164" s="137" t="s">
        <v>19</v>
      </c>
      <c r="BK164" s="138">
        <f>ROUND(I164*H164,2)</f>
        <v>0</v>
      </c>
      <c r="BL164" s="137" t="s">
        <v>150</v>
      </c>
      <c r="BM164" s="137" t="s">
        <v>442</v>
      </c>
    </row>
    <row r="165" spans="2:47" s="133" customFormat="1" ht="13.5">
      <c r="B165" s="134"/>
      <c r="D165" s="156" t="s">
        <v>747</v>
      </c>
      <c r="F165" s="155" t="s">
        <v>767</v>
      </c>
      <c r="I165" s="144"/>
      <c r="L165" s="134"/>
      <c r="M165" s="154"/>
      <c r="N165" s="153"/>
      <c r="O165" s="153"/>
      <c r="P165" s="153"/>
      <c r="Q165" s="153"/>
      <c r="R165" s="153"/>
      <c r="S165" s="153"/>
      <c r="T165" s="152"/>
      <c r="AT165" s="137" t="s">
        <v>747</v>
      </c>
      <c r="AU165" s="137" t="s">
        <v>101</v>
      </c>
    </row>
    <row r="166" spans="2:65" s="133" customFormat="1" ht="22.5" customHeight="1">
      <c r="B166" s="148"/>
      <c r="C166" s="147" t="s">
        <v>177</v>
      </c>
      <c r="D166" s="147" t="s">
        <v>146</v>
      </c>
      <c r="E166" s="146" t="s">
        <v>177</v>
      </c>
      <c r="F166" s="143" t="s">
        <v>766</v>
      </c>
      <c r="G166" s="145" t="s">
        <v>760</v>
      </c>
      <c r="H166" s="144">
        <v>1</v>
      </c>
      <c r="I166" s="144"/>
      <c r="J166" s="144">
        <f>ROUND(I166*H166,2)</f>
        <v>0</v>
      </c>
      <c r="K166" s="143" t="s">
        <v>743</v>
      </c>
      <c r="L166" s="134"/>
      <c r="M166" s="142" t="s">
        <v>743</v>
      </c>
      <c r="N166" s="151" t="s">
        <v>44</v>
      </c>
      <c r="O166" s="150">
        <v>0</v>
      </c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49">
        <f>S166*H166</f>
        <v>0</v>
      </c>
      <c r="AR166" s="137" t="s">
        <v>150</v>
      </c>
      <c r="AT166" s="137" t="s">
        <v>146</v>
      </c>
      <c r="AU166" s="137" t="s">
        <v>101</v>
      </c>
      <c r="AY166" s="137" t="s">
        <v>144</v>
      </c>
      <c r="BE166" s="138">
        <f>IF(N166="základní",J166,0)</f>
        <v>0</v>
      </c>
      <c r="BF166" s="138">
        <f>IF(N166="snížená",J166,0)</f>
        <v>0</v>
      </c>
      <c r="BG166" s="138">
        <f>IF(N166="zákl. přenesená",J166,0)</f>
        <v>0</v>
      </c>
      <c r="BH166" s="138">
        <f>IF(N166="sníž. přenesená",J166,0)</f>
        <v>0</v>
      </c>
      <c r="BI166" s="138">
        <f>IF(N166="nulová",J166,0)</f>
        <v>0</v>
      </c>
      <c r="BJ166" s="137" t="s">
        <v>19</v>
      </c>
      <c r="BK166" s="138">
        <f>ROUND(I166*H166,2)</f>
        <v>0</v>
      </c>
      <c r="BL166" s="137" t="s">
        <v>150</v>
      </c>
      <c r="BM166" s="137" t="s">
        <v>448</v>
      </c>
    </row>
    <row r="167" spans="2:47" s="133" customFormat="1" ht="13.5">
      <c r="B167" s="134"/>
      <c r="D167" s="156" t="s">
        <v>747</v>
      </c>
      <c r="F167" s="155" t="s">
        <v>766</v>
      </c>
      <c r="I167" s="144"/>
      <c r="L167" s="134"/>
      <c r="M167" s="154"/>
      <c r="N167" s="153"/>
      <c r="O167" s="153"/>
      <c r="P167" s="153"/>
      <c r="Q167" s="153"/>
      <c r="R167" s="153"/>
      <c r="S167" s="153"/>
      <c r="T167" s="152"/>
      <c r="AT167" s="137" t="s">
        <v>747</v>
      </c>
      <c r="AU167" s="137" t="s">
        <v>101</v>
      </c>
    </row>
    <row r="168" spans="2:65" s="133" customFormat="1" ht="22.5" customHeight="1">
      <c r="B168" s="148"/>
      <c r="C168" s="147" t="s">
        <v>189</v>
      </c>
      <c r="D168" s="147" t="s">
        <v>146</v>
      </c>
      <c r="E168" s="146" t="s">
        <v>189</v>
      </c>
      <c r="F168" s="143" t="s">
        <v>765</v>
      </c>
      <c r="G168" s="145" t="s">
        <v>760</v>
      </c>
      <c r="H168" s="144">
        <v>1</v>
      </c>
      <c r="I168" s="144"/>
      <c r="J168" s="144">
        <f>ROUND(I168*H168,2)</f>
        <v>0</v>
      </c>
      <c r="K168" s="143" t="s">
        <v>743</v>
      </c>
      <c r="L168" s="134"/>
      <c r="M168" s="142" t="s">
        <v>743</v>
      </c>
      <c r="N168" s="151" t="s">
        <v>44</v>
      </c>
      <c r="O168" s="150">
        <v>0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49">
        <f>S168*H168</f>
        <v>0</v>
      </c>
      <c r="AR168" s="137" t="s">
        <v>150</v>
      </c>
      <c r="AT168" s="137" t="s">
        <v>146</v>
      </c>
      <c r="AU168" s="137" t="s">
        <v>101</v>
      </c>
      <c r="AY168" s="137" t="s">
        <v>144</v>
      </c>
      <c r="BE168" s="138">
        <f>IF(N168="základní",J168,0)</f>
        <v>0</v>
      </c>
      <c r="BF168" s="138">
        <f>IF(N168="snížená",J168,0)</f>
        <v>0</v>
      </c>
      <c r="BG168" s="138">
        <f>IF(N168="zákl. přenesená",J168,0)</f>
        <v>0</v>
      </c>
      <c r="BH168" s="138">
        <f>IF(N168="sníž. přenesená",J168,0)</f>
        <v>0</v>
      </c>
      <c r="BI168" s="138">
        <f>IF(N168="nulová",J168,0)</f>
        <v>0</v>
      </c>
      <c r="BJ168" s="137" t="s">
        <v>19</v>
      </c>
      <c r="BK168" s="138">
        <f>ROUND(I168*H168,2)</f>
        <v>0</v>
      </c>
      <c r="BL168" s="137" t="s">
        <v>150</v>
      </c>
      <c r="BM168" s="137" t="s">
        <v>456</v>
      </c>
    </row>
    <row r="169" spans="2:47" s="133" customFormat="1" ht="13.5">
      <c r="B169" s="134"/>
      <c r="D169" s="156" t="s">
        <v>747</v>
      </c>
      <c r="F169" s="155" t="s">
        <v>765</v>
      </c>
      <c r="I169" s="144"/>
      <c r="L169" s="134"/>
      <c r="M169" s="154"/>
      <c r="N169" s="153"/>
      <c r="O169" s="153"/>
      <c r="P169" s="153"/>
      <c r="Q169" s="153"/>
      <c r="R169" s="153"/>
      <c r="S169" s="153"/>
      <c r="T169" s="152"/>
      <c r="AT169" s="137" t="s">
        <v>747</v>
      </c>
      <c r="AU169" s="137" t="s">
        <v>101</v>
      </c>
    </row>
    <row r="170" spans="2:65" s="133" customFormat="1" ht="22.5" customHeight="1">
      <c r="B170" s="148"/>
      <c r="C170" s="147" t="s">
        <v>192</v>
      </c>
      <c r="D170" s="147" t="s">
        <v>146</v>
      </c>
      <c r="E170" s="146" t="s">
        <v>192</v>
      </c>
      <c r="F170" s="143" t="s">
        <v>763</v>
      </c>
      <c r="G170" s="145" t="s">
        <v>760</v>
      </c>
      <c r="H170" s="144">
        <v>1</v>
      </c>
      <c r="I170" s="144"/>
      <c r="J170" s="144">
        <f>ROUND(I170*H170,2)</f>
        <v>0</v>
      </c>
      <c r="K170" s="143" t="s">
        <v>743</v>
      </c>
      <c r="L170" s="134"/>
      <c r="M170" s="142" t="s">
        <v>743</v>
      </c>
      <c r="N170" s="151" t="s">
        <v>44</v>
      </c>
      <c r="O170" s="150">
        <v>0</v>
      </c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49">
        <f>S170*H170</f>
        <v>0</v>
      </c>
      <c r="AR170" s="137" t="s">
        <v>150</v>
      </c>
      <c r="AT170" s="137" t="s">
        <v>146</v>
      </c>
      <c r="AU170" s="137" t="s">
        <v>101</v>
      </c>
      <c r="AY170" s="137" t="s">
        <v>144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37" t="s">
        <v>19</v>
      </c>
      <c r="BK170" s="138">
        <f>ROUND(I170*H170,2)</f>
        <v>0</v>
      </c>
      <c r="BL170" s="137" t="s">
        <v>150</v>
      </c>
      <c r="BM170" s="137" t="s">
        <v>764</v>
      </c>
    </row>
    <row r="171" spans="2:47" s="133" customFormat="1" ht="13.5">
      <c r="B171" s="134"/>
      <c r="D171" s="156" t="s">
        <v>747</v>
      </c>
      <c r="F171" s="155" t="s">
        <v>763</v>
      </c>
      <c r="I171" s="144"/>
      <c r="L171" s="134"/>
      <c r="M171" s="154"/>
      <c r="N171" s="153"/>
      <c r="O171" s="153"/>
      <c r="P171" s="153"/>
      <c r="Q171" s="153"/>
      <c r="R171" s="153"/>
      <c r="S171" s="153"/>
      <c r="T171" s="152"/>
      <c r="AT171" s="137" t="s">
        <v>747</v>
      </c>
      <c r="AU171" s="137" t="s">
        <v>101</v>
      </c>
    </row>
    <row r="172" spans="2:65" s="133" customFormat="1" ht="22.5" customHeight="1">
      <c r="B172" s="148"/>
      <c r="C172" s="147" t="s">
        <v>212</v>
      </c>
      <c r="D172" s="147" t="s">
        <v>146</v>
      </c>
      <c r="E172" s="146" t="s">
        <v>212</v>
      </c>
      <c r="F172" s="143" t="s">
        <v>762</v>
      </c>
      <c r="G172" s="145" t="s">
        <v>760</v>
      </c>
      <c r="H172" s="144">
        <v>1</v>
      </c>
      <c r="I172" s="144"/>
      <c r="J172" s="144">
        <f>ROUND(I172*H172,2)</f>
        <v>0</v>
      </c>
      <c r="K172" s="143" t="s">
        <v>743</v>
      </c>
      <c r="L172" s="134"/>
      <c r="M172" s="142" t="s">
        <v>743</v>
      </c>
      <c r="N172" s="151" t="s">
        <v>44</v>
      </c>
      <c r="O172" s="150">
        <v>0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49">
        <f>S172*H172</f>
        <v>0</v>
      </c>
      <c r="AR172" s="137" t="s">
        <v>150</v>
      </c>
      <c r="AT172" s="137" t="s">
        <v>146</v>
      </c>
      <c r="AU172" s="137" t="s">
        <v>101</v>
      </c>
      <c r="AY172" s="137" t="s">
        <v>144</v>
      </c>
      <c r="BE172" s="138">
        <f>IF(N172="základní",J172,0)</f>
        <v>0</v>
      </c>
      <c r="BF172" s="138">
        <f>IF(N172="snížená",J172,0)</f>
        <v>0</v>
      </c>
      <c r="BG172" s="138">
        <f>IF(N172="zákl. přenesená",J172,0)</f>
        <v>0</v>
      </c>
      <c r="BH172" s="138">
        <f>IF(N172="sníž. přenesená",J172,0)</f>
        <v>0</v>
      </c>
      <c r="BI172" s="138">
        <f>IF(N172="nulová",J172,0)</f>
        <v>0</v>
      </c>
      <c r="BJ172" s="137" t="s">
        <v>19</v>
      </c>
      <c r="BK172" s="138">
        <f>ROUND(I172*H172,2)</f>
        <v>0</v>
      </c>
      <c r="BL172" s="137" t="s">
        <v>150</v>
      </c>
      <c r="BM172" s="137" t="s">
        <v>557</v>
      </c>
    </row>
    <row r="173" spans="2:47" s="133" customFormat="1" ht="13.5">
      <c r="B173" s="134"/>
      <c r="D173" s="156" t="s">
        <v>747</v>
      </c>
      <c r="F173" s="155" t="s">
        <v>762</v>
      </c>
      <c r="I173" s="144"/>
      <c r="L173" s="134"/>
      <c r="M173" s="154"/>
      <c r="N173" s="153"/>
      <c r="O173" s="153"/>
      <c r="P173" s="153"/>
      <c r="Q173" s="153"/>
      <c r="R173" s="153"/>
      <c r="S173" s="153"/>
      <c r="T173" s="152"/>
      <c r="AT173" s="137" t="s">
        <v>747</v>
      </c>
      <c r="AU173" s="137" t="s">
        <v>101</v>
      </c>
    </row>
    <row r="174" spans="2:65" s="133" customFormat="1" ht="22.5" customHeight="1">
      <c r="B174" s="148"/>
      <c r="C174" s="147" t="s">
        <v>216</v>
      </c>
      <c r="D174" s="147" t="s">
        <v>146</v>
      </c>
      <c r="E174" s="146" t="s">
        <v>216</v>
      </c>
      <c r="F174" s="143" t="s">
        <v>761</v>
      </c>
      <c r="G174" s="145" t="s">
        <v>760</v>
      </c>
      <c r="H174" s="144">
        <v>1</v>
      </c>
      <c r="I174" s="144"/>
      <c r="J174" s="144">
        <f>ROUND(I174*H174,2)</f>
        <v>0</v>
      </c>
      <c r="K174" s="143" t="s">
        <v>743</v>
      </c>
      <c r="L174" s="134"/>
      <c r="M174" s="142" t="s">
        <v>743</v>
      </c>
      <c r="N174" s="151" t="s">
        <v>44</v>
      </c>
      <c r="O174" s="150">
        <v>0</v>
      </c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49">
        <f>S174*H174</f>
        <v>0</v>
      </c>
      <c r="AR174" s="137" t="s">
        <v>150</v>
      </c>
      <c r="AT174" s="137" t="s">
        <v>146</v>
      </c>
      <c r="AU174" s="137" t="s">
        <v>101</v>
      </c>
      <c r="AY174" s="137" t="s">
        <v>144</v>
      </c>
      <c r="BE174" s="138">
        <f>IF(N174="základní",J174,0)</f>
        <v>0</v>
      </c>
      <c r="BF174" s="138">
        <f>IF(N174="snížená",J174,0)</f>
        <v>0</v>
      </c>
      <c r="BG174" s="138">
        <f>IF(N174="zákl. přenesená",J174,0)</f>
        <v>0</v>
      </c>
      <c r="BH174" s="138">
        <f>IF(N174="sníž. přenesená",J174,0)</f>
        <v>0</v>
      </c>
      <c r="BI174" s="138">
        <f>IF(N174="nulová",J174,0)</f>
        <v>0</v>
      </c>
      <c r="BJ174" s="137" t="s">
        <v>19</v>
      </c>
      <c r="BK174" s="138">
        <f>ROUND(I174*H174,2)</f>
        <v>0</v>
      </c>
      <c r="BL174" s="137" t="s">
        <v>150</v>
      </c>
      <c r="BM174" s="137" t="s">
        <v>538</v>
      </c>
    </row>
    <row r="175" spans="2:47" s="133" customFormat="1" ht="13.5">
      <c r="B175" s="134"/>
      <c r="D175" s="156" t="s">
        <v>747</v>
      </c>
      <c r="F175" s="155" t="s">
        <v>761</v>
      </c>
      <c r="I175" s="144"/>
      <c r="L175" s="134"/>
      <c r="M175" s="154"/>
      <c r="N175" s="153"/>
      <c r="O175" s="153"/>
      <c r="P175" s="153"/>
      <c r="Q175" s="153"/>
      <c r="R175" s="153"/>
      <c r="S175" s="153"/>
      <c r="T175" s="152"/>
      <c r="AT175" s="137" t="s">
        <v>747</v>
      </c>
      <c r="AU175" s="137" t="s">
        <v>101</v>
      </c>
    </row>
    <row r="176" spans="2:65" s="133" customFormat="1" ht="22.5" customHeight="1">
      <c r="B176" s="148"/>
      <c r="C176" s="147" t="s">
        <v>220</v>
      </c>
      <c r="D176" s="147" t="s">
        <v>146</v>
      </c>
      <c r="E176" s="146" t="s">
        <v>220</v>
      </c>
      <c r="F176" s="143" t="s">
        <v>759</v>
      </c>
      <c r="G176" s="145" t="s">
        <v>760</v>
      </c>
      <c r="H176" s="144">
        <v>1</v>
      </c>
      <c r="I176" s="144"/>
      <c r="J176" s="144">
        <f>ROUND(I176*H176,2)</f>
        <v>0</v>
      </c>
      <c r="K176" s="143" t="s">
        <v>743</v>
      </c>
      <c r="L176" s="134"/>
      <c r="M176" s="142" t="s">
        <v>743</v>
      </c>
      <c r="N176" s="151" t="s">
        <v>44</v>
      </c>
      <c r="O176" s="150">
        <v>0</v>
      </c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49">
        <f>S176*H176</f>
        <v>0</v>
      </c>
      <c r="AR176" s="137" t="s">
        <v>150</v>
      </c>
      <c r="AT176" s="137" t="s">
        <v>146</v>
      </c>
      <c r="AU176" s="137" t="s">
        <v>101</v>
      </c>
      <c r="AY176" s="137" t="s">
        <v>144</v>
      </c>
      <c r="BE176" s="138">
        <f>IF(N176="základní",J176,0)</f>
        <v>0</v>
      </c>
      <c r="BF176" s="138">
        <f>IF(N176="snížená",J176,0)</f>
        <v>0</v>
      </c>
      <c r="BG176" s="138">
        <f>IF(N176="zákl. přenesená",J176,0)</f>
        <v>0</v>
      </c>
      <c r="BH176" s="138">
        <f>IF(N176="sníž. přenesená",J176,0)</f>
        <v>0</v>
      </c>
      <c r="BI176" s="138">
        <f>IF(N176="nulová",J176,0)</f>
        <v>0</v>
      </c>
      <c r="BJ176" s="137" t="s">
        <v>19</v>
      </c>
      <c r="BK176" s="138">
        <f>ROUND(I176*H176,2)</f>
        <v>0</v>
      </c>
      <c r="BL176" s="137" t="s">
        <v>150</v>
      </c>
      <c r="BM176" s="137" t="s">
        <v>403</v>
      </c>
    </row>
    <row r="177" spans="2:47" s="133" customFormat="1" ht="13.5">
      <c r="B177" s="134"/>
      <c r="D177" s="170" t="s">
        <v>747</v>
      </c>
      <c r="F177" s="171" t="s">
        <v>759</v>
      </c>
      <c r="I177" s="144"/>
      <c r="L177" s="134"/>
      <c r="M177" s="154"/>
      <c r="N177" s="153"/>
      <c r="O177" s="153"/>
      <c r="P177" s="153"/>
      <c r="Q177" s="153"/>
      <c r="R177" s="153"/>
      <c r="S177" s="153"/>
      <c r="T177" s="152"/>
      <c r="AT177" s="137" t="s">
        <v>747</v>
      </c>
      <c r="AU177" s="137" t="s">
        <v>101</v>
      </c>
    </row>
    <row r="178" spans="2:47" s="133" customFormat="1" ht="40.5">
      <c r="B178" s="134"/>
      <c r="D178" s="170" t="s">
        <v>758</v>
      </c>
      <c r="F178" s="169" t="s">
        <v>825</v>
      </c>
      <c r="I178" s="144"/>
      <c r="L178" s="134"/>
      <c r="M178" s="154"/>
      <c r="N178" s="153"/>
      <c r="O178" s="153"/>
      <c r="P178" s="153"/>
      <c r="Q178" s="153"/>
      <c r="R178" s="153"/>
      <c r="S178" s="153"/>
      <c r="T178" s="152"/>
      <c r="AT178" s="137" t="s">
        <v>758</v>
      </c>
      <c r="AU178" s="137" t="s">
        <v>101</v>
      </c>
    </row>
    <row r="179" spans="2:63" s="157" customFormat="1" ht="29.25" customHeight="1">
      <c r="B179" s="165"/>
      <c r="D179" s="168" t="s">
        <v>78</v>
      </c>
      <c r="E179" s="167" t="s">
        <v>757</v>
      </c>
      <c r="F179" s="167" t="s">
        <v>756</v>
      </c>
      <c r="H179" s="133"/>
      <c r="I179" s="144"/>
      <c r="J179" s="166">
        <f>BK179</f>
        <v>0</v>
      </c>
      <c r="L179" s="165"/>
      <c r="M179" s="164"/>
      <c r="N179" s="162"/>
      <c r="O179" s="162"/>
      <c r="P179" s="163">
        <f>SUM(P180:P193)</f>
        <v>0</v>
      </c>
      <c r="Q179" s="162"/>
      <c r="R179" s="163">
        <f>SUM(R180:R193)</f>
        <v>0</v>
      </c>
      <c r="S179" s="162"/>
      <c r="T179" s="161">
        <f>SUM(T180:T193)</f>
        <v>0</v>
      </c>
      <c r="AR179" s="159" t="s">
        <v>19</v>
      </c>
      <c r="AT179" s="160" t="s">
        <v>78</v>
      </c>
      <c r="AU179" s="160" t="s">
        <v>19</v>
      </c>
      <c r="AY179" s="159" t="s">
        <v>144</v>
      </c>
      <c r="BK179" s="158">
        <f>SUM(BK180:BK193)</f>
        <v>0</v>
      </c>
    </row>
    <row r="180" spans="2:65" s="133" customFormat="1" ht="22.5" customHeight="1">
      <c r="B180" s="148"/>
      <c r="C180" s="147" t="s">
        <v>243</v>
      </c>
      <c r="D180" s="147" t="s">
        <v>146</v>
      </c>
      <c r="E180" s="146" t="s">
        <v>243</v>
      </c>
      <c r="F180" s="143" t="s">
        <v>754</v>
      </c>
      <c r="G180" s="145" t="s">
        <v>566</v>
      </c>
      <c r="H180" s="144">
        <v>1</v>
      </c>
      <c r="I180" s="144"/>
      <c r="J180" s="144">
        <f>ROUND(I180*H180,2)</f>
        <v>0</v>
      </c>
      <c r="K180" s="143" t="s">
        <v>743</v>
      </c>
      <c r="L180" s="134"/>
      <c r="M180" s="142" t="s">
        <v>743</v>
      </c>
      <c r="N180" s="151" t="s">
        <v>44</v>
      </c>
      <c r="O180" s="150">
        <v>0</v>
      </c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49">
        <f>S180*H180</f>
        <v>0</v>
      </c>
      <c r="AR180" s="137" t="s">
        <v>150</v>
      </c>
      <c r="AT180" s="137" t="s">
        <v>146</v>
      </c>
      <c r="AU180" s="137" t="s">
        <v>101</v>
      </c>
      <c r="AY180" s="137" t="s">
        <v>144</v>
      </c>
      <c r="BE180" s="138">
        <f>IF(N180="základní",J180,0)</f>
        <v>0</v>
      </c>
      <c r="BF180" s="138">
        <f>IF(N180="snížená",J180,0)</f>
        <v>0</v>
      </c>
      <c r="BG180" s="138">
        <f>IF(N180="zákl. přenesená",J180,0)</f>
        <v>0</v>
      </c>
      <c r="BH180" s="138">
        <f>IF(N180="sníž. přenesená",J180,0)</f>
        <v>0</v>
      </c>
      <c r="BI180" s="138">
        <f>IF(N180="nulová",J180,0)</f>
        <v>0</v>
      </c>
      <c r="BJ180" s="137" t="s">
        <v>19</v>
      </c>
      <c r="BK180" s="138">
        <f>ROUND(I180*H180,2)</f>
        <v>0</v>
      </c>
      <c r="BL180" s="137" t="s">
        <v>150</v>
      </c>
      <c r="BM180" s="137" t="s">
        <v>755</v>
      </c>
    </row>
    <row r="181" spans="2:47" s="133" customFormat="1" ht="13.5">
      <c r="B181" s="134"/>
      <c r="D181" s="156" t="s">
        <v>747</v>
      </c>
      <c r="F181" s="155" t="s">
        <v>754</v>
      </c>
      <c r="I181" s="144"/>
      <c r="L181" s="134"/>
      <c r="M181" s="154"/>
      <c r="N181" s="153"/>
      <c r="O181" s="153"/>
      <c r="P181" s="153"/>
      <c r="Q181" s="153"/>
      <c r="R181" s="153"/>
      <c r="S181" s="153"/>
      <c r="T181" s="152"/>
      <c r="AT181" s="137" t="s">
        <v>747</v>
      </c>
      <c r="AU181" s="137" t="s">
        <v>101</v>
      </c>
    </row>
    <row r="182" spans="2:65" s="133" customFormat="1" ht="22.5" customHeight="1">
      <c r="B182" s="148"/>
      <c r="C182" s="147" t="s">
        <v>240</v>
      </c>
      <c r="D182" s="147" t="s">
        <v>146</v>
      </c>
      <c r="E182" s="146" t="s">
        <v>240</v>
      </c>
      <c r="F182" s="143" t="s">
        <v>752</v>
      </c>
      <c r="G182" s="145" t="s">
        <v>566</v>
      </c>
      <c r="H182" s="144">
        <v>4</v>
      </c>
      <c r="I182" s="144"/>
      <c r="J182" s="144">
        <f>ROUND(I182*H182,2)</f>
        <v>0</v>
      </c>
      <c r="K182" s="143" t="s">
        <v>743</v>
      </c>
      <c r="L182" s="134"/>
      <c r="M182" s="142" t="s">
        <v>743</v>
      </c>
      <c r="N182" s="151" t="s">
        <v>44</v>
      </c>
      <c r="O182" s="150">
        <v>0</v>
      </c>
      <c r="P182" s="150">
        <f>O182*H182</f>
        <v>0</v>
      </c>
      <c r="Q182" s="150">
        <v>0</v>
      </c>
      <c r="R182" s="150">
        <f>Q182*H182</f>
        <v>0</v>
      </c>
      <c r="S182" s="150">
        <v>0</v>
      </c>
      <c r="T182" s="149">
        <f>S182*H182</f>
        <v>0</v>
      </c>
      <c r="AR182" s="137" t="s">
        <v>150</v>
      </c>
      <c r="AT182" s="137" t="s">
        <v>146</v>
      </c>
      <c r="AU182" s="137" t="s">
        <v>101</v>
      </c>
      <c r="AY182" s="137" t="s">
        <v>144</v>
      </c>
      <c r="BE182" s="138">
        <f>IF(N182="základní",J182,0)</f>
        <v>0</v>
      </c>
      <c r="BF182" s="138">
        <f>IF(N182="snížená",J182,0)</f>
        <v>0</v>
      </c>
      <c r="BG182" s="138">
        <f>IF(N182="zákl. přenesená",J182,0)</f>
        <v>0</v>
      </c>
      <c r="BH182" s="138">
        <f>IF(N182="sníž. přenesená",J182,0)</f>
        <v>0</v>
      </c>
      <c r="BI182" s="138">
        <f>IF(N182="nulová",J182,0)</f>
        <v>0</v>
      </c>
      <c r="BJ182" s="137" t="s">
        <v>19</v>
      </c>
      <c r="BK182" s="138">
        <f>ROUND(I182*H182,2)</f>
        <v>0</v>
      </c>
      <c r="BL182" s="137" t="s">
        <v>150</v>
      </c>
      <c r="BM182" s="137" t="s">
        <v>753</v>
      </c>
    </row>
    <row r="183" spans="2:47" s="133" customFormat="1" ht="13.5">
      <c r="B183" s="134"/>
      <c r="D183" s="156" t="s">
        <v>747</v>
      </c>
      <c r="F183" s="155" t="s">
        <v>752</v>
      </c>
      <c r="I183" s="144"/>
      <c r="L183" s="134"/>
      <c r="M183" s="154"/>
      <c r="N183" s="153"/>
      <c r="O183" s="153"/>
      <c r="P183" s="153"/>
      <c r="Q183" s="153"/>
      <c r="R183" s="153"/>
      <c r="S183" s="153"/>
      <c r="T183" s="152"/>
      <c r="AT183" s="137" t="s">
        <v>747</v>
      </c>
      <c r="AU183" s="137" t="s">
        <v>101</v>
      </c>
    </row>
    <row r="184" spans="2:65" s="133" customFormat="1" ht="22.5" customHeight="1">
      <c r="B184" s="148"/>
      <c r="C184" s="147" t="s">
        <v>237</v>
      </c>
      <c r="D184" s="147" t="s">
        <v>146</v>
      </c>
      <c r="E184" s="146" t="s">
        <v>237</v>
      </c>
      <c r="F184" s="143" t="s">
        <v>259</v>
      </c>
      <c r="G184" s="145" t="s">
        <v>318</v>
      </c>
      <c r="H184" s="144">
        <v>1</v>
      </c>
      <c r="I184" s="144"/>
      <c r="J184" s="144">
        <f>ROUND(I184*H184,2)</f>
        <v>0</v>
      </c>
      <c r="K184" s="143" t="s">
        <v>743</v>
      </c>
      <c r="L184" s="134"/>
      <c r="M184" s="142" t="s">
        <v>743</v>
      </c>
      <c r="N184" s="151" t="s">
        <v>44</v>
      </c>
      <c r="O184" s="150">
        <v>0</v>
      </c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49">
        <f>S184*H184</f>
        <v>0</v>
      </c>
      <c r="AR184" s="137" t="s">
        <v>150</v>
      </c>
      <c r="AT184" s="137" t="s">
        <v>146</v>
      </c>
      <c r="AU184" s="137" t="s">
        <v>101</v>
      </c>
      <c r="AY184" s="137" t="s">
        <v>144</v>
      </c>
      <c r="BE184" s="138">
        <f>IF(N184="základní",J184,0)</f>
        <v>0</v>
      </c>
      <c r="BF184" s="138">
        <f>IF(N184="snížená",J184,0)</f>
        <v>0</v>
      </c>
      <c r="BG184" s="138">
        <f>IF(N184="zákl. přenesená",J184,0)</f>
        <v>0</v>
      </c>
      <c r="BH184" s="138">
        <f>IF(N184="sníž. přenesená",J184,0)</f>
        <v>0</v>
      </c>
      <c r="BI184" s="138">
        <f>IF(N184="nulová",J184,0)</f>
        <v>0</v>
      </c>
      <c r="BJ184" s="137" t="s">
        <v>19</v>
      </c>
      <c r="BK184" s="138">
        <f>ROUND(I184*H184,2)</f>
        <v>0</v>
      </c>
      <c r="BL184" s="137" t="s">
        <v>150</v>
      </c>
      <c r="BM184" s="137" t="s">
        <v>354</v>
      </c>
    </row>
    <row r="185" spans="2:47" s="133" customFormat="1" ht="13.5">
      <c r="B185" s="134"/>
      <c r="D185" s="156" t="s">
        <v>747</v>
      </c>
      <c r="F185" s="155" t="s">
        <v>259</v>
      </c>
      <c r="I185" s="144"/>
      <c r="L185" s="134"/>
      <c r="M185" s="154"/>
      <c r="N185" s="153"/>
      <c r="O185" s="153"/>
      <c r="P185" s="153"/>
      <c r="Q185" s="153"/>
      <c r="R185" s="153"/>
      <c r="S185" s="153"/>
      <c r="T185" s="152"/>
      <c r="AT185" s="137" t="s">
        <v>747</v>
      </c>
      <c r="AU185" s="137" t="s">
        <v>101</v>
      </c>
    </row>
    <row r="186" spans="2:65" s="133" customFormat="1" ht="22.5" customHeight="1">
      <c r="B186" s="148"/>
      <c r="C186" s="147" t="s">
        <v>234</v>
      </c>
      <c r="D186" s="147" t="s">
        <v>146</v>
      </c>
      <c r="E186" s="146" t="s">
        <v>234</v>
      </c>
      <c r="F186" s="143" t="s">
        <v>751</v>
      </c>
      <c r="G186" s="145" t="s">
        <v>318</v>
      </c>
      <c r="H186" s="144">
        <v>1</v>
      </c>
      <c r="I186" s="144"/>
      <c r="J186" s="144">
        <f>ROUND(I186*H186,2)</f>
        <v>0</v>
      </c>
      <c r="K186" s="143" t="s">
        <v>743</v>
      </c>
      <c r="L186" s="134"/>
      <c r="M186" s="142" t="s">
        <v>743</v>
      </c>
      <c r="N186" s="151" t="s">
        <v>44</v>
      </c>
      <c r="O186" s="150">
        <v>0</v>
      </c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49">
        <f>S186*H186</f>
        <v>0</v>
      </c>
      <c r="AR186" s="137" t="s">
        <v>150</v>
      </c>
      <c r="AT186" s="137" t="s">
        <v>146</v>
      </c>
      <c r="AU186" s="137" t="s">
        <v>101</v>
      </c>
      <c r="AY186" s="137" t="s">
        <v>144</v>
      </c>
      <c r="BE186" s="138">
        <f>IF(N186="základní",J186,0)</f>
        <v>0</v>
      </c>
      <c r="BF186" s="138">
        <f>IF(N186="snížená",J186,0)</f>
        <v>0</v>
      </c>
      <c r="BG186" s="138">
        <f>IF(N186="zákl. přenesená",J186,0)</f>
        <v>0</v>
      </c>
      <c r="BH186" s="138">
        <f>IF(N186="sníž. přenesená",J186,0)</f>
        <v>0</v>
      </c>
      <c r="BI186" s="138">
        <f>IF(N186="nulová",J186,0)</f>
        <v>0</v>
      </c>
      <c r="BJ186" s="137" t="s">
        <v>19</v>
      </c>
      <c r="BK186" s="138">
        <f>ROUND(I186*H186,2)</f>
        <v>0</v>
      </c>
      <c r="BL186" s="137" t="s">
        <v>150</v>
      </c>
      <c r="BM186" s="137" t="s">
        <v>25</v>
      </c>
    </row>
    <row r="187" spans="2:47" s="133" customFormat="1" ht="13.5">
      <c r="B187" s="134"/>
      <c r="D187" s="156" t="s">
        <v>747</v>
      </c>
      <c r="F187" s="155" t="s">
        <v>751</v>
      </c>
      <c r="I187" s="144"/>
      <c r="L187" s="134"/>
      <c r="M187" s="154"/>
      <c r="N187" s="153"/>
      <c r="O187" s="153"/>
      <c r="P187" s="153"/>
      <c r="Q187" s="153"/>
      <c r="R187" s="153"/>
      <c r="S187" s="153"/>
      <c r="T187" s="152"/>
      <c r="AT187" s="137" t="s">
        <v>747</v>
      </c>
      <c r="AU187" s="137" t="s">
        <v>101</v>
      </c>
    </row>
    <row r="188" spans="2:65" s="133" customFormat="1" ht="22.5" customHeight="1">
      <c r="B188" s="148"/>
      <c r="C188" s="147" t="s">
        <v>231</v>
      </c>
      <c r="D188" s="147" t="s">
        <v>146</v>
      </c>
      <c r="E188" s="146" t="s">
        <v>231</v>
      </c>
      <c r="F188" s="143" t="s">
        <v>750</v>
      </c>
      <c r="G188" s="145" t="s">
        <v>566</v>
      </c>
      <c r="H188" s="144">
        <v>16</v>
      </c>
      <c r="I188" s="144"/>
      <c r="J188" s="144">
        <f>ROUND(I188*H188,2)</f>
        <v>0</v>
      </c>
      <c r="K188" s="143" t="s">
        <v>743</v>
      </c>
      <c r="L188" s="134"/>
      <c r="M188" s="142" t="s">
        <v>743</v>
      </c>
      <c r="N188" s="151" t="s">
        <v>44</v>
      </c>
      <c r="O188" s="150">
        <v>0</v>
      </c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49">
        <f>S188*H188</f>
        <v>0</v>
      </c>
      <c r="AR188" s="137" t="s">
        <v>150</v>
      </c>
      <c r="AT188" s="137" t="s">
        <v>146</v>
      </c>
      <c r="AU188" s="137" t="s">
        <v>101</v>
      </c>
      <c r="AY188" s="137" t="s">
        <v>144</v>
      </c>
      <c r="BE188" s="138">
        <f>IF(N188="základní",J188,0)</f>
        <v>0</v>
      </c>
      <c r="BF188" s="138">
        <f>IF(N188="snížená",J188,0)</f>
        <v>0</v>
      </c>
      <c r="BG188" s="138">
        <f>IF(N188="zákl. přenesená",J188,0)</f>
        <v>0</v>
      </c>
      <c r="BH188" s="138">
        <f>IF(N188="sníž. přenesená",J188,0)</f>
        <v>0</v>
      </c>
      <c r="BI188" s="138">
        <f>IF(N188="nulová",J188,0)</f>
        <v>0</v>
      </c>
      <c r="BJ188" s="137" t="s">
        <v>19</v>
      </c>
      <c r="BK188" s="138">
        <f>ROUND(I188*H188,2)</f>
        <v>0</v>
      </c>
      <c r="BL188" s="137" t="s">
        <v>150</v>
      </c>
      <c r="BM188" s="137" t="s">
        <v>430</v>
      </c>
    </row>
    <row r="189" spans="2:47" s="133" customFormat="1" ht="13.5">
      <c r="B189" s="134"/>
      <c r="D189" s="156" t="s">
        <v>747</v>
      </c>
      <c r="F189" s="155" t="s">
        <v>750</v>
      </c>
      <c r="I189" s="144"/>
      <c r="L189" s="134"/>
      <c r="M189" s="154"/>
      <c r="N189" s="153"/>
      <c r="O189" s="153"/>
      <c r="P189" s="153"/>
      <c r="Q189" s="153"/>
      <c r="R189" s="153"/>
      <c r="S189" s="153"/>
      <c r="T189" s="152"/>
      <c r="AT189" s="137" t="s">
        <v>747</v>
      </c>
      <c r="AU189" s="137" t="s">
        <v>101</v>
      </c>
    </row>
    <row r="190" spans="2:65" s="133" customFormat="1" ht="22.5" customHeight="1">
      <c r="B190" s="148"/>
      <c r="C190" s="147" t="s">
        <v>223</v>
      </c>
      <c r="D190" s="147" t="s">
        <v>146</v>
      </c>
      <c r="E190" s="146" t="s">
        <v>223</v>
      </c>
      <c r="F190" s="143" t="s">
        <v>748</v>
      </c>
      <c r="G190" s="145" t="s">
        <v>318</v>
      </c>
      <c r="H190" s="144">
        <v>1</v>
      </c>
      <c r="I190" s="144"/>
      <c r="J190" s="144">
        <f>ROUND(I190*H190,2)</f>
        <v>0</v>
      </c>
      <c r="K190" s="143" t="s">
        <v>743</v>
      </c>
      <c r="L190" s="134"/>
      <c r="M190" s="142" t="s">
        <v>743</v>
      </c>
      <c r="N190" s="151" t="s">
        <v>44</v>
      </c>
      <c r="O190" s="150">
        <v>0</v>
      </c>
      <c r="P190" s="150">
        <f>O190*H190</f>
        <v>0</v>
      </c>
      <c r="Q190" s="150">
        <v>0</v>
      </c>
      <c r="R190" s="150">
        <f>Q190*H190</f>
        <v>0</v>
      </c>
      <c r="S190" s="150">
        <v>0</v>
      </c>
      <c r="T190" s="149">
        <f>S190*H190</f>
        <v>0</v>
      </c>
      <c r="AR190" s="137" t="s">
        <v>150</v>
      </c>
      <c r="AT190" s="137" t="s">
        <v>146</v>
      </c>
      <c r="AU190" s="137" t="s">
        <v>101</v>
      </c>
      <c r="AY190" s="137" t="s">
        <v>144</v>
      </c>
      <c r="BE190" s="138">
        <f>IF(N190="základní",J190,0)</f>
        <v>0</v>
      </c>
      <c r="BF190" s="138">
        <f>IF(N190="snížená",J190,0)</f>
        <v>0</v>
      </c>
      <c r="BG190" s="138">
        <f>IF(N190="zákl. přenesená",J190,0)</f>
        <v>0</v>
      </c>
      <c r="BH190" s="138">
        <f>IF(N190="sníž. přenesená",J190,0)</f>
        <v>0</v>
      </c>
      <c r="BI190" s="138">
        <f>IF(N190="nulová",J190,0)</f>
        <v>0</v>
      </c>
      <c r="BJ190" s="137" t="s">
        <v>19</v>
      </c>
      <c r="BK190" s="138">
        <f>ROUND(I190*H190,2)</f>
        <v>0</v>
      </c>
      <c r="BL190" s="137" t="s">
        <v>150</v>
      </c>
      <c r="BM190" s="137" t="s">
        <v>749</v>
      </c>
    </row>
    <row r="191" spans="2:47" s="133" customFormat="1" ht="13.5">
      <c r="B191" s="134"/>
      <c r="D191" s="156" t="s">
        <v>747</v>
      </c>
      <c r="F191" s="155" t="s">
        <v>748</v>
      </c>
      <c r="I191" s="144"/>
      <c r="L191" s="134"/>
      <c r="M191" s="154"/>
      <c r="N191" s="153"/>
      <c r="O191" s="153"/>
      <c r="P191" s="153"/>
      <c r="Q191" s="153"/>
      <c r="R191" s="153"/>
      <c r="S191" s="153"/>
      <c r="T191" s="152"/>
      <c r="AT191" s="137" t="s">
        <v>747</v>
      </c>
      <c r="AU191" s="137" t="s">
        <v>101</v>
      </c>
    </row>
    <row r="192" spans="2:65" s="133" customFormat="1" ht="22.5" customHeight="1">
      <c r="B192" s="148"/>
      <c r="C192" s="147" t="s">
        <v>308</v>
      </c>
      <c r="D192" s="147" t="s">
        <v>146</v>
      </c>
      <c r="E192" s="146" t="s">
        <v>308</v>
      </c>
      <c r="F192" s="143" t="s">
        <v>746</v>
      </c>
      <c r="G192" s="145" t="s">
        <v>318</v>
      </c>
      <c r="H192" s="144">
        <v>1</v>
      </c>
      <c r="I192" s="144"/>
      <c r="J192" s="144">
        <f>ROUND(I192*H192,2)</f>
        <v>0</v>
      </c>
      <c r="K192" s="143" t="s">
        <v>743</v>
      </c>
      <c r="L192" s="134"/>
      <c r="M192" s="142" t="s">
        <v>743</v>
      </c>
      <c r="N192" s="151" t="s">
        <v>44</v>
      </c>
      <c r="O192" s="150">
        <v>0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49">
        <f>S192*H192</f>
        <v>0</v>
      </c>
      <c r="AR192" s="137" t="s">
        <v>150</v>
      </c>
      <c r="AT192" s="137" t="s">
        <v>146</v>
      </c>
      <c r="AU192" s="137" t="s">
        <v>101</v>
      </c>
      <c r="AY192" s="137" t="s">
        <v>144</v>
      </c>
      <c r="BE192" s="138">
        <f>IF(N192="základní",J192,0)</f>
        <v>0</v>
      </c>
      <c r="BF192" s="138">
        <f>IF(N192="snížená",J192,0)</f>
        <v>0</v>
      </c>
      <c r="BG192" s="138">
        <f>IF(N192="zákl. přenesená",J192,0)</f>
        <v>0</v>
      </c>
      <c r="BH192" s="138">
        <f>IF(N192="sníž. přenesená",J192,0)</f>
        <v>0</v>
      </c>
      <c r="BI192" s="138">
        <f>IF(N192="nulová",J192,0)</f>
        <v>0</v>
      </c>
      <c r="BJ192" s="137" t="s">
        <v>19</v>
      </c>
      <c r="BK192" s="138">
        <f>ROUND(I192*H192,2)</f>
        <v>0</v>
      </c>
      <c r="BL192" s="137" t="s">
        <v>150</v>
      </c>
      <c r="BM192" s="137" t="s">
        <v>745</v>
      </c>
    </row>
    <row r="193" spans="2:65" s="133" customFormat="1" ht="22.5" customHeight="1">
      <c r="B193" s="148"/>
      <c r="C193" s="147" t="s">
        <v>226</v>
      </c>
      <c r="D193" s="147" t="s">
        <v>146</v>
      </c>
      <c r="E193" s="146" t="s">
        <v>226</v>
      </c>
      <c r="F193" s="143" t="s">
        <v>744</v>
      </c>
      <c r="G193" s="145" t="s">
        <v>318</v>
      </c>
      <c r="H193" s="144">
        <v>1</v>
      </c>
      <c r="I193" s="144"/>
      <c r="J193" s="144">
        <f>ROUND(I193*H193,2)</f>
        <v>0</v>
      </c>
      <c r="K193" s="143" t="s">
        <v>743</v>
      </c>
      <c r="L193" s="134"/>
      <c r="M193" s="142" t="s">
        <v>743</v>
      </c>
      <c r="N193" s="141" t="s">
        <v>44</v>
      </c>
      <c r="O193" s="140">
        <v>0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39">
        <f>S193*H193</f>
        <v>0</v>
      </c>
      <c r="AR193" s="137" t="s">
        <v>150</v>
      </c>
      <c r="AT193" s="137" t="s">
        <v>146</v>
      </c>
      <c r="AU193" s="137" t="s">
        <v>101</v>
      </c>
      <c r="AY193" s="137" t="s">
        <v>144</v>
      </c>
      <c r="BE193" s="138">
        <f>IF(N193="základní",J193,0)</f>
        <v>0</v>
      </c>
      <c r="BF193" s="138">
        <f>IF(N193="snížená",J193,0)</f>
        <v>0</v>
      </c>
      <c r="BG193" s="138">
        <f>IF(N193="zákl. přenesená",J193,0)</f>
        <v>0</v>
      </c>
      <c r="BH193" s="138">
        <f>IF(N193="sníž. přenesená",J193,0)</f>
        <v>0</v>
      </c>
      <c r="BI193" s="138">
        <f>IF(N193="nulová",J193,0)</f>
        <v>0</v>
      </c>
      <c r="BJ193" s="137" t="s">
        <v>19</v>
      </c>
      <c r="BK193" s="138">
        <f>ROUND(I193*H193,2)</f>
        <v>0</v>
      </c>
      <c r="BL193" s="137" t="s">
        <v>150</v>
      </c>
      <c r="BM193" s="137" t="s">
        <v>742</v>
      </c>
    </row>
    <row r="194" spans="2:12" s="133" customFormat="1" ht="6.75" customHeight="1">
      <c r="B194" s="136"/>
      <c r="C194" s="135"/>
      <c r="D194" s="135"/>
      <c r="E194" s="135"/>
      <c r="F194" s="135"/>
      <c r="G194" s="333"/>
      <c r="H194" s="333"/>
      <c r="I194" s="334"/>
      <c r="J194" s="333"/>
      <c r="K194" s="335"/>
      <c r="L194" s="134"/>
    </row>
    <row r="195" spans="8:10" ht="13.5">
      <c r="H195" s="240"/>
      <c r="I195" s="332"/>
      <c r="J195" s="240"/>
    </row>
    <row r="196" spans="8:10" ht="13.5">
      <c r="H196" s="240"/>
      <c r="I196" s="332"/>
      <c r="J196" s="240"/>
    </row>
    <row r="197" spans="8:10" ht="13.5">
      <c r="H197" s="240"/>
      <c r="I197" s="332"/>
      <c r="J197" s="240"/>
    </row>
    <row r="198" spans="8:10" ht="13.5">
      <c r="H198" s="240"/>
      <c r="I198" s="332"/>
      <c r="J198" s="240"/>
    </row>
    <row r="199" spans="8:10" ht="13.5">
      <c r="H199" s="240"/>
      <c r="I199" s="332"/>
      <c r="J199" s="240"/>
    </row>
    <row r="200" spans="8:10" ht="13.5">
      <c r="H200" s="240"/>
      <c r="I200" s="240"/>
      <c r="J200" s="240"/>
    </row>
    <row r="201" spans="8:10" ht="13.5">
      <c r="H201" s="240"/>
      <c r="I201" s="240"/>
      <c r="J201" s="240"/>
    </row>
    <row r="202" spans="8:10" ht="13.5">
      <c r="H202" s="240"/>
      <c r="I202" s="240"/>
      <c r="J202" s="240"/>
    </row>
    <row r="203" spans="8:10" ht="13.5">
      <c r="H203" s="240"/>
      <c r="I203" s="240"/>
      <c r="J203" s="240"/>
    </row>
    <row r="204" spans="8:10" ht="13.5">
      <c r="H204" s="240"/>
      <c r="I204" s="240"/>
      <c r="J204" s="240"/>
    </row>
  </sheetData>
  <sheetProtection/>
  <autoFilter ref="C80:K80"/>
  <mergeCells count="10">
    <mergeCell ref="E71:H71"/>
    <mergeCell ref="E73:H73"/>
    <mergeCell ref="G1:H1"/>
    <mergeCell ref="L2:V2"/>
    <mergeCell ref="E7:H7"/>
    <mergeCell ref="E9:H9"/>
    <mergeCell ref="E24:H24"/>
    <mergeCell ref="E45:H45"/>
    <mergeCell ref="E47:H47"/>
    <mergeCell ref="J12:K12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2018-02-26T21:41:34Z</cp:lastPrinted>
  <dcterms:modified xsi:type="dcterms:W3CDTF">2018-02-26T22:36:42Z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