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-25 - VÝMĚNA OKENNÍCH V..." sheetId="2" r:id="rId2"/>
  </sheets>
  <definedNames>
    <definedName name="_xlnm.Print_Area" localSheetId="0">'Rekapitulace stavby'!$C$4:$AP$70,'Rekapitulace stavby'!$C$76:$AP$96</definedName>
    <definedName name="_xlnm.Print_Area" localSheetId="1">'17-25 - VÝMĚNA OKENNÍCH V...'!$C$4:$Q$70,'17-25 - VÝMĚNA OKENNÍCH V...'!$C$76:$Q$113,'17-25 - VÝMĚNA OKENNÍCH V...'!$C$119:$Q$393</definedName>
    <definedName name="_xlnm.Print_Titles" localSheetId="0">'Rekapitulace stavby'!$85:$85</definedName>
    <definedName name="_xlnm.Print_Titles" localSheetId="1">'17-25 - VÝMĚNA OKENNÍCH V...'!$128:$128</definedName>
  </definedNames>
  <calcPr fullCalcOnLoad="1"/>
</workbook>
</file>

<file path=xl/sharedStrings.xml><?xml version="1.0" encoding="utf-8"?>
<sst xmlns="http://schemas.openxmlformats.org/spreadsheetml/2006/main" count="2831" uniqueCount="556">
  <si>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</si>
  <si>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</si>
  <si>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</si>
  <si>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</si>
  <si>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</si>
  <si>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</si>
  <si>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</si>
  <si>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</si>
  <si>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</si>
  <si>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</si>
  <si>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</si>
  <si>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</si>
  <si>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</si>
  <si>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</si>
  <si>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</si>
  <si>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</si>
  <si>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</si>
  <si>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17-25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</si>
  <si>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</si>
  <si>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</si>
  <si>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VÝMĚNA OKENNÍCH VÝPLNÍ OBJEKTU RADNICE ČP.1</t>
  </si>
  <si>
    <t>JKSO:</t>
  </si>
  <si>
    <t/>
  </si>
  <si>
    <t>CC-CZ:</t>
  </si>
  <si>
    <t>Místo:</t>
  </si>
  <si>
    <t>TURNOV</t>
  </si>
  <si>
    <t>Datum:</t>
  </si>
  <si>
    <t>13. 10. 2017</t>
  </si>
  <si>
    <t>Objednatel:</t>
  </si>
  <si>
    <t>IČ:</t>
  </si>
  <si>
    <t>MĚSTO TURNOV, ANT.DVOŘÁKA 335, TURNOV</t>
  </si>
  <si>
    <t>DIČ:</t>
  </si>
  <si>
    <t>Zhotovitel:</t>
  </si>
  <si>
    <t>Vyplň údaj</t>
  </si>
  <si>
    <t>Projektant:</t>
  </si>
  <si>
    <t>ING.PAVEL MAREK projekční atelier TURNOV</t>
  </si>
  <si>
    <t>True</t>
  </si>
  <si>
    <t>1</t>
  </si>
  <si>
    <t>Zpracovatel:</t>
  </si>
  <si>
    <t>JANA VYDROVÁ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</si>
  <si>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</si>
  <si>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</si>
  <si>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</si>
  <si>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</si>
  <si>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</si>
  <si>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</si>
  <si>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</si>
  <si>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</si>
  <si>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</si>
  <si>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</si>
  <si>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</si>
  <si>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</si>
  <si>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</si>
  <si>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</si>
  <si>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</si>
  <si>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</si>
  <si>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</si>
  <si>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</si>
  <si>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</si>
  <si>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</si>
  <si>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</si>
  <si>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</si>
  <si>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</si>
  <si>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</si>
  <si>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</si>
  <si>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</si>
  <si>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</si>
  <si>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</si>
  <si>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</si>
  <si>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</si>
  <si>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</si>
  <si>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</si>
  <si>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</si>
  <si>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</si>
  <si>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</si>
  <si>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</si>
  <si>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</si>
  <si>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</si>
  <si>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</si>
  <si>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</si>
  <si>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</si>
  <si>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</si>
  <si>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{eb421ffa-ef39-4bf4-9d64-09eb960ebb6a}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</si>
  <si>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</si>
  <si>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</si>
  <si>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</si>
  <si>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</si>
  <si>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</si>
  <si>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</si>
  <si>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</si>
  <si>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</si>
  <si>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</si>
  <si>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</si>
  <si>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</si>
  <si>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</si>
  <si>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</si>
  <si>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</si>
  <si>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</si>
  <si>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</si>
  <si>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</si>
  <si>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</si>
  <si>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</si>
  <si>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</si>
  <si>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</si>
  <si>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</si>
  <si>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</si>
  <si>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</si>
  <si>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</si>
  <si>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</si>
  <si>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</si>
  <si>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</si>
  <si>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</si>
  <si>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</si>
  <si>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</si>
  <si>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99 - Přesuny hmot </t>
  </si>
  <si>
    <t>PSV - Práce a dodávky PSV</t>
  </si>
  <si>
    <t xml:space="preserve">    713 - Izolace tepelné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</si>
  <si>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</si>
  <si>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</si>
  <si>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</si>
  <si>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</si>
  <si>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</si>
  <si>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</si>
  <si>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</si>
  <si>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</si>
  <si>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</si>
  <si>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</si>
  <si>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</si>
  <si>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</si>
  <si>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</si>
  <si>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</si>
  <si>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</si>
  <si>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</si>
  <si>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</si>
  <si>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</si>
  <si>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</si>
  <si>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</si>
  <si>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</si>
  <si>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</si>
  <si>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</si>
  <si>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</si>
  <si>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</si>
  <si>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</si>
  <si>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</si>
  <si>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</si>
  <si>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</si>
  <si>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</si>
  <si>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</si>
  <si>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</si>
  <si>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311238652</t>
  </si>
  <si>
    <t>Zdivo nosné TI z cihel broušených s vniřní izolací POROTHERM  tl 380 mm U=0,19W/m2K na maltu</t>
  </si>
  <si>
    <t>m2</t>
  </si>
  <si>
    <t>4</t>
  </si>
  <si>
    <t>-1258742386</t>
  </si>
  <si>
    <t>"2.NP - m.č.30</t>
  </si>
  <si>
    <t>VV</t>
  </si>
  <si>
    <t xml:space="preserve">  3,16*3,90</t>
  </si>
  <si>
    <t xml:space="preserve">  -(1,45*2,61+3,14*0,73*0,73/2)</t>
  </si>
  <si>
    <t>Součet</t>
  </si>
  <si>
    <t>317231626</t>
  </si>
  <si>
    <t>Zdivo klenbových pásů z cihel plných dl 290 mm pevnosti P 20na MVC 10</t>
  </si>
  <si>
    <t>m3</t>
  </si>
  <si>
    <t>-1818841617</t>
  </si>
  <si>
    <t>"ozn.01</t>
  </si>
  <si>
    <t xml:space="preserve">  3,14*1,75/2*0,30*0,30</t>
  </si>
  <si>
    <t>3</t>
  </si>
  <si>
    <t>317351101</t>
  </si>
  <si>
    <t>Zřízení bednění v do 4 m klenbových pásů válcových</t>
  </si>
  <si>
    <t>-746298368</t>
  </si>
  <si>
    <t xml:space="preserve">  3,14*1,75/2*0,30</t>
  </si>
  <si>
    <t>317351102</t>
  </si>
  <si>
    <t>Odstranění bednění v do 4 m klenbových pásů válcových</t>
  </si>
  <si>
    <t>-422597381</t>
  </si>
  <si>
    <t>5</t>
  </si>
  <si>
    <t>317998113</t>
  </si>
  <si>
    <t>Tepelná izolace mezi zdivo a klenbu v 24 cm z polystyrénu tl 80 mm</t>
  </si>
  <si>
    <t>m</t>
  </si>
  <si>
    <t>758341633</t>
  </si>
  <si>
    <t xml:space="preserve">  3,14*1,75/2</t>
  </si>
  <si>
    <t>6</t>
  </si>
  <si>
    <t>317944323</t>
  </si>
  <si>
    <t>Válcované nosníky č.14 až 22 dodatečně osazované do připravených otvorů</t>
  </si>
  <si>
    <t>t</t>
  </si>
  <si>
    <t>2110926760</t>
  </si>
  <si>
    <t>" I č.160</t>
  </si>
  <si>
    <t xml:space="preserve">  3,46*2*17,90*0,001</t>
  </si>
  <si>
    <t>7</t>
  </si>
  <si>
    <t>342291121</t>
  </si>
  <si>
    <t>Ukotvení příček k cihelným konstrukcím plochými kotvami</t>
  </si>
  <si>
    <t>-1114180495</t>
  </si>
  <si>
    <t xml:space="preserve">  3,90*2</t>
  </si>
  <si>
    <t>8</t>
  </si>
  <si>
    <t>413232221</t>
  </si>
  <si>
    <t>Zazdívka zhlaví válcovaných nosníků v do 300 mm</t>
  </si>
  <si>
    <t>kus</t>
  </si>
  <si>
    <t>830771876</t>
  </si>
  <si>
    <t>9</t>
  </si>
  <si>
    <t>612131101</t>
  </si>
  <si>
    <t>Cementový postřik vnitřních stěn nanášený celoplošně ručně</t>
  </si>
  <si>
    <t>-2102678550</t>
  </si>
  <si>
    <t>"u balkónové výplně č.01</t>
  </si>
  <si>
    <t xml:space="preserve">  11,668+2,581</t>
  </si>
  <si>
    <t>10</t>
  </si>
  <si>
    <t>612311141</t>
  </si>
  <si>
    <t>Vápenná omítka štuková dvouvrstvá vnitřních stěn nanášená ručně</t>
  </si>
  <si>
    <t>-1063261958</t>
  </si>
  <si>
    <t xml:space="preserve">  3,16*3,85</t>
  </si>
  <si>
    <t>"odpočet otvoru</t>
  </si>
  <si>
    <t>"přípočet ostění</t>
  </si>
  <si>
    <t xml:space="preserve">  (2,61*2+3,14*1,45/2)*0,55</t>
  </si>
  <si>
    <t>11</t>
  </si>
  <si>
    <t>612325302</t>
  </si>
  <si>
    <t>Vápenocementová štuková omítka ostění nebo nadpraží</t>
  </si>
  <si>
    <t>159224668</t>
  </si>
  <si>
    <t>"vnější - u balkónové výplně ozn.01</t>
  </si>
  <si>
    <t xml:space="preserve">  1,87*3,25</t>
  </si>
  <si>
    <t xml:space="preserve">  (2,61*2+3,14*1,45/2)*0,15</t>
  </si>
  <si>
    <t>Mezisoučet</t>
  </si>
  <si>
    <t>"vnitřní</t>
  </si>
  <si>
    <t>"ozn.02"    (2,36+2*2,16)*0,505*4</t>
  </si>
  <si>
    <t>"ozn.03"    (2,375+2*2,16)*0,505</t>
  </si>
  <si>
    <t>"ozn.04"    (1,27+2*2,16)*0,585*3</t>
  </si>
  <si>
    <t>"ozn.05"    (2,15+2*2,13)*0,51</t>
  </si>
  <si>
    <t>"ozn.06"    (1,15+2*0,85)*0,49*4</t>
  </si>
  <si>
    <t>"ozn.07"    (2,085+2*2,06)*0,34</t>
  </si>
  <si>
    <t>12</t>
  </si>
  <si>
    <t>631312141</t>
  </si>
  <si>
    <t>Doplnění rýh v dosavadních mazaninách betonem prostým</t>
  </si>
  <si>
    <t>-44113360</t>
  </si>
  <si>
    <t xml:space="preserve">  3,16*0,12*0,10</t>
  </si>
  <si>
    <t xml:space="preserve">  1,45*0,40*0,06</t>
  </si>
  <si>
    <t>13</t>
  </si>
  <si>
    <t>632451436</t>
  </si>
  <si>
    <t>Potěr pískocementový tl do 30 mm tř. C 25 běžný</t>
  </si>
  <si>
    <t>-1357053471</t>
  </si>
  <si>
    <t>"přizvednutí parapetu oken</t>
  </si>
  <si>
    <t>"ozn.02"    2,36*0,505*4</t>
  </si>
  <si>
    <t>"ozn.03"    2,375*0,505</t>
  </si>
  <si>
    <t>"ozn.04"    1,27*0,585*3</t>
  </si>
  <si>
    <t>"ozn.05"    2,08*0,51</t>
  </si>
  <si>
    <t>"ozn.06"    1,15*0,49*4</t>
  </si>
  <si>
    <t>"ozn.07"    2,085*0,34</t>
  </si>
  <si>
    <t>14</t>
  </si>
  <si>
    <t>949101111</t>
  </si>
  <si>
    <t>Lešení pomocné pro objekty pozemních staveb s lešeňovou podlahou v do 1,9 m zatížení do 150 kg/m2</t>
  </si>
  <si>
    <t>1301956074</t>
  </si>
  <si>
    <t>"2.NP</t>
  </si>
  <si>
    <t xml:space="preserve">  3,416*1,50</t>
  </si>
  <si>
    <t xml:space="preserve">  (7,90+4,47+4,20+5,10)*1,50</t>
  </si>
  <si>
    <t xml:space="preserve">  (2,46+8,86)*1,50</t>
  </si>
  <si>
    <t xml:space="preserve">  5,47*1,50</t>
  </si>
  <si>
    <t>"3.NP</t>
  </si>
  <si>
    <t xml:space="preserve">  (2,10+2*1,50)*1,50</t>
  </si>
  <si>
    <t>952902021</t>
  </si>
  <si>
    <t>Čištění budov zametení hladkých podlah</t>
  </si>
  <si>
    <t>971572505</t>
  </si>
  <si>
    <t>"m.č.30"  4,62*3,16+4,86*(4,53+5,21)/2+2,05*0,30</t>
  </si>
  <si>
    <t>"m.č.29"  (5,09+4,47)/2*7,90</t>
  </si>
  <si>
    <t>"m.č.28"  (3,50+4,20)/2*7,90</t>
  </si>
  <si>
    <t>"m.č.27"  5,10*5,22</t>
  </si>
  <si>
    <t>"m.č.26"  1,80*7,09+0,66*3,87</t>
  </si>
  <si>
    <t>"m.č.25"  8,86*6,20+0,77*3,00</t>
  </si>
  <si>
    <t>"m.č.3"    4,76*5,47</t>
  </si>
  <si>
    <t>"m.č.13"  (3,50+3,90)/2*(6,30+6,50)/2</t>
  </si>
  <si>
    <t>16</t>
  </si>
  <si>
    <t>952902031</t>
  </si>
  <si>
    <t>Čištění budov omytí hladkých podlah</t>
  </si>
  <si>
    <t>622890907</t>
  </si>
  <si>
    <t>17</t>
  </si>
  <si>
    <t>965042131</t>
  </si>
  <si>
    <t>Bourání podkladů mazanin betonových tl do 100 mm pl do 4 m2</t>
  </si>
  <si>
    <t>-848048473</t>
  </si>
  <si>
    <t xml:space="preserve">  3,16*0,50*0,06</t>
  </si>
  <si>
    <t>18</t>
  </si>
  <si>
    <t>965043331</t>
  </si>
  <si>
    <t>Bourání mazanin betonových s potěrem tl do 100 mm pl do 4 m2</t>
  </si>
  <si>
    <t>-768449023</t>
  </si>
  <si>
    <t>19</t>
  </si>
  <si>
    <t>965049111</t>
  </si>
  <si>
    <t>Příplatek k bourání betonových mazanin za bourání mazanin se svařovanou sítí tl do 100 mm</t>
  </si>
  <si>
    <t>-1611387089</t>
  </si>
  <si>
    <t>20</t>
  </si>
  <si>
    <t>965082922</t>
  </si>
  <si>
    <t>Odstranění násypů pod podlahami tl do 100 mm pl do 2 m2</t>
  </si>
  <si>
    <t>-100340413</t>
  </si>
  <si>
    <t xml:space="preserve">  3,16*0,50*0,05</t>
  </si>
  <si>
    <t>973031326</t>
  </si>
  <si>
    <t>Vysekání kapes ve zdivu cihelném na MV nebo MVC pl do 0,10 m2 hl do 450 mm</t>
  </si>
  <si>
    <t>967737662</t>
  </si>
  <si>
    <t>22</t>
  </si>
  <si>
    <t>968062356</t>
  </si>
  <si>
    <t>Vybourání dřevěných rámů oken dvojitých včetně křídel pl do 4 m2</t>
  </si>
  <si>
    <t>1423615007</t>
  </si>
  <si>
    <t>"ozn.02"    1,12*2,19*8</t>
  </si>
  <si>
    <t>"ozn,03"    1,12*2,19*2</t>
  </si>
  <si>
    <t>"ozn.04"    1,27*2,19*3</t>
  </si>
  <si>
    <t>23</t>
  </si>
  <si>
    <t>968062357</t>
  </si>
  <si>
    <t>Vybourání dřevěných rámů oken dvojitých včetně křídel pl přes 4 m2</t>
  </si>
  <si>
    <t>2108478571</t>
  </si>
  <si>
    <t xml:space="preserve">  1,45*2,61+3,14*0,73*0,73/2+0,24*1,94*2</t>
  </si>
  <si>
    <t>"ozn.05</t>
  </si>
  <si>
    <t xml:space="preserve">  2,08*(2,14+2,40)/1</t>
  </si>
  <si>
    <t>"ozn.07</t>
  </si>
  <si>
    <t xml:space="preserve">  2,085*2,06</t>
  </si>
  <si>
    <t>24</t>
  </si>
  <si>
    <t>968062375</t>
  </si>
  <si>
    <t>Vybourání dřevěných rámů oken zdvojených včetně křídel pl do 2 m2</t>
  </si>
  <si>
    <t>657469625</t>
  </si>
  <si>
    <t>"ozn.06"    1,15*0,88*4</t>
  </si>
  <si>
    <t>25</t>
  </si>
  <si>
    <t>766441821</t>
  </si>
  <si>
    <t>Demontáž parapetních desek dřevěných nebo plastových šířky do 30 cm délky přes 1,0 m</t>
  </si>
  <si>
    <t>-85059212</t>
  </si>
  <si>
    <t xml:space="preserve">  4+1+3+1+1</t>
  </si>
  <si>
    <t>26</t>
  </si>
  <si>
    <t>766441822</t>
  </si>
  <si>
    <t>Demontáž parapetních desek dřevěných nebo plastových šířky přes 30 cm délky přes 1,0 m</t>
  </si>
  <si>
    <t>447111275</t>
  </si>
  <si>
    <t>27</t>
  </si>
  <si>
    <t>977312113</t>
  </si>
  <si>
    <t>Řezání stávajících betonových mazanin vyztužených hl do 150 mm</t>
  </si>
  <si>
    <t>-397775411</t>
  </si>
  <si>
    <t>"2.NP - m.č.30"    3,16</t>
  </si>
  <si>
    <t>28</t>
  </si>
  <si>
    <t>776201811</t>
  </si>
  <si>
    <t>Demontáž lepených povlakových podlah bez podložky ručně</t>
  </si>
  <si>
    <t>1776218110</t>
  </si>
  <si>
    <t xml:space="preserve">  3,16*1,00</t>
  </si>
  <si>
    <t>29</t>
  </si>
  <si>
    <t>997013213</t>
  </si>
  <si>
    <t>Svislá doprava suti v do 12 m ručně</t>
  </si>
  <si>
    <t>1721521566</t>
  </si>
  <si>
    <t>30</t>
  </si>
  <si>
    <t>997013501</t>
  </si>
  <si>
    <t>Odvoz suti a vybouraných hmot na skládku do 1 km se složením</t>
  </si>
  <si>
    <t>-922298983</t>
  </si>
  <si>
    <t>31</t>
  </si>
  <si>
    <t>997013509</t>
  </si>
  <si>
    <t>Příplatek k odvozu suti a vybouraných hmot na skládku ZKD 1 km přes 1 km</t>
  </si>
  <si>
    <t>-2109648879</t>
  </si>
  <si>
    <t>32</t>
  </si>
  <si>
    <t>997013831</t>
  </si>
  <si>
    <t>Poplatek za uložení stavebního směsného odpadu na skládce (skládkovné)</t>
  </si>
  <si>
    <t>-1732922312</t>
  </si>
  <si>
    <t>33</t>
  </si>
  <si>
    <t>998018003</t>
  </si>
  <si>
    <t>Přesun hmot ruční pro budovy v do 24 m</t>
  </si>
  <si>
    <t>263654345</t>
  </si>
  <si>
    <t>34</t>
  </si>
  <si>
    <t>713121111</t>
  </si>
  <si>
    <t>Montáž izolace tepelné podlah volně kladenými rohožemi, pásy, dílci, deskami 1 vrstva</t>
  </si>
  <si>
    <t>393446977</t>
  </si>
  <si>
    <t xml:space="preserve">  3,16*0,50</t>
  </si>
  <si>
    <t>35</t>
  </si>
  <si>
    <t>M</t>
  </si>
  <si>
    <t>631537990</t>
  </si>
  <si>
    <t>deska izolační podlahová tl.30 mm</t>
  </si>
  <si>
    <t>-1866366433</t>
  </si>
  <si>
    <t>36</t>
  </si>
  <si>
    <t>998713103</t>
  </si>
  <si>
    <t>Přesun hmot tonážní pro izolace tepelné v objektech v do 24 m</t>
  </si>
  <si>
    <t>-2037476380</t>
  </si>
  <si>
    <t>37</t>
  </si>
  <si>
    <t>764002851</t>
  </si>
  <si>
    <t>Demontáž oplechování parapetů do suti</t>
  </si>
  <si>
    <t>-1033249036</t>
  </si>
  <si>
    <t>"ozn.05"    2,07</t>
  </si>
  <si>
    <t>"ozn.06"    1,72*4</t>
  </si>
  <si>
    <t>"ozn.07"    2,06</t>
  </si>
  <si>
    <t>38</t>
  </si>
  <si>
    <t>764001911</t>
  </si>
  <si>
    <t>Napojení klempířských konstrukcí na stávající délky spoje přes 0,5 m</t>
  </si>
  <si>
    <t>-1744988523</t>
  </si>
  <si>
    <t>"ozn.K01"    2,69*4</t>
  </si>
  <si>
    <t>"ozn.K02"    2,69</t>
  </si>
  <si>
    <t>"ozn.K03"    1,72*3</t>
  </si>
  <si>
    <t>39</t>
  </si>
  <si>
    <t>764236440</t>
  </si>
  <si>
    <t>Oplechování parapetů rovných celoplošně lepené z Cu plechu rš 100 mm</t>
  </si>
  <si>
    <t>-1333166565</t>
  </si>
  <si>
    <t>"dopojení stávajícího oplechování</t>
  </si>
  <si>
    <t>40</t>
  </si>
  <si>
    <t>764236444</t>
  </si>
  <si>
    <t>Oplechování parapetů rovných celoplošně lepené z Cu plechu rš 330 mm</t>
  </si>
  <si>
    <t>-120555555</t>
  </si>
  <si>
    <t>"ozn.K04"    2,07</t>
  </si>
  <si>
    <t>"ozn.K06"    2,06</t>
  </si>
  <si>
    <t>41</t>
  </si>
  <si>
    <t>764236446</t>
  </si>
  <si>
    <t>Oplechování parapetů rovných celoplošně lepené z Cu plechu rš 500 mm</t>
  </si>
  <si>
    <t>-1555499272</t>
  </si>
  <si>
    <t>"ozn.K05"    1,72*4</t>
  </si>
  <si>
    <t>42</t>
  </si>
  <si>
    <t>998764102</t>
  </si>
  <si>
    <t>Přesun hmot tonážní pro konstrukce klempířské v objektech v do 12 m</t>
  </si>
  <si>
    <t>-2057173048</t>
  </si>
  <si>
    <t>43</t>
  </si>
  <si>
    <t>766621111</t>
  </si>
  <si>
    <t>Montáž dřevěných oken plochy přes 1 m2 špaletových výšky do 1,5 m s rámem do zdiva</t>
  </si>
  <si>
    <t>-548258830</t>
  </si>
  <si>
    <t>"ozn.06</t>
  </si>
  <si>
    <t xml:space="preserve">  1,15*0,85*4</t>
  </si>
  <si>
    <t>44</t>
  </si>
  <si>
    <t>766621112</t>
  </si>
  <si>
    <t>Montáž dřevěných oken plochy přes 1 m2 špaletových výšky do 2,5 m s rámem do zdiva</t>
  </si>
  <si>
    <t>-945257611</t>
  </si>
  <si>
    <t>"ozn.02"    1,12*2,16*8</t>
  </si>
  <si>
    <t>"ozn,03"    1,12*2,16*2</t>
  </si>
  <si>
    <t>"ozn.04"    1,27*2,16*3</t>
  </si>
  <si>
    <t>"ozn,05"    2,08*(2,13+2,37)/2</t>
  </si>
  <si>
    <t>"ozn.07"    2,085*2,06</t>
  </si>
  <si>
    <t>45</t>
  </si>
  <si>
    <t>6111027</t>
  </si>
  <si>
    <t xml:space="preserve">okna dřevěná lepený smrk, špaletová s aretací, včetně vnitřních lišt, kování a povrchové úpravy </t>
  </si>
  <si>
    <t>-605074714</t>
  </si>
  <si>
    <t>"členění a povrchová úprava dle výpisu výplní</t>
  </si>
  <si>
    <t>"ozn.06"    1,15*0,85*4</t>
  </si>
  <si>
    <t>46</t>
  </si>
  <si>
    <t>766641163</t>
  </si>
  <si>
    <t>Montáž balkónových dveří zdvojených 2křídlových s nadsvětlíkem včetně rámu do zdiva</t>
  </si>
  <si>
    <t>-1883975718</t>
  </si>
  <si>
    <t>47</t>
  </si>
  <si>
    <t>611102665</t>
  </si>
  <si>
    <t>dveře balkónové dřevěné dvoukřídlové s nadsvětlíkem, izolační trojsklo, vel.1450x3340 mm, řezbářské detaily dle výkresu</t>
  </si>
  <si>
    <t>752708974</t>
  </si>
  <si>
    <t>48</t>
  </si>
  <si>
    <t>766691510</t>
  </si>
  <si>
    <t>Montáž těsnění oken polyuretanovou páskou</t>
  </si>
  <si>
    <t>-702435677</t>
  </si>
  <si>
    <t>"ozn.02"  (1,12*8+2,16*4+0,295*4)*8</t>
  </si>
  <si>
    <t>"ozn.03"  (1,12*8+2,16*4+0,295*4)*2</t>
  </si>
  <si>
    <t>"ozn.04"  (1,27*8+2,16*4+0,295*4)*3</t>
  </si>
  <si>
    <t>"ozn.05"  2,08*6+1,45*8+0,64*4+0,88*4+2,20*2</t>
  </si>
  <si>
    <t>"ozn.06"  (1,15*4+0,85*8+0,30*4)*4</t>
  </si>
  <si>
    <t>"ozn.07"  2,085*8+2,06*8+0,28*4</t>
  </si>
  <si>
    <t>49</t>
  </si>
  <si>
    <t>28618156</t>
  </si>
  <si>
    <t xml:space="preserve">páska těsnící polyuretanová </t>
  </si>
  <si>
    <t>528443820</t>
  </si>
  <si>
    <t>50</t>
  </si>
  <si>
    <t>766691610</t>
  </si>
  <si>
    <t>Lišty krycí venkovní dřevěné (s dodáním lišt)</t>
  </si>
  <si>
    <t>-817684649</t>
  </si>
  <si>
    <t>"ozn.02"  (1,12+2,16)*2*8</t>
  </si>
  <si>
    <t>"ozn.03"  (1,12+2,16)*2*2</t>
  </si>
  <si>
    <t>"ozn.04"  (1,27+2,16)*2*3</t>
  </si>
  <si>
    <t>"ozn.05"  2,08+2,13*2+2,20</t>
  </si>
  <si>
    <t>"ozn.06"  (1,15+0,85)*2*4</t>
  </si>
  <si>
    <t>"ozn.07"  (2,085+2,06)*2</t>
  </si>
  <si>
    <t>51</t>
  </si>
  <si>
    <t>766694111</t>
  </si>
  <si>
    <t xml:space="preserve">Montáž parapetních desek dřevěných,  šířky do 30 cm </t>
  </si>
  <si>
    <t>377830624</t>
  </si>
  <si>
    <t xml:space="preserve">  2,36*4+2,375+1,27*3</t>
  </si>
  <si>
    <t xml:space="preserve">  2,08+1,15*4+2,085</t>
  </si>
  <si>
    <t>52</t>
  </si>
  <si>
    <t>607941022</t>
  </si>
  <si>
    <t>deska parapetní dřevěná lepená vnitřní š.210 mm včetně povrchové úpravy slonová kost</t>
  </si>
  <si>
    <t>1205616339</t>
  </si>
  <si>
    <t xml:space="preserve">  2,36*4+2,375+2,08</t>
  </si>
  <si>
    <t>53</t>
  </si>
  <si>
    <t>607941024</t>
  </si>
  <si>
    <t>deska parapetní dřevěná lepená vnitřní š.290 mm včetně povrchové úpravy slonová kost</t>
  </si>
  <si>
    <t>1253565077</t>
  </si>
  <si>
    <t xml:space="preserve">  1,27*3</t>
  </si>
  <si>
    <t>54</t>
  </si>
  <si>
    <t>607941028</t>
  </si>
  <si>
    <t>deska parapetní dřevěná lepená vnitřní š.190 mm včetně povrchové úpravy slonová kost</t>
  </si>
  <si>
    <t>-1877091176</t>
  </si>
  <si>
    <t xml:space="preserve">  1,15*4</t>
  </si>
  <si>
    <t>55</t>
  </si>
  <si>
    <t>607941029</t>
  </si>
  <si>
    <t>deska parapetní dřevěná lepená vnitřní š.60 mm včetně povrchové úpravy slonová kost</t>
  </si>
  <si>
    <t>1831321106</t>
  </si>
  <si>
    <t>56</t>
  </si>
  <si>
    <t>998766102</t>
  </si>
  <si>
    <t>Přesun hmot tonážní pro konstrukce truhlářské v objektech v do 12 m</t>
  </si>
  <si>
    <t>-999104404</t>
  </si>
  <si>
    <t>57</t>
  </si>
  <si>
    <t>767662191</t>
  </si>
  <si>
    <t>Demontáž mříží pevných šroubovaných - k opětovnému použití</t>
  </si>
  <si>
    <t>-64933183</t>
  </si>
  <si>
    <t xml:space="preserve">  (2,40+2*0,20)*2,30</t>
  </si>
  <si>
    <t>58</t>
  </si>
  <si>
    <t>767662110</t>
  </si>
  <si>
    <t>Montáž mříží pevných šroubovaných - demontovaná mříž</t>
  </si>
  <si>
    <t>1964189273</t>
  </si>
  <si>
    <t>59</t>
  </si>
  <si>
    <t>776141111</t>
  </si>
  <si>
    <t>Vyrovnání podkladu povlakových podlah stěrkou pevnosti 20 MPa tl 3 mm</t>
  </si>
  <si>
    <t>-774559495</t>
  </si>
  <si>
    <t>60</t>
  </si>
  <si>
    <t>776211111</t>
  </si>
  <si>
    <t>Lepení textilních pásů</t>
  </si>
  <si>
    <t>-1283381933</t>
  </si>
  <si>
    <t>61</t>
  </si>
  <si>
    <t>697510140</t>
  </si>
  <si>
    <t>koberec zátěžový-vysoká zátěž - dle stávajícího</t>
  </si>
  <si>
    <t>-593240300</t>
  </si>
  <si>
    <t>62</t>
  </si>
  <si>
    <t>998776103</t>
  </si>
  <si>
    <t>Přesun hmot tonážní pro podlahy povlakové v objektech v do 24 m</t>
  </si>
  <si>
    <t>1689205346</t>
  </si>
  <si>
    <t>63</t>
  </si>
  <si>
    <t>783306803</t>
  </si>
  <si>
    <t>Odstranění nátěru ze zámečnických konstrukcí otryskáním</t>
  </si>
  <si>
    <t>-416108178</t>
  </si>
  <si>
    <t xml:space="preserve">  (2,40+2*0,20)*2,30*2</t>
  </si>
  <si>
    <t>64</t>
  </si>
  <si>
    <t>783314201</t>
  </si>
  <si>
    <t>Základní antikorozní jednonásobný syntetický standardní nátěr zámečnických konstrukcí</t>
  </si>
  <si>
    <t>-1270634414</t>
  </si>
  <si>
    <t>65</t>
  </si>
  <si>
    <t>783317101</t>
  </si>
  <si>
    <t>Krycí jednonásobný syntetický standardní nátěr zámečnických konstrukcí</t>
  </si>
  <si>
    <t>-1484844598</t>
  </si>
  <si>
    <t xml:space="preserve">  (2,40+2*0,20)*2,30*2*2</t>
  </si>
  <si>
    <t>66</t>
  </si>
  <si>
    <t>784121001</t>
  </si>
  <si>
    <t>Oškrabání malby v mísnostech výšky do 3,80 m</t>
  </si>
  <si>
    <t>-447430274</t>
  </si>
  <si>
    <t>67</t>
  </si>
  <si>
    <t>784221101</t>
  </si>
  <si>
    <t>Dvojnásobné bílé malby  ze směsí za sucha dobře otěruvzdorných v místnostech do 3,80 m</t>
  </si>
  <si>
    <t>-1183086054</t>
  </si>
  <si>
    <t>"m.č.30"  4,22*3,16+4,86*(4,53+5,21)/2+2,05*0,30</t>
  </si>
  <si>
    <t xml:space="preserve">  (9,00+5,21+0,30)*2*3,85</t>
  </si>
  <si>
    <t xml:space="preserve">  (5,09+7,90*2+4,47)*3,85</t>
  </si>
  <si>
    <t xml:space="preserve">  (3,50+7,90*2+4,20)*3,85</t>
  </si>
  <si>
    <t xml:space="preserve">  (5,10+5,22)*2*3,85</t>
  </si>
  <si>
    <t xml:space="preserve">  (1,80+7,09*2+0,66*2)*3,85</t>
  </si>
  <si>
    <t xml:space="preserve">  (9,63+6,20)*2*3,85</t>
  </si>
  <si>
    <t xml:space="preserve">  (4,76+5,47)*2*3,85</t>
  </si>
  <si>
    <t xml:space="preserve">  (3,50+6,30+3,90+6,50)*3,85</t>
  </si>
  <si>
    <t>"odpočet otvorů</t>
  </si>
  <si>
    <t xml:space="preserve">  -(1,45*3,34-4,00)</t>
  </si>
  <si>
    <t xml:space="preserve">  -(2,36*2,16-4,00)*4</t>
  </si>
  <si>
    <t xml:space="preserve">  -(2,375*2,16-4,00)</t>
  </si>
  <si>
    <t xml:space="preserve">  -(2,08*2,25-4,00)</t>
  </si>
  <si>
    <t xml:space="preserve">  -(2,085*2,06-4,00)</t>
  </si>
  <si>
    <t>68</t>
  </si>
  <si>
    <t>787911115</t>
  </si>
  <si>
    <t>Montáž neprůhledné fólie na sklo</t>
  </si>
  <si>
    <t>1080429750</t>
  </si>
  <si>
    <t>"ozn.05"   2,08*2,37</t>
  </si>
  <si>
    <t>69</t>
  </si>
  <si>
    <t>634790120</t>
  </si>
  <si>
    <t>fólie na sklo nereflexní kouřová, 43%, role 1,524 m</t>
  </si>
  <si>
    <t>-1593659999</t>
  </si>
  <si>
    <t>70</t>
  </si>
  <si>
    <t>998787103</t>
  </si>
  <si>
    <t>Přesun hmot tonážní pro zasklívání v objektech v do 24 m</t>
  </si>
  <si>
    <t>935911265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</si>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</sst>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166" fontId="32" fillId="0" borderId="17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5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4" borderId="12" xfId="0" applyFont="1" applyFill="1" applyBorder="1" applyAlignment="1" applyProtection="1">
      <alignment horizontal="center" vertical="center"/>
      <protection locked="0"/>
    </xf>
    <xf numFmtId="4" fontId="25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4" fontId="25" fillId="0" borderId="15" xfId="0" applyNumberFormat="1" applyFont="1" applyBorder="1" applyAlignment="1" applyProtection="1">
      <alignment vertical="center"/>
      <protection/>
    </xf>
    <xf numFmtId="164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4" fontId="25" fillId="0" borderId="18" xfId="0" applyNumberFormat="1" applyFont="1" applyBorder="1" applyAlignment="1" applyProtection="1">
      <alignment vertical="center"/>
      <protection/>
    </xf>
    <xf numFmtId="0" fontId="28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8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6" fillId="2" borderId="0" xfId="20" applyFont="1" applyFill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8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left" vertical="center" wrapText="1"/>
      <protection/>
    </xf>
    <xf numFmtId="0" fontId="37" fillId="0" borderId="25" xfId="0" applyFont="1" applyBorder="1" applyAlignment="1" applyProtection="1">
      <alignment horizontal="center" vertical="center" wrapText="1"/>
      <protection/>
    </xf>
    <xf numFmtId="167" fontId="37" fillId="0" borderId="25" xfId="0" applyNumberFormat="1" applyFont="1" applyBorder="1" applyAlignment="1" applyProtection="1">
      <alignment vertical="center"/>
      <protection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/>
    </xf>
    <xf numFmtId="4" fontId="37" fillId="0" borderId="25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22" t="s">
        <v>13</v>
      </c>
      <c r="BE4" s="32" t="s">
        <v>14</v>
      </c>
      <c r="BS4" s="24" t="s">
        <v>15</v>
      </c>
    </row>
    <row r="5" spans="2:71" ht="14.4" customHeight="1">
      <c r="B5" s="28"/>
      <c r="C5" s="33"/>
      <c r="D5" s="34" t="s">
        <v>16</v>
      </c>
      <c r="E5" s="33"/>
      <c r="F5" s="33"/>
      <c r="G5" s="33"/>
      <c r="H5" s="33"/>
      <c r="I5" s="33"/>
      <c r="J5" s="33"/>
      <c r="K5" s="35" t="s">
        <v>17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1"/>
      <c r="BE5" s="36" t="s">
        <v>18</v>
      </c>
      <c r="BS5" s="24" t="s">
        <v>9</v>
      </c>
    </row>
    <row r="6" spans="2:71" ht="36.95" customHeight="1">
      <c r="B6" s="28"/>
      <c r="C6" s="33"/>
      <c r="D6" s="37" t="s">
        <v>19</v>
      </c>
      <c r="E6" s="33"/>
      <c r="F6" s="33"/>
      <c r="G6" s="33"/>
      <c r="H6" s="33"/>
      <c r="I6" s="33"/>
      <c r="J6" s="33"/>
      <c r="K6" s="38" t="s">
        <v>20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1"/>
      <c r="BE6" s="39"/>
      <c r="BS6" s="24" t="s">
        <v>9</v>
      </c>
    </row>
    <row r="7" spans="2:71" ht="14.4" customHeight="1">
      <c r="B7" s="28"/>
      <c r="C7" s="33"/>
      <c r="D7" s="40" t="s">
        <v>21</v>
      </c>
      <c r="E7" s="33"/>
      <c r="F7" s="33"/>
      <c r="G7" s="33"/>
      <c r="H7" s="33"/>
      <c r="I7" s="33"/>
      <c r="J7" s="33"/>
      <c r="K7" s="35" t="s">
        <v>22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 t="s">
        <v>23</v>
      </c>
      <c r="AL7" s="33"/>
      <c r="AM7" s="33"/>
      <c r="AN7" s="35" t="s">
        <v>22</v>
      </c>
      <c r="AO7" s="33"/>
      <c r="AP7" s="33"/>
      <c r="AQ7" s="31"/>
      <c r="BE7" s="39"/>
      <c r="BS7" s="24" t="s">
        <v>9</v>
      </c>
    </row>
    <row r="8" spans="2:71" ht="14.4" customHeight="1">
      <c r="B8" s="28"/>
      <c r="C8" s="33"/>
      <c r="D8" s="40" t="s">
        <v>24</v>
      </c>
      <c r="E8" s="33"/>
      <c r="F8" s="33"/>
      <c r="G8" s="33"/>
      <c r="H8" s="33"/>
      <c r="I8" s="33"/>
      <c r="J8" s="33"/>
      <c r="K8" s="35" t="s">
        <v>25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40" t="s">
        <v>26</v>
      </c>
      <c r="AL8" s="33"/>
      <c r="AM8" s="33"/>
      <c r="AN8" s="41" t="s">
        <v>27</v>
      </c>
      <c r="AO8" s="33"/>
      <c r="AP8" s="33"/>
      <c r="AQ8" s="31"/>
      <c r="BE8" s="39"/>
      <c r="BS8" s="24" t="s">
        <v>9</v>
      </c>
    </row>
    <row r="9" spans="2:71" ht="14.4" customHeight="1">
      <c r="B9" s="28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1"/>
      <c r="BE9" s="39"/>
      <c r="BS9" s="24" t="s">
        <v>9</v>
      </c>
    </row>
    <row r="10" spans="2:71" ht="14.4" customHeight="1">
      <c r="B10" s="28"/>
      <c r="C10" s="33"/>
      <c r="D10" s="40" t="s">
        <v>28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40" t="s">
        <v>29</v>
      </c>
      <c r="AL10" s="33"/>
      <c r="AM10" s="33"/>
      <c r="AN10" s="35" t="s">
        <v>22</v>
      </c>
      <c r="AO10" s="33"/>
      <c r="AP10" s="33"/>
      <c r="AQ10" s="31"/>
      <c r="BE10" s="39"/>
      <c r="BS10" s="24" t="s">
        <v>9</v>
      </c>
    </row>
    <row r="11" spans="2:71" ht="18.45" customHeight="1">
      <c r="B11" s="28"/>
      <c r="C11" s="33"/>
      <c r="D11" s="33"/>
      <c r="E11" s="35" t="s">
        <v>30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40" t="s">
        <v>31</v>
      </c>
      <c r="AL11" s="33"/>
      <c r="AM11" s="33"/>
      <c r="AN11" s="35" t="s">
        <v>22</v>
      </c>
      <c r="AO11" s="33"/>
      <c r="AP11" s="33"/>
      <c r="AQ11" s="31"/>
      <c r="BE11" s="39"/>
      <c r="BS11" s="24" t="s">
        <v>9</v>
      </c>
    </row>
    <row r="12" spans="2:71" ht="6.95" customHeight="1"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1"/>
      <c r="BE12" s="39"/>
      <c r="BS12" s="24" t="s">
        <v>9</v>
      </c>
    </row>
    <row r="13" spans="2:71" ht="14.4" customHeight="1">
      <c r="B13" s="28"/>
      <c r="C13" s="33"/>
      <c r="D13" s="40" t="s">
        <v>32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40" t="s">
        <v>29</v>
      </c>
      <c r="AL13" s="33"/>
      <c r="AM13" s="33"/>
      <c r="AN13" s="42" t="s">
        <v>33</v>
      </c>
      <c r="AO13" s="33"/>
      <c r="AP13" s="33"/>
      <c r="AQ13" s="31"/>
      <c r="BE13" s="39"/>
      <c r="BS13" s="24" t="s">
        <v>9</v>
      </c>
    </row>
    <row r="14" spans="2:71" ht="13.5">
      <c r="B14" s="28"/>
      <c r="C14" s="33"/>
      <c r="D14" s="33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33"/>
      <c r="AM14" s="33"/>
      <c r="AN14" s="42" t="s">
        <v>33</v>
      </c>
      <c r="AO14" s="33"/>
      <c r="AP14" s="33"/>
      <c r="AQ14" s="31"/>
      <c r="BE14" s="39"/>
      <c r="BS14" s="24" t="s">
        <v>9</v>
      </c>
    </row>
    <row r="15" spans="2:71" ht="6.95" customHeight="1">
      <c r="B15" s="28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/>
      <c r="BE15" s="39"/>
      <c r="BS15" s="24" t="s">
        <v>6</v>
      </c>
    </row>
    <row r="16" spans="2:71" ht="14.4" customHeight="1">
      <c r="B16" s="28"/>
      <c r="C16" s="33"/>
      <c r="D16" s="40" t="s">
        <v>34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40" t="s">
        <v>29</v>
      </c>
      <c r="AL16" s="33"/>
      <c r="AM16" s="33"/>
      <c r="AN16" s="35" t="s">
        <v>22</v>
      </c>
      <c r="AO16" s="33"/>
      <c r="AP16" s="33"/>
      <c r="AQ16" s="31"/>
      <c r="BE16" s="39"/>
      <c r="BS16" s="24" t="s">
        <v>6</v>
      </c>
    </row>
    <row r="17" spans="2:71" ht="18.45" customHeight="1">
      <c r="B17" s="28"/>
      <c r="C17" s="33"/>
      <c r="D17" s="33"/>
      <c r="E17" s="35" t="s">
        <v>35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40" t="s">
        <v>31</v>
      </c>
      <c r="AL17" s="33"/>
      <c r="AM17" s="33"/>
      <c r="AN17" s="35" t="s">
        <v>22</v>
      </c>
      <c r="AO17" s="33"/>
      <c r="AP17" s="33"/>
      <c r="AQ17" s="31"/>
      <c r="BE17" s="39"/>
      <c r="BS17" s="24" t="s">
        <v>36</v>
      </c>
    </row>
    <row r="18" spans="2:71" ht="6.95" customHeight="1">
      <c r="B18" s="2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/>
      <c r="BE18" s="39"/>
      <c r="BS18" s="24" t="s">
        <v>37</v>
      </c>
    </row>
    <row r="19" spans="2:71" ht="14.4" customHeight="1">
      <c r="B19" s="28"/>
      <c r="C19" s="33"/>
      <c r="D19" s="40" t="s">
        <v>38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40" t="s">
        <v>29</v>
      </c>
      <c r="AL19" s="33"/>
      <c r="AM19" s="33"/>
      <c r="AN19" s="35" t="s">
        <v>22</v>
      </c>
      <c r="AO19" s="33"/>
      <c r="AP19" s="33"/>
      <c r="AQ19" s="31"/>
      <c r="BE19" s="39"/>
      <c r="BS19" s="24" t="s">
        <v>37</v>
      </c>
    </row>
    <row r="20" spans="2:57" ht="18.45" customHeight="1">
      <c r="B20" s="28"/>
      <c r="C20" s="33"/>
      <c r="D20" s="33"/>
      <c r="E20" s="35" t="s">
        <v>39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40" t="s">
        <v>31</v>
      </c>
      <c r="AL20" s="33"/>
      <c r="AM20" s="33"/>
      <c r="AN20" s="35" t="s">
        <v>22</v>
      </c>
      <c r="AO20" s="33"/>
      <c r="AP20" s="33"/>
      <c r="AQ20" s="31"/>
      <c r="BE20" s="39"/>
    </row>
    <row r="21" spans="2:57" ht="6.95" customHeight="1"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1"/>
      <c r="BE21" s="39"/>
    </row>
    <row r="22" spans="2:57" ht="13.5">
      <c r="B22" s="28"/>
      <c r="C22" s="33"/>
      <c r="D22" s="40" t="s">
        <v>40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1"/>
      <c r="BE22" s="39"/>
    </row>
    <row r="23" spans="2:57" ht="16.5" customHeight="1">
      <c r="B23" s="28"/>
      <c r="C23" s="33"/>
      <c r="D23" s="33"/>
      <c r="E23" s="44" t="s">
        <v>22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3"/>
      <c r="AP23" s="33"/>
      <c r="AQ23" s="31"/>
      <c r="BE23" s="39"/>
    </row>
    <row r="24" spans="2:57" ht="6.95" customHeight="1"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/>
      <c r="BE24" s="39"/>
    </row>
    <row r="25" spans="2:57" ht="6.95" customHeight="1">
      <c r="B25" s="28"/>
      <c r="C25" s="33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33"/>
      <c r="AQ25" s="31"/>
      <c r="BE25" s="39"/>
    </row>
    <row r="26" spans="2:57" ht="14.4" customHeight="1">
      <c r="B26" s="28"/>
      <c r="C26" s="33"/>
      <c r="D26" s="46" t="s">
        <v>41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7">
        <f>ROUND(AG87,0)</f>
        <v>0</v>
      </c>
      <c r="AL26" s="33"/>
      <c r="AM26" s="33"/>
      <c r="AN26" s="33"/>
      <c r="AO26" s="33"/>
      <c r="AP26" s="33"/>
      <c r="AQ26" s="31"/>
      <c r="BE26" s="39"/>
    </row>
    <row r="27" spans="2:57" ht="14.4" customHeight="1">
      <c r="B27" s="28"/>
      <c r="C27" s="33"/>
      <c r="D27" s="46" t="s">
        <v>42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47">
        <f>ROUND(AG90,0)</f>
        <v>0</v>
      </c>
      <c r="AL27" s="47"/>
      <c r="AM27" s="47"/>
      <c r="AN27" s="47"/>
      <c r="AO27" s="47"/>
      <c r="AP27" s="33"/>
      <c r="AQ27" s="31"/>
      <c r="BE27" s="39"/>
    </row>
    <row r="28" spans="2:57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0"/>
      <c r="BE28" s="39"/>
    </row>
    <row r="29" spans="2:57" s="1" customFormat="1" ht="25.9" customHeight="1">
      <c r="B29" s="48"/>
      <c r="C29" s="49"/>
      <c r="D29" s="51" t="s">
        <v>43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>
        <f>ROUND(AK26+AK27,0)</f>
        <v>0</v>
      </c>
      <c r="AL29" s="52"/>
      <c r="AM29" s="52"/>
      <c r="AN29" s="52"/>
      <c r="AO29" s="52"/>
      <c r="AP29" s="49"/>
      <c r="AQ29" s="50"/>
      <c r="BE29" s="39"/>
    </row>
    <row r="30" spans="2:57" s="1" customFormat="1" ht="6.9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0"/>
      <c r="BE30" s="39"/>
    </row>
    <row r="31" spans="2:57" s="2" customFormat="1" ht="14.4" customHeight="1">
      <c r="B31" s="54"/>
      <c r="C31" s="55"/>
      <c r="D31" s="56" t="s">
        <v>44</v>
      </c>
      <c r="E31" s="55"/>
      <c r="F31" s="56" t="s">
        <v>45</v>
      </c>
      <c r="G31" s="55"/>
      <c r="H31" s="55"/>
      <c r="I31" s="55"/>
      <c r="J31" s="55"/>
      <c r="K31" s="55"/>
      <c r="L31" s="57">
        <v>0.21</v>
      </c>
      <c r="M31" s="55"/>
      <c r="N31" s="55"/>
      <c r="O31" s="55"/>
      <c r="P31" s="55"/>
      <c r="Q31" s="55"/>
      <c r="R31" s="55"/>
      <c r="S31" s="55"/>
      <c r="T31" s="58" t="s">
        <v>46</v>
      </c>
      <c r="U31" s="55"/>
      <c r="V31" s="55"/>
      <c r="W31" s="59">
        <f>ROUND(AZ87+SUM(CD91:CD95),0)</f>
        <v>0</v>
      </c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9">
        <f>ROUND(AV87+SUM(BY91:BY95),0)</f>
        <v>0</v>
      </c>
      <c r="AL31" s="55"/>
      <c r="AM31" s="55"/>
      <c r="AN31" s="55"/>
      <c r="AO31" s="55"/>
      <c r="AP31" s="55"/>
      <c r="AQ31" s="60"/>
      <c r="BE31" s="39"/>
    </row>
    <row r="32" spans="2:57" s="2" customFormat="1" ht="14.4" customHeight="1">
      <c r="B32" s="54"/>
      <c r="C32" s="55"/>
      <c r="D32" s="55"/>
      <c r="E32" s="55"/>
      <c r="F32" s="56" t="s">
        <v>47</v>
      </c>
      <c r="G32" s="55"/>
      <c r="H32" s="55"/>
      <c r="I32" s="55"/>
      <c r="J32" s="55"/>
      <c r="K32" s="55"/>
      <c r="L32" s="57">
        <v>0.15</v>
      </c>
      <c r="M32" s="55"/>
      <c r="N32" s="55"/>
      <c r="O32" s="55"/>
      <c r="P32" s="55"/>
      <c r="Q32" s="55"/>
      <c r="R32" s="55"/>
      <c r="S32" s="55"/>
      <c r="T32" s="58" t="s">
        <v>46</v>
      </c>
      <c r="U32" s="55"/>
      <c r="V32" s="55"/>
      <c r="W32" s="59">
        <f>ROUND(BA87+SUM(CE91:CE95),0)</f>
        <v>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9">
        <f>ROUND(AW87+SUM(BZ91:BZ95),0)</f>
        <v>0</v>
      </c>
      <c r="AL32" s="55"/>
      <c r="AM32" s="55"/>
      <c r="AN32" s="55"/>
      <c r="AO32" s="55"/>
      <c r="AP32" s="55"/>
      <c r="AQ32" s="60"/>
      <c r="BE32" s="39"/>
    </row>
    <row r="33" spans="2:57" s="2" customFormat="1" ht="14.4" customHeight="1" hidden="1">
      <c r="B33" s="54"/>
      <c r="C33" s="55"/>
      <c r="D33" s="55"/>
      <c r="E33" s="55"/>
      <c r="F33" s="56" t="s">
        <v>48</v>
      </c>
      <c r="G33" s="55"/>
      <c r="H33" s="55"/>
      <c r="I33" s="55"/>
      <c r="J33" s="55"/>
      <c r="K33" s="55"/>
      <c r="L33" s="57">
        <v>0.21</v>
      </c>
      <c r="M33" s="55"/>
      <c r="N33" s="55"/>
      <c r="O33" s="55"/>
      <c r="P33" s="55"/>
      <c r="Q33" s="55"/>
      <c r="R33" s="55"/>
      <c r="S33" s="55"/>
      <c r="T33" s="58" t="s">
        <v>46</v>
      </c>
      <c r="U33" s="55"/>
      <c r="V33" s="55"/>
      <c r="W33" s="59">
        <f>ROUND(BB87+SUM(CF91:CF95),0)</f>
        <v>0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9">
        <v>0</v>
      </c>
      <c r="AL33" s="55"/>
      <c r="AM33" s="55"/>
      <c r="AN33" s="55"/>
      <c r="AO33" s="55"/>
      <c r="AP33" s="55"/>
      <c r="AQ33" s="60"/>
      <c r="BE33" s="39"/>
    </row>
    <row r="34" spans="2:57" s="2" customFormat="1" ht="14.4" customHeight="1" hidden="1">
      <c r="B34" s="54"/>
      <c r="C34" s="55"/>
      <c r="D34" s="55"/>
      <c r="E34" s="55"/>
      <c r="F34" s="56" t="s">
        <v>49</v>
      </c>
      <c r="G34" s="55"/>
      <c r="H34" s="55"/>
      <c r="I34" s="55"/>
      <c r="J34" s="55"/>
      <c r="K34" s="55"/>
      <c r="L34" s="57">
        <v>0.15</v>
      </c>
      <c r="M34" s="55"/>
      <c r="N34" s="55"/>
      <c r="O34" s="55"/>
      <c r="P34" s="55"/>
      <c r="Q34" s="55"/>
      <c r="R34" s="55"/>
      <c r="S34" s="55"/>
      <c r="T34" s="58" t="s">
        <v>46</v>
      </c>
      <c r="U34" s="55"/>
      <c r="V34" s="55"/>
      <c r="W34" s="59">
        <f>ROUND(BC87+SUM(CG91:CG95),0)</f>
        <v>0</v>
      </c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9">
        <v>0</v>
      </c>
      <c r="AL34" s="55"/>
      <c r="AM34" s="55"/>
      <c r="AN34" s="55"/>
      <c r="AO34" s="55"/>
      <c r="AP34" s="55"/>
      <c r="AQ34" s="60"/>
      <c r="BE34" s="39"/>
    </row>
    <row r="35" spans="2:43" s="2" customFormat="1" ht="14.4" customHeight="1" hidden="1">
      <c r="B35" s="54"/>
      <c r="C35" s="55"/>
      <c r="D35" s="55"/>
      <c r="E35" s="55"/>
      <c r="F35" s="56" t="s">
        <v>50</v>
      </c>
      <c r="G35" s="55"/>
      <c r="H35" s="55"/>
      <c r="I35" s="55"/>
      <c r="J35" s="55"/>
      <c r="K35" s="55"/>
      <c r="L35" s="57">
        <v>0</v>
      </c>
      <c r="M35" s="55"/>
      <c r="N35" s="55"/>
      <c r="O35" s="55"/>
      <c r="P35" s="55"/>
      <c r="Q35" s="55"/>
      <c r="R35" s="55"/>
      <c r="S35" s="55"/>
      <c r="T35" s="58" t="s">
        <v>46</v>
      </c>
      <c r="U35" s="55"/>
      <c r="V35" s="55"/>
      <c r="W35" s="59">
        <f>ROUND(BD87+SUM(CH91:CH95),0)</f>
        <v>0</v>
      </c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9">
        <v>0</v>
      </c>
      <c r="AL35" s="55"/>
      <c r="AM35" s="55"/>
      <c r="AN35" s="55"/>
      <c r="AO35" s="55"/>
      <c r="AP35" s="55"/>
      <c r="AQ35" s="60"/>
    </row>
    <row r="36" spans="2:43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</row>
    <row r="37" spans="2:43" s="1" customFormat="1" ht="25.9" customHeight="1">
      <c r="B37" s="48"/>
      <c r="C37" s="61"/>
      <c r="D37" s="62" t="s">
        <v>51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52</v>
      </c>
      <c r="U37" s="63"/>
      <c r="V37" s="63"/>
      <c r="W37" s="63"/>
      <c r="X37" s="65" t="s">
        <v>53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6">
        <f>SUM(AK29:AK35)</f>
        <v>0</v>
      </c>
      <c r="AL37" s="63"/>
      <c r="AM37" s="63"/>
      <c r="AN37" s="63"/>
      <c r="AO37" s="67"/>
      <c r="AP37" s="61"/>
      <c r="AQ37" s="50"/>
    </row>
    <row r="38" spans="2:43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</row>
    <row r="39" spans="2:43" ht="13.5">
      <c r="B39" s="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1"/>
    </row>
    <row r="40" spans="2:43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1"/>
    </row>
    <row r="41" spans="2:43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1"/>
    </row>
    <row r="42" spans="2:43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1"/>
    </row>
    <row r="43" spans="2:43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1"/>
    </row>
    <row r="44" spans="2:43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1"/>
    </row>
    <row r="45" spans="2:43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1"/>
    </row>
    <row r="46" spans="2:43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1"/>
    </row>
    <row r="47" spans="2:43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1"/>
    </row>
    <row r="48" spans="2:43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1"/>
    </row>
    <row r="49" spans="2:43" s="1" customFormat="1" ht="13.5">
      <c r="B49" s="48"/>
      <c r="C49" s="49"/>
      <c r="D49" s="68" t="s">
        <v>54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  <c r="AA49" s="49"/>
      <c r="AB49" s="49"/>
      <c r="AC49" s="68" t="s">
        <v>55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70"/>
      <c r="AP49" s="49"/>
      <c r="AQ49" s="50"/>
    </row>
    <row r="50" spans="2:43" ht="13.5">
      <c r="B50" s="28"/>
      <c r="C50" s="33"/>
      <c r="D50" s="7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72"/>
      <c r="AA50" s="33"/>
      <c r="AB50" s="33"/>
      <c r="AC50" s="71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72"/>
      <c r="AP50" s="33"/>
      <c r="AQ50" s="31"/>
    </row>
    <row r="51" spans="2:43" ht="13.5">
      <c r="B51" s="28"/>
      <c r="C51" s="33"/>
      <c r="D51" s="7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72"/>
      <c r="AA51" s="33"/>
      <c r="AB51" s="33"/>
      <c r="AC51" s="71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2"/>
      <c r="AP51" s="33"/>
      <c r="AQ51" s="31"/>
    </row>
    <row r="52" spans="2:43" ht="13.5">
      <c r="B52" s="28"/>
      <c r="C52" s="33"/>
      <c r="D52" s="7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72"/>
      <c r="AA52" s="33"/>
      <c r="AB52" s="33"/>
      <c r="AC52" s="71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72"/>
      <c r="AP52" s="33"/>
      <c r="AQ52" s="31"/>
    </row>
    <row r="53" spans="2:43" ht="13.5">
      <c r="B53" s="28"/>
      <c r="C53" s="33"/>
      <c r="D53" s="7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72"/>
      <c r="AA53" s="33"/>
      <c r="AB53" s="33"/>
      <c r="AC53" s="71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72"/>
      <c r="AP53" s="33"/>
      <c r="AQ53" s="31"/>
    </row>
    <row r="54" spans="2:43" ht="13.5">
      <c r="B54" s="28"/>
      <c r="C54" s="33"/>
      <c r="D54" s="7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2"/>
      <c r="AA54" s="33"/>
      <c r="AB54" s="33"/>
      <c r="AC54" s="71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72"/>
      <c r="AP54" s="33"/>
      <c r="AQ54" s="31"/>
    </row>
    <row r="55" spans="2:43" ht="13.5">
      <c r="B55" s="28"/>
      <c r="C55" s="33"/>
      <c r="D55" s="7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72"/>
      <c r="AA55" s="33"/>
      <c r="AB55" s="33"/>
      <c r="AC55" s="71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72"/>
      <c r="AP55" s="33"/>
      <c r="AQ55" s="31"/>
    </row>
    <row r="56" spans="2:43" ht="13.5">
      <c r="B56" s="28"/>
      <c r="C56" s="33"/>
      <c r="D56" s="7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72"/>
      <c r="AA56" s="33"/>
      <c r="AB56" s="33"/>
      <c r="AC56" s="71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72"/>
      <c r="AP56" s="33"/>
      <c r="AQ56" s="31"/>
    </row>
    <row r="57" spans="2:43" ht="13.5">
      <c r="B57" s="28"/>
      <c r="C57" s="33"/>
      <c r="D57" s="7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72"/>
      <c r="AA57" s="33"/>
      <c r="AB57" s="33"/>
      <c r="AC57" s="71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72"/>
      <c r="AP57" s="33"/>
      <c r="AQ57" s="31"/>
    </row>
    <row r="58" spans="2:43" s="1" customFormat="1" ht="13.5">
      <c r="B58" s="48"/>
      <c r="C58" s="49"/>
      <c r="D58" s="73" t="s">
        <v>56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 t="s">
        <v>57</v>
      </c>
      <c r="S58" s="74"/>
      <c r="T58" s="74"/>
      <c r="U58" s="74"/>
      <c r="V58" s="74"/>
      <c r="W58" s="74"/>
      <c r="X58" s="74"/>
      <c r="Y58" s="74"/>
      <c r="Z58" s="76"/>
      <c r="AA58" s="49"/>
      <c r="AB58" s="49"/>
      <c r="AC58" s="73" t="s">
        <v>56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5" t="s">
        <v>57</v>
      </c>
      <c r="AN58" s="74"/>
      <c r="AO58" s="76"/>
      <c r="AP58" s="49"/>
      <c r="AQ58" s="50"/>
    </row>
    <row r="59" spans="2:43" ht="13.5">
      <c r="B59" s="2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1"/>
    </row>
    <row r="60" spans="2:43" s="1" customFormat="1" ht="13.5">
      <c r="B60" s="48"/>
      <c r="C60" s="49"/>
      <c r="D60" s="68" t="s">
        <v>58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70"/>
      <c r="AA60" s="49"/>
      <c r="AB60" s="49"/>
      <c r="AC60" s="68" t="s">
        <v>59</v>
      </c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  <c r="AP60" s="49"/>
      <c r="AQ60" s="50"/>
    </row>
    <row r="61" spans="2:43" ht="13.5">
      <c r="B61" s="28"/>
      <c r="C61" s="33"/>
      <c r="D61" s="7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72"/>
      <c r="AA61" s="33"/>
      <c r="AB61" s="33"/>
      <c r="AC61" s="71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72"/>
      <c r="AP61" s="33"/>
      <c r="AQ61" s="31"/>
    </row>
    <row r="62" spans="2:43" ht="13.5">
      <c r="B62" s="28"/>
      <c r="C62" s="33"/>
      <c r="D62" s="7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72"/>
      <c r="AA62" s="33"/>
      <c r="AB62" s="33"/>
      <c r="AC62" s="71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2"/>
      <c r="AP62" s="33"/>
      <c r="AQ62" s="31"/>
    </row>
    <row r="63" spans="2:43" ht="13.5">
      <c r="B63" s="28"/>
      <c r="C63" s="33"/>
      <c r="D63" s="7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72"/>
      <c r="AA63" s="33"/>
      <c r="AB63" s="33"/>
      <c r="AC63" s="71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72"/>
      <c r="AP63" s="33"/>
      <c r="AQ63" s="31"/>
    </row>
    <row r="64" spans="2:43" ht="13.5">
      <c r="B64" s="28"/>
      <c r="C64" s="33"/>
      <c r="D64" s="7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72"/>
      <c r="AA64" s="33"/>
      <c r="AB64" s="33"/>
      <c r="AC64" s="71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72"/>
      <c r="AP64" s="33"/>
      <c r="AQ64" s="31"/>
    </row>
    <row r="65" spans="2:43" ht="13.5">
      <c r="B65" s="28"/>
      <c r="C65" s="33"/>
      <c r="D65" s="7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72"/>
      <c r="AA65" s="33"/>
      <c r="AB65" s="33"/>
      <c r="AC65" s="71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72"/>
      <c r="AP65" s="33"/>
      <c r="AQ65" s="31"/>
    </row>
    <row r="66" spans="2:43" ht="13.5">
      <c r="B66" s="28"/>
      <c r="C66" s="33"/>
      <c r="D66" s="7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72"/>
      <c r="AA66" s="33"/>
      <c r="AB66" s="33"/>
      <c r="AC66" s="7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72"/>
      <c r="AP66" s="33"/>
      <c r="AQ66" s="31"/>
    </row>
    <row r="67" spans="2:43" ht="13.5">
      <c r="B67" s="28"/>
      <c r="C67" s="33"/>
      <c r="D67" s="7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72"/>
      <c r="AA67" s="33"/>
      <c r="AB67" s="33"/>
      <c r="AC67" s="71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72"/>
      <c r="AP67" s="33"/>
      <c r="AQ67" s="31"/>
    </row>
    <row r="68" spans="2:43" ht="13.5">
      <c r="B68" s="28"/>
      <c r="C68" s="33"/>
      <c r="D68" s="7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72"/>
      <c r="AA68" s="33"/>
      <c r="AB68" s="33"/>
      <c r="AC68" s="71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72"/>
      <c r="AP68" s="33"/>
      <c r="AQ68" s="31"/>
    </row>
    <row r="69" spans="2:43" s="1" customFormat="1" ht="13.5">
      <c r="B69" s="48"/>
      <c r="C69" s="49"/>
      <c r="D69" s="73" t="s">
        <v>56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5" t="s">
        <v>57</v>
      </c>
      <c r="S69" s="74"/>
      <c r="T69" s="74"/>
      <c r="U69" s="74"/>
      <c r="V69" s="74"/>
      <c r="W69" s="74"/>
      <c r="X69" s="74"/>
      <c r="Y69" s="74"/>
      <c r="Z69" s="76"/>
      <c r="AA69" s="49"/>
      <c r="AB69" s="49"/>
      <c r="AC69" s="73" t="s">
        <v>56</v>
      </c>
      <c r="AD69" s="74"/>
      <c r="AE69" s="74"/>
      <c r="AF69" s="74"/>
      <c r="AG69" s="74"/>
      <c r="AH69" s="74"/>
      <c r="AI69" s="74"/>
      <c r="AJ69" s="74"/>
      <c r="AK69" s="74"/>
      <c r="AL69" s="74"/>
      <c r="AM69" s="75" t="s">
        <v>57</v>
      </c>
      <c r="AN69" s="74"/>
      <c r="AO69" s="76"/>
      <c r="AP69" s="49"/>
      <c r="AQ69" s="50"/>
    </row>
    <row r="70" spans="2:43" s="1" customFormat="1" ht="6.95" customHeight="1"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0"/>
    </row>
    <row r="71" spans="2:43" s="1" customFormat="1" ht="6.95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9"/>
    </row>
    <row r="75" spans="2:43" s="1" customFormat="1" ht="6.95" customHeight="1">
      <c r="B75" s="80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2"/>
    </row>
    <row r="76" spans="2:43" s="1" customFormat="1" ht="36.95" customHeight="1">
      <c r="B76" s="48"/>
      <c r="C76" s="29" t="s">
        <v>60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0"/>
    </row>
    <row r="77" spans="2:43" s="3" customFormat="1" ht="14.4" customHeight="1">
      <c r="B77" s="83"/>
      <c r="C77" s="40" t="s">
        <v>16</v>
      </c>
      <c r="D77" s="84"/>
      <c r="E77" s="84"/>
      <c r="F77" s="84"/>
      <c r="G77" s="84"/>
      <c r="H77" s="84"/>
      <c r="I77" s="84"/>
      <c r="J77" s="84"/>
      <c r="K77" s="84"/>
      <c r="L77" s="84" t="str">
        <f>K5</f>
        <v>17-25</v>
      </c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5"/>
    </row>
    <row r="78" spans="2:43" s="4" customFormat="1" ht="36.95" customHeight="1">
      <c r="B78" s="86"/>
      <c r="C78" s="87" t="s">
        <v>19</v>
      </c>
      <c r="D78" s="88"/>
      <c r="E78" s="88"/>
      <c r="F78" s="88"/>
      <c r="G78" s="88"/>
      <c r="H78" s="88"/>
      <c r="I78" s="88"/>
      <c r="J78" s="88"/>
      <c r="K78" s="88"/>
      <c r="L78" s="89" t="str">
        <f>K6</f>
        <v>VÝMĚNA OKENNÍCH VÝPLNÍ OBJEKTU RADNICE ČP.1</v>
      </c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</row>
    <row r="79" spans="2:43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</row>
    <row r="80" spans="2:43" s="1" customFormat="1" ht="13.5">
      <c r="B80" s="48"/>
      <c r="C80" s="40" t="s">
        <v>24</v>
      </c>
      <c r="D80" s="49"/>
      <c r="E80" s="49"/>
      <c r="F80" s="49"/>
      <c r="G80" s="49"/>
      <c r="H80" s="49"/>
      <c r="I80" s="49"/>
      <c r="J80" s="49"/>
      <c r="K80" s="49"/>
      <c r="L80" s="91" t="str">
        <f>IF(K8="","",K8)</f>
        <v>TURNOV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0" t="s">
        <v>26</v>
      </c>
      <c r="AJ80" s="49"/>
      <c r="AK80" s="49"/>
      <c r="AL80" s="49"/>
      <c r="AM80" s="92" t="str">
        <f>IF(AN8="","",AN8)</f>
        <v>13. 10. 2017</v>
      </c>
      <c r="AN80" s="49"/>
      <c r="AO80" s="49"/>
      <c r="AP80" s="49"/>
      <c r="AQ80" s="50"/>
    </row>
    <row r="81" spans="2:43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</row>
    <row r="82" spans="2:56" s="1" customFormat="1" ht="13.5">
      <c r="B82" s="48"/>
      <c r="C82" s="40" t="s">
        <v>28</v>
      </c>
      <c r="D82" s="49"/>
      <c r="E82" s="49"/>
      <c r="F82" s="49"/>
      <c r="G82" s="49"/>
      <c r="H82" s="49"/>
      <c r="I82" s="49"/>
      <c r="J82" s="49"/>
      <c r="K82" s="49"/>
      <c r="L82" s="84" t="str">
        <f>IF(E11="","",E11)</f>
        <v>MĚSTO TURNOV, ANT.DVOŘÁKA 335, TURNOV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0" t="s">
        <v>34</v>
      </c>
      <c r="AJ82" s="49"/>
      <c r="AK82" s="49"/>
      <c r="AL82" s="49"/>
      <c r="AM82" s="84" t="str">
        <f>IF(E17="","",E17)</f>
        <v>ING.PAVEL MAREK projekční atelier TURNOV</v>
      </c>
      <c r="AN82" s="84"/>
      <c r="AO82" s="84"/>
      <c r="AP82" s="84"/>
      <c r="AQ82" s="50"/>
      <c r="AS82" s="93" t="s">
        <v>61</v>
      </c>
      <c r="AT82" s="94"/>
      <c r="AU82" s="95"/>
      <c r="AV82" s="95"/>
      <c r="AW82" s="95"/>
      <c r="AX82" s="95"/>
      <c r="AY82" s="95"/>
      <c r="AZ82" s="95"/>
      <c r="BA82" s="95"/>
      <c r="BB82" s="95"/>
      <c r="BC82" s="95"/>
      <c r="BD82" s="96"/>
    </row>
    <row r="83" spans="2:56" s="1" customFormat="1" ht="13.5">
      <c r="B83" s="48"/>
      <c r="C83" s="40" t="s">
        <v>32</v>
      </c>
      <c r="D83" s="49"/>
      <c r="E83" s="49"/>
      <c r="F83" s="49"/>
      <c r="G83" s="49"/>
      <c r="H83" s="49"/>
      <c r="I83" s="49"/>
      <c r="J83" s="49"/>
      <c r="K83" s="49"/>
      <c r="L83" s="84" t="str">
        <f>IF(E14="Vyplň údaj","",E14)</f>
        <v/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0" t="s">
        <v>38</v>
      </c>
      <c r="AJ83" s="49"/>
      <c r="AK83" s="49"/>
      <c r="AL83" s="49"/>
      <c r="AM83" s="84" t="str">
        <f>IF(E20="","",E20)</f>
        <v>JANA VYDROVÁ</v>
      </c>
      <c r="AN83" s="84"/>
      <c r="AO83" s="84"/>
      <c r="AP83" s="84"/>
      <c r="AQ83" s="50"/>
      <c r="AS83" s="97"/>
      <c r="AT83" s="98"/>
      <c r="AU83" s="99"/>
      <c r="AV83" s="99"/>
      <c r="AW83" s="99"/>
      <c r="AX83" s="99"/>
      <c r="AY83" s="99"/>
      <c r="AZ83" s="99"/>
      <c r="BA83" s="99"/>
      <c r="BB83" s="99"/>
      <c r="BC83" s="99"/>
      <c r="BD83" s="100"/>
    </row>
    <row r="84" spans="2:56" s="1" customFormat="1" ht="10.8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50"/>
      <c r="AS84" s="101"/>
      <c r="AT84" s="56"/>
      <c r="AU84" s="49"/>
      <c r="AV84" s="49"/>
      <c r="AW84" s="49"/>
      <c r="AX84" s="49"/>
      <c r="AY84" s="49"/>
      <c r="AZ84" s="49"/>
      <c r="BA84" s="49"/>
      <c r="BB84" s="49"/>
      <c r="BC84" s="49"/>
      <c r="BD84" s="102"/>
    </row>
    <row r="85" spans="2:56" s="1" customFormat="1" ht="29.25" customHeight="1">
      <c r="B85" s="48"/>
      <c r="C85" s="103" t="s">
        <v>62</v>
      </c>
      <c r="D85" s="104"/>
      <c r="E85" s="104"/>
      <c r="F85" s="104"/>
      <c r="G85" s="104"/>
      <c r="H85" s="105"/>
      <c r="I85" s="106" t="s">
        <v>63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6" t="s">
        <v>64</v>
      </c>
      <c r="AH85" s="104"/>
      <c r="AI85" s="104"/>
      <c r="AJ85" s="104"/>
      <c r="AK85" s="104"/>
      <c r="AL85" s="104"/>
      <c r="AM85" s="104"/>
      <c r="AN85" s="106" t="s">
        <v>65</v>
      </c>
      <c r="AO85" s="104"/>
      <c r="AP85" s="107"/>
      <c r="AQ85" s="50"/>
      <c r="AS85" s="108" t="s">
        <v>66</v>
      </c>
      <c r="AT85" s="109" t="s">
        <v>67</v>
      </c>
      <c r="AU85" s="109" t="s">
        <v>68</v>
      </c>
      <c r="AV85" s="109" t="s">
        <v>69</v>
      </c>
      <c r="AW85" s="109" t="s">
        <v>70</v>
      </c>
      <c r="AX85" s="109" t="s">
        <v>71</v>
      </c>
      <c r="AY85" s="109" t="s">
        <v>72</v>
      </c>
      <c r="AZ85" s="109" t="s">
        <v>73</v>
      </c>
      <c r="BA85" s="109" t="s">
        <v>74</v>
      </c>
      <c r="BB85" s="109" t="s">
        <v>75</v>
      </c>
      <c r="BC85" s="109" t="s">
        <v>76</v>
      </c>
      <c r="BD85" s="110" t="s">
        <v>77</v>
      </c>
    </row>
    <row r="86" spans="2:56" s="1" customFormat="1" ht="10.8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50"/>
      <c r="AS86" s="111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70"/>
    </row>
    <row r="87" spans="2:76" s="4" customFormat="1" ht="32.4" customHeight="1">
      <c r="B87" s="86"/>
      <c r="C87" s="112" t="s">
        <v>78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4">
        <f>ROUND(AG88,0)</f>
        <v>0</v>
      </c>
      <c r="AH87" s="114"/>
      <c r="AI87" s="114"/>
      <c r="AJ87" s="114"/>
      <c r="AK87" s="114"/>
      <c r="AL87" s="114"/>
      <c r="AM87" s="114"/>
      <c r="AN87" s="115">
        <f>SUM(AG87,AT87)</f>
        <v>0</v>
      </c>
      <c r="AO87" s="115"/>
      <c r="AP87" s="115"/>
      <c r="AQ87" s="90"/>
      <c r="AS87" s="116">
        <f>ROUND(AS88,0)</f>
        <v>0</v>
      </c>
      <c r="AT87" s="117">
        <f>ROUND(SUM(AV87:AW87),0)</f>
        <v>0</v>
      </c>
      <c r="AU87" s="118">
        <f>ROUND(AU88,5)</f>
        <v>0</v>
      </c>
      <c r="AV87" s="117">
        <f>ROUND(AZ87*L31,0)</f>
        <v>0</v>
      </c>
      <c r="AW87" s="117">
        <f>ROUND(BA87*L32,0)</f>
        <v>0</v>
      </c>
      <c r="AX87" s="117">
        <f>ROUND(BB87*L31,0)</f>
        <v>0</v>
      </c>
      <c r="AY87" s="117">
        <f>ROUND(BC87*L32,0)</f>
        <v>0</v>
      </c>
      <c r="AZ87" s="117">
        <f>ROUND(AZ88,0)</f>
        <v>0</v>
      </c>
      <c r="BA87" s="117">
        <f>ROUND(BA88,0)</f>
        <v>0</v>
      </c>
      <c r="BB87" s="117">
        <f>ROUND(BB88,0)</f>
        <v>0</v>
      </c>
      <c r="BC87" s="117">
        <f>ROUND(BC88,0)</f>
        <v>0</v>
      </c>
      <c r="BD87" s="119">
        <f>ROUND(BD88,0)</f>
        <v>0</v>
      </c>
      <c r="BS87" s="120" t="s">
        <v>79</v>
      </c>
      <c r="BT87" s="120" t="s">
        <v>80</v>
      </c>
      <c r="BV87" s="120" t="s">
        <v>81</v>
      </c>
      <c r="BW87" s="120" t="s">
        <v>82</v>
      </c>
      <c r="BX87" s="120" t="s">
        <v>83</v>
      </c>
    </row>
    <row r="88" spans="1:76" s="5" customFormat="1" ht="31.5" customHeight="1">
      <c r="A88" s="121" t="s">
        <v>84</v>
      </c>
      <c r="B88" s="122"/>
      <c r="C88" s="123"/>
      <c r="D88" s="124" t="s">
        <v>17</v>
      </c>
      <c r="E88" s="124"/>
      <c r="F88" s="124"/>
      <c r="G88" s="124"/>
      <c r="H88" s="124"/>
      <c r="I88" s="125"/>
      <c r="J88" s="124" t="s">
        <v>20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'17-25 - VÝMĚNA OKENNÍCH V...'!M29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'17-25 - VÝMĚNA OKENNÍCH V...'!M27</f>
        <v>0</v>
      </c>
      <c r="AT88" s="129">
        <f>ROUND(SUM(AV88:AW88),0)</f>
        <v>0</v>
      </c>
      <c r="AU88" s="130">
        <f>'17-25 - VÝMĚNA OKENNÍCH V...'!W129</f>
        <v>0</v>
      </c>
      <c r="AV88" s="129">
        <f>'17-25 - VÝMĚNA OKENNÍCH V...'!M31</f>
        <v>0</v>
      </c>
      <c r="AW88" s="129">
        <f>'17-25 - VÝMĚNA OKENNÍCH V...'!M32</f>
        <v>0</v>
      </c>
      <c r="AX88" s="129">
        <f>'17-25 - VÝMĚNA OKENNÍCH V...'!M33</f>
        <v>0</v>
      </c>
      <c r="AY88" s="129">
        <f>'17-25 - VÝMĚNA OKENNÍCH V...'!M34</f>
        <v>0</v>
      </c>
      <c r="AZ88" s="129">
        <f>'17-25 - VÝMĚNA OKENNÍCH V...'!H31</f>
        <v>0</v>
      </c>
      <c r="BA88" s="129">
        <f>'17-25 - VÝMĚNA OKENNÍCH V...'!H32</f>
        <v>0</v>
      </c>
      <c r="BB88" s="129">
        <f>'17-25 - VÝMĚNA OKENNÍCH V...'!H33</f>
        <v>0</v>
      </c>
      <c r="BC88" s="129">
        <f>'17-25 - VÝMĚNA OKENNÍCH V...'!H34</f>
        <v>0</v>
      </c>
      <c r="BD88" s="131">
        <f>'17-25 - VÝMĚNA OKENNÍCH V...'!H35</f>
        <v>0</v>
      </c>
      <c r="BT88" s="132" t="s">
        <v>37</v>
      </c>
      <c r="BU88" s="132" t="s">
        <v>85</v>
      </c>
      <c r="BV88" s="132" t="s">
        <v>81</v>
      </c>
      <c r="BW88" s="132" t="s">
        <v>82</v>
      </c>
      <c r="BX88" s="132" t="s">
        <v>83</v>
      </c>
    </row>
    <row r="89" spans="2:43" ht="13.5">
      <c r="B89" s="2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1"/>
    </row>
    <row r="90" spans="2:48" s="1" customFormat="1" ht="30" customHeight="1">
      <c r="B90" s="48"/>
      <c r="C90" s="112" t="s">
        <v>86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15">
        <f>ROUND(SUM(AG91:AG94),0)</f>
        <v>0</v>
      </c>
      <c r="AH90" s="115"/>
      <c r="AI90" s="115"/>
      <c r="AJ90" s="115"/>
      <c r="AK90" s="115"/>
      <c r="AL90" s="115"/>
      <c r="AM90" s="115"/>
      <c r="AN90" s="115">
        <f>ROUND(SUM(AN91:AN94),0)</f>
        <v>0</v>
      </c>
      <c r="AO90" s="115"/>
      <c r="AP90" s="115"/>
      <c r="AQ90" s="50"/>
      <c r="AS90" s="108" t="s">
        <v>87</v>
      </c>
      <c r="AT90" s="109" t="s">
        <v>88</v>
      </c>
      <c r="AU90" s="109" t="s">
        <v>44</v>
      </c>
      <c r="AV90" s="110" t="s">
        <v>67</v>
      </c>
    </row>
    <row r="91" spans="2:89" s="1" customFormat="1" ht="19.9" customHeight="1">
      <c r="B91" s="48"/>
      <c r="C91" s="49"/>
      <c r="D91" s="133" t="s">
        <v>89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34">
        <f>ROUND(AG87*AS91,0)</f>
        <v>0</v>
      </c>
      <c r="AH91" s="135"/>
      <c r="AI91" s="135"/>
      <c r="AJ91" s="135"/>
      <c r="AK91" s="135"/>
      <c r="AL91" s="135"/>
      <c r="AM91" s="135"/>
      <c r="AN91" s="135">
        <f>ROUND(AG91+AV91,0)</f>
        <v>0</v>
      </c>
      <c r="AO91" s="135"/>
      <c r="AP91" s="135"/>
      <c r="AQ91" s="50"/>
      <c r="AS91" s="136">
        <v>0</v>
      </c>
      <c r="AT91" s="137" t="s">
        <v>90</v>
      </c>
      <c r="AU91" s="137" t="s">
        <v>45</v>
      </c>
      <c r="AV91" s="138">
        <f>ROUND(IF(AU91="základní",AG91*L31,IF(AU91="snížená",AG91*L32,0)),0)</f>
        <v>0</v>
      </c>
      <c r="BV91" s="24" t="s">
        <v>91</v>
      </c>
      <c r="BY91" s="139">
        <f>IF(AU91="základní",AV91,0)</f>
        <v>0</v>
      </c>
      <c r="BZ91" s="139">
        <f>IF(AU91="snížená",AV91,0)</f>
        <v>0</v>
      </c>
      <c r="CA91" s="139">
        <v>0</v>
      </c>
      <c r="CB91" s="139">
        <v>0</v>
      </c>
      <c r="CC91" s="139">
        <v>0</v>
      </c>
      <c r="CD91" s="139">
        <f>IF(AU91="základní",AG91,0)</f>
        <v>0</v>
      </c>
      <c r="CE91" s="139">
        <f>IF(AU91="snížená",AG91,0)</f>
        <v>0</v>
      </c>
      <c r="CF91" s="139">
        <f>IF(AU91="zákl. přenesená",AG91,0)</f>
        <v>0</v>
      </c>
      <c r="CG91" s="139">
        <f>IF(AU91="sníž. přenesená",AG91,0)</f>
        <v>0</v>
      </c>
      <c r="CH91" s="139">
        <f>IF(AU91="nulová",AG91,0)</f>
        <v>0</v>
      </c>
      <c r="CI91" s="24">
        <f>IF(AU91="základní",1,IF(AU91="snížená",2,IF(AU91="zákl. přenesená",4,IF(AU91="sníž. přenesená",5,3))))</f>
        <v>1</v>
      </c>
      <c r="CJ91" s="24">
        <f>IF(AT91="stavební čast",1,IF(8891="investiční čast",2,3))</f>
        <v>1</v>
      </c>
      <c r="CK91" s="24" t="str">
        <f>IF(D91="Vyplň vlastní","","x")</f>
        <v>x</v>
      </c>
    </row>
    <row r="92" spans="2:89" s="1" customFormat="1" ht="19.9" customHeight="1">
      <c r="B92" s="48"/>
      <c r="C92" s="49"/>
      <c r="D92" s="140" t="s">
        <v>92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49"/>
      <c r="AD92" s="49"/>
      <c r="AE92" s="49"/>
      <c r="AF92" s="49"/>
      <c r="AG92" s="134">
        <f>AG87*AS92</f>
        <v>0</v>
      </c>
      <c r="AH92" s="135"/>
      <c r="AI92" s="135"/>
      <c r="AJ92" s="135"/>
      <c r="AK92" s="135"/>
      <c r="AL92" s="135"/>
      <c r="AM92" s="135"/>
      <c r="AN92" s="135">
        <f>AG92+AV92</f>
        <v>0</v>
      </c>
      <c r="AO92" s="135"/>
      <c r="AP92" s="135"/>
      <c r="AQ92" s="50"/>
      <c r="AS92" s="141">
        <v>0</v>
      </c>
      <c r="AT92" s="142" t="s">
        <v>90</v>
      </c>
      <c r="AU92" s="142" t="s">
        <v>45</v>
      </c>
      <c r="AV92" s="143">
        <f>ROUND(IF(AU92="nulová",0,IF(OR(AU92="základní",AU92="zákl. přenesená"),AG92*L31,AG92*L32)),0)</f>
        <v>0</v>
      </c>
      <c r="BV92" s="24" t="s">
        <v>93</v>
      </c>
      <c r="BY92" s="139">
        <f>IF(AU92="základní",AV92,0)</f>
        <v>0</v>
      </c>
      <c r="BZ92" s="139">
        <f>IF(AU92="snížená",AV92,0)</f>
        <v>0</v>
      </c>
      <c r="CA92" s="139">
        <f>IF(AU92="zákl. přenesená",AV92,0)</f>
        <v>0</v>
      </c>
      <c r="CB92" s="139">
        <f>IF(AU92="sníž. přenesená",AV92,0)</f>
        <v>0</v>
      </c>
      <c r="CC92" s="139">
        <f>IF(AU92="nulová",AV92,0)</f>
        <v>0</v>
      </c>
      <c r="CD92" s="139">
        <f>IF(AU92="základní",AG92,0)</f>
        <v>0</v>
      </c>
      <c r="CE92" s="139">
        <f>IF(AU92="snížená",AG92,0)</f>
        <v>0</v>
      </c>
      <c r="CF92" s="139">
        <f>IF(AU92="zákl. přenesená",AG92,0)</f>
        <v>0</v>
      </c>
      <c r="CG92" s="139">
        <f>IF(AU92="sníž. přenesená",AG92,0)</f>
        <v>0</v>
      </c>
      <c r="CH92" s="139">
        <f>IF(AU92="nulová",AG92,0)</f>
        <v>0</v>
      </c>
      <c r="CI92" s="24">
        <f>IF(AU92="základní",1,IF(AU92="snížená",2,IF(AU92="zákl. přenesená",4,IF(AU92="sníž. přenesená",5,3))))</f>
        <v>1</v>
      </c>
      <c r="CJ92" s="24">
        <f>IF(AT92="stavební čast",1,IF(8892="investiční čast",2,3))</f>
        <v>1</v>
      </c>
      <c r="CK92" s="24" t="str">
        <f>IF(D92="Vyplň vlastní","","x")</f>
        <v/>
      </c>
    </row>
    <row r="93" spans="2:89" s="1" customFormat="1" ht="19.9" customHeight="1">
      <c r="B93" s="48"/>
      <c r="C93" s="49"/>
      <c r="D93" s="140" t="s">
        <v>92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49"/>
      <c r="AD93" s="49"/>
      <c r="AE93" s="49"/>
      <c r="AF93" s="49"/>
      <c r="AG93" s="134">
        <f>AG87*AS93</f>
        <v>0</v>
      </c>
      <c r="AH93" s="135"/>
      <c r="AI93" s="135"/>
      <c r="AJ93" s="135"/>
      <c r="AK93" s="135"/>
      <c r="AL93" s="135"/>
      <c r="AM93" s="135"/>
      <c r="AN93" s="135">
        <f>AG93+AV93</f>
        <v>0</v>
      </c>
      <c r="AO93" s="135"/>
      <c r="AP93" s="135"/>
      <c r="AQ93" s="50"/>
      <c r="AS93" s="141">
        <v>0</v>
      </c>
      <c r="AT93" s="142" t="s">
        <v>90</v>
      </c>
      <c r="AU93" s="142" t="s">
        <v>45</v>
      </c>
      <c r="AV93" s="143">
        <f>ROUND(IF(AU93="nulová",0,IF(OR(AU93="základní",AU93="zákl. přenesená"),AG93*L31,AG93*L32)),0)</f>
        <v>0</v>
      </c>
      <c r="BV93" s="24" t="s">
        <v>93</v>
      </c>
      <c r="BY93" s="139">
        <f>IF(AU93="základní",AV93,0)</f>
        <v>0</v>
      </c>
      <c r="BZ93" s="139">
        <f>IF(AU93="snížená",AV93,0)</f>
        <v>0</v>
      </c>
      <c r="CA93" s="139">
        <f>IF(AU93="zákl. přenesená",AV93,0)</f>
        <v>0</v>
      </c>
      <c r="CB93" s="139">
        <f>IF(AU93="sníž. přenesená",AV93,0)</f>
        <v>0</v>
      </c>
      <c r="CC93" s="139">
        <f>IF(AU93="nulová",AV93,0)</f>
        <v>0</v>
      </c>
      <c r="CD93" s="139">
        <f>IF(AU93="základní",AG93,0)</f>
        <v>0</v>
      </c>
      <c r="CE93" s="139">
        <f>IF(AU93="snížená",AG93,0)</f>
        <v>0</v>
      </c>
      <c r="CF93" s="139">
        <f>IF(AU93="zákl. přenesená",AG93,0)</f>
        <v>0</v>
      </c>
      <c r="CG93" s="139">
        <f>IF(AU93="sníž. přenesená",AG93,0)</f>
        <v>0</v>
      </c>
      <c r="CH93" s="139">
        <f>IF(AU93="nulová",AG93,0)</f>
        <v>0</v>
      </c>
      <c r="CI93" s="24">
        <f>IF(AU93="základní",1,IF(AU93="snížená",2,IF(AU93="zákl. přenesená",4,IF(AU93="sníž. přenesená",5,3))))</f>
        <v>1</v>
      </c>
      <c r="CJ93" s="24">
        <f>IF(AT93="stavební čast",1,IF(8893="investiční čast",2,3))</f>
        <v>1</v>
      </c>
      <c r="CK93" s="24" t="str">
        <f>IF(D93="Vyplň vlastní","","x")</f>
        <v/>
      </c>
    </row>
    <row r="94" spans="2:89" s="1" customFormat="1" ht="19.9" customHeight="1">
      <c r="B94" s="48"/>
      <c r="C94" s="49"/>
      <c r="D94" s="140" t="s">
        <v>92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49"/>
      <c r="AD94" s="49"/>
      <c r="AE94" s="49"/>
      <c r="AF94" s="49"/>
      <c r="AG94" s="134">
        <f>AG87*AS94</f>
        <v>0</v>
      </c>
      <c r="AH94" s="135"/>
      <c r="AI94" s="135"/>
      <c r="AJ94" s="135"/>
      <c r="AK94" s="135"/>
      <c r="AL94" s="135"/>
      <c r="AM94" s="135"/>
      <c r="AN94" s="135">
        <f>AG94+AV94</f>
        <v>0</v>
      </c>
      <c r="AO94" s="135"/>
      <c r="AP94" s="135"/>
      <c r="AQ94" s="50"/>
      <c r="AS94" s="144">
        <v>0</v>
      </c>
      <c r="AT94" s="145" t="s">
        <v>90</v>
      </c>
      <c r="AU94" s="145" t="s">
        <v>45</v>
      </c>
      <c r="AV94" s="146">
        <f>ROUND(IF(AU94="nulová",0,IF(OR(AU94="základní",AU94="zákl. přenesená"),AG94*L31,AG94*L32)),0)</f>
        <v>0</v>
      </c>
      <c r="BV94" s="24" t="s">
        <v>93</v>
      </c>
      <c r="BY94" s="139">
        <f>IF(AU94="základní",AV94,0)</f>
        <v>0</v>
      </c>
      <c r="BZ94" s="139">
        <f>IF(AU94="snížená",AV94,0)</f>
        <v>0</v>
      </c>
      <c r="CA94" s="139">
        <f>IF(AU94="zákl. přenesená",AV94,0)</f>
        <v>0</v>
      </c>
      <c r="CB94" s="139">
        <f>IF(AU94="sníž. přenesená",AV94,0)</f>
        <v>0</v>
      </c>
      <c r="CC94" s="139">
        <f>IF(AU94="nulová",AV94,0)</f>
        <v>0</v>
      </c>
      <c r="CD94" s="139">
        <f>IF(AU94="základní",AG94,0)</f>
        <v>0</v>
      </c>
      <c r="CE94" s="139">
        <f>IF(AU94="snížená",AG94,0)</f>
        <v>0</v>
      </c>
      <c r="CF94" s="139">
        <f>IF(AU94="zákl. přenesená",AG94,0)</f>
        <v>0</v>
      </c>
      <c r="CG94" s="139">
        <f>IF(AU94="sníž. přenesená",AG94,0)</f>
        <v>0</v>
      </c>
      <c r="CH94" s="139">
        <f>IF(AU94="nulová",AG94,0)</f>
        <v>0</v>
      </c>
      <c r="CI94" s="24">
        <f>IF(AU94="základní",1,IF(AU94="snížená",2,IF(AU94="zákl. přenesená",4,IF(AU94="sníž. přenesená",5,3))))</f>
        <v>1</v>
      </c>
      <c r="CJ94" s="24">
        <f>IF(AT94="stavební čast",1,IF(8894="investiční čast",2,3))</f>
        <v>1</v>
      </c>
      <c r="CK94" s="24" t="str">
        <f>IF(D94="Vyplň vlastní","","x")</f>
        <v/>
      </c>
    </row>
    <row r="95" spans="2:43" s="1" customFormat="1" ht="10.8" customHeight="1"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50"/>
    </row>
    <row r="96" spans="2:43" s="1" customFormat="1" ht="30" customHeight="1">
      <c r="B96" s="48"/>
      <c r="C96" s="147" t="s">
        <v>94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9">
        <f>ROUND(AG87+AG90,0)</f>
        <v>0</v>
      </c>
      <c r="AH96" s="149"/>
      <c r="AI96" s="149"/>
      <c r="AJ96" s="149"/>
      <c r="AK96" s="149"/>
      <c r="AL96" s="149"/>
      <c r="AM96" s="149"/>
      <c r="AN96" s="149">
        <f>AN87+AN90</f>
        <v>0</v>
      </c>
      <c r="AO96" s="149"/>
      <c r="AP96" s="149"/>
      <c r="AQ96" s="50"/>
    </row>
    <row r="97" spans="2:43" s="1" customFormat="1" ht="6.95" customHeight="1"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9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17-25 - VÝMĚNA OKENNÍCH 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50"/>
      <c r="B1" s="15"/>
      <c r="C1" s="15"/>
      <c r="D1" s="16" t="s">
        <v>1</v>
      </c>
      <c r="E1" s="15"/>
      <c r="F1" s="17" t="s">
        <v>95</v>
      </c>
      <c r="G1" s="17"/>
      <c r="H1" s="151" t="s">
        <v>96</v>
      </c>
      <c r="I1" s="151"/>
      <c r="J1" s="151"/>
      <c r="K1" s="151"/>
      <c r="L1" s="17" t="s">
        <v>97</v>
      </c>
      <c r="M1" s="15"/>
      <c r="N1" s="15"/>
      <c r="O1" s="16" t="s">
        <v>98</v>
      </c>
      <c r="P1" s="15"/>
      <c r="Q1" s="15"/>
      <c r="R1" s="15"/>
      <c r="S1" s="17" t="s">
        <v>99</v>
      </c>
      <c r="T1" s="17"/>
      <c r="U1" s="150"/>
      <c r="V1" s="15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100</v>
      </c>
    </row>
    <row r="4" spans="2:46" ht="36.95" customHeight="1">
      <c r="B4" s="28"/>
      <c r="C4" s="29" t="s">
        <v>101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22" t="s">
        <v>13</v>
      </c>
      <c r="AT4" s="24" t="s">
        <v>6</v>
      </c>
    </row>
    <row r="5" spans="2:18" ht="6.95" customHeight="1">
      <c r="B5" s="2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1"/>
    </row>
    <row r="6" spans="2:18" s="1" customFormat="1" ht="32.85" customHeight="1">
      <c r="B6" s="48"/>
      <c r="C6" s="49"/>
      <c r="D6" s="37" t="s">
        <v>19</v>
      </c>
      <c r="E6" s="49"/>
      <c r="F6" s="38" t="s">
        <v>20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2:18" s="1" customFormat="1" ht="14.4" customHeight="1">
      <c r="B7" s="48"/>
      <c r="C7" s="49"/>
      <c r="D7" s="40" t="s">
        <v>21</v>
      </c>
      <c r="E7" s="49"/>
      <c r="F7" s="35" t="s">
        <v>22</v>
      </c>
      <c r="G7" s="49"/>
      <c r="H7" s="49"/>
      <c r="I7" s="49"/>
      <c r="J7" s="49"/>
      <c r="K7" s="49"/>
      <c r="L7" s="49"/>
      <c r="M7" s="40" t="s">
        <v>23</v>
      </c>
      <c r="N7" s="49"/>
      <c r="O7" s="35" t="s">
        <v>22</v>
      </c>
      <c r="P7" s="49"/>
      <c r="Q7" s="49"/>
      <c r="R7" s="50"/>
    </row>
    <row r="8" spans="2:18" s="1" customFormat="1" ht="14.4" customHeight="1">
      <c r="B8" s="48"/>
      <c r="C8" s="49"/>
      <c r="D8" s="40" t="s">
        <v>24</v>
      </c>
      <c r="E8" s="49"/>
      <c r="F8" s="35" t="s">
        <v>25</v>
      </c>
      <c r="G8" s="49"/>
      <c r="H8" s="49"/>
      <c r="I8" s="49"/>
      <c r="J8" s="49"/>
      <c r="K8" s="49"/>
      <c r="L8" s="49"/>
      <c r="M8" s="40" t="s">
        <v>26</v>
      </c>
      <c r="N8" s="49"/>
      <c r="O8" s="152" t="str">
        <f>'Rekapitulace stavby'!AN8</f>
        <v>13. 10. 2017</v>
      </c>
      <c r="P8" s="92"/>
      <c r="Q8" s="49"/>
      <c r="R8" s="50"/>
    </row>
    <row r="9" spans="2:18" s="1" customFormat="1" ht="10.8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2:18" s="1" customFormat="1" ht="14.4" customHeight="1">
      <c r="B10" s="48"/>
      <c r="C10" s="49"/>
      <c r="D10" s="40" t="s">
        <v>28</v>
      </c>
      <c r="E10" s="49"/>
      <c r="F10" s="49"/>
      <c r="G10" s="49"/>
      <c r="H10" s="49"/>
      <c r="I10" s="49"/>
      <c r="J10" s="49"/>
      <c r="K10" s="49"/>
      <c r="L10" s="49"/>
      <c r="M10" s="40" t="s">
        <v>29</v>
      </c>
      <c r="N10" s="49"/>
      <c r="O10" s="35" t="s">
        <v>22</v>
      </c>
      <c r="P10" s="35"/>
      <c r="Q10" s="49"/>
      <c r="R10" s="50"/>
    </row>
    <row r="11" spans="2:18" s="1" customFormat="1" ht="18" customHeight="1">
      <c r="B11" s="48"/>
      <c r="C11" s="49"/>
      <c r="D11" s="49"/>
      <c r="E11" s="35" t="s">
        <v>30</v>
      </c>
      <c r="F11" s="49"/>
      <c r="G11" s="49"/>
      <c r="H11" s="49"/>
      <c r="I11" s="49"/>
      <c r="J11" s="49"/>
      <c r="K11" s="49"/>
      <c r="L11" s="49"/>
      <c r="M11" s="40" t="s">
        <v>31</v>
      </c>
      <c r="N11" s="49"/>
      <c r="O11" s="35" t="s">
        <v>22</v>
      </c>
      <c r="P11" s="35"/>
      <c r="Q11" s="49"/>
      <c r="R11" s="50"/>
    </row>
    <row r="12" spans="2:18" s="1" customFormat="1" ht="6.95" customHeigh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2:18" s="1" customFormat="1" ht="14.4" customHeight="1">
      <c r="B13" s="48"/>
      <c r="C13" s="49"/>
      <c r="D13" s="40" t="s">
        <v>32</v>
      </c>
      <c r="E13" s="49"/>
      <c r="F13" s="49"/>
      <c r="G13" s="49"/>
      <c r="H13" s="49"/>
      <c r="I13" s="49"/>
      <c r="J13" s="49"/>
      <c r="K13" s="49"/>
      <c r="L13" s="49"/>
      <c r="M13" s="40" t="s">
        <v>29</v>
      </c>
      <c r="N13" s="49"/>
      <c r="O13" s="41" t="str">
        <f>IF('Rekapitulace stavby'!AN13="","",'Rekapitulace stavby'!AN13)</f>
        <v>Vyplň údaj</v>
      </c>
      <c r="P13" s="35"/>
      <c r="Q13" s="49"/>
      <c r="R13" s="50"/>
    </row>
    <row r="14" spans="2:18" s="1" customFormat="1" ht="18" customHeight="1">
      <c r="B14" s="48"/>
      <c r="C14" s="49"/>
      <c r="D14" s="49"/>
      <c r="E14" s="41" t="str">
        <f>IF('Rekapitulace stavby'!E14="","",'Rekapitulace stavby'!E14)</f>
        <v>Vyplň údaj</v>
      </c>
      <c r="F14" s="153"/>
      <c r="G14" s="153"/>
      <c r="H14" s="153"/>
      <c r="I14" s="153"/>
      <c r="J14" s="153"/>
      <c r="K14" s="153"/>
      <c r="L14" s="153"/>
      <c r="M14" s="40" t="s">
        <v>31</v>
      </c>
      <c r="N14" s="49"/>
      <c r="O14" s="41" t="str">
        <f>IF('Rekapitulace stavby'!AN14="","",'Rekapitulace stavby'!AN14)</f>
        <v>Vyplň údaj</v>
      </c>
      <c r="P14" s="35"/>
      <c r="Q14" s="49"/>
      <c r="R14" s="50"/>
    </row>
    <row r="15" spans="2:18" s="1" customFormat="1" ht="6.9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2:18" s="1" customFormat="1" ht="14.4" customHeight="1">
      <c r="B16" s="48"/>
      <c r="C16" s="49"/>
      <c r="D16" s="40" t="s">
        <v>34</v>
      </c>
      <c r="E16" s="49"/>
      <c r="F16" s="49"/>
      <c r="G16" s="49"/>
      <c r="H16" s="49"/>
      <c r="I16" s="49"/>
      <c r="J16" s="49"/>
      <c r="K16" s="49"/>
      <c r="L16" s="49"/>
      <c r="M16" s="40" t="s">
        <v>29</v>
      </c>
      <c r="N16" s="49"/>
      <c r="O16" s="35" t="s">
        <v>22</v>
      </c>
      <c r="P16" s="35"/>
      <c r="Q16" s="49"/>
      <c r="R16" s="50"/>
    </row>
    <row r="17" spans="2:18" s="1" customFormat="1" ht="18" customHeight="1">
      <c r="B17" s="48"/>
      <c r="C17" s="49"/>
      <c r="D17" s="49"/>
      <c r="E17" s="35" t="s">
        <v>35</v>
      </c>
      <c r="F17" s="49"/>
      <c r="G17" s="49"/>
      <c r="H17" s="49"/>
      <c r="I17" s="49"/>
      <c r="J17" s="49"/>
      <c r="K17" s="49"/>
      <c r="L17" s="49"/>
      <c r="M17" s="40" t="s">
        <v>31</v>
      </c>
      <c r="N17" s="49"/>
      <c r="O17" s="35" t="s">
        <v>22</v>
      </c>
      <c r="P17" s="35"/>
      <c r="Q17" s="49"/>
      <c r="R17" s="50"/>
    </row>
    <row r="18" spans="2:18" s="1" customFormat="1" ht="6.95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2:18" s="1" customFormat="1" ht="14.4" customHeight="1">
      <c r="B19" s="48"/>
      <c r="C19" s="49"/>
      <c r="D19" s="40" t="s">
        <v>38</v>
      </c>
      <c r="E19" s="49"/>
      <c r="F19" s="49"/>
      <c r="G19" s="49"/>
      <c r="H19" s="49"/>
      <c r="I19" s="49"/>
      <c r="J19" s="49"/>
      <c r="K19" s="49"/>
      <c r="L19" s="49"/>
      <c r="M19" s="40" t="s">
        <v>29</v>
      </c>
      <c r="N19" s="49"/>
      <c r="O19" s="35" t="s">
        <v>22</v>
      </c>
      <c r="P19" s="35"/>
      <c r="Q19" s="49"/>
      <c r="R19" s="50"/>
    </row>
    <row r="20" spans="2:18" s="1" customFormat="1" ht="18" customHeight="1">
      <c r="B20" s="48"/>
      <c r="C20" s="49"/>
      <c r="D20" s="49"/>
      <c r="E20" s="35" t="s">
        <v>39</v>
      </c>
      <c r="F20" s="49"/>
      <c r="G20" s="49"/>
      <c r="H20" s="49"/>
      <c r="I20" s="49"/>
      <c r="J20" s="49"/>
      <c r="K20" s="49"/>
      <c r="L20" s="49"/>
      <c r="M20" s="40" t="s">
        <v>31</v>
      </c>
      <c r="N20" s="49"/>
      <c r="O20" s="35" t="s">
        <v>22</v>
      </c>
      <c r="P20" s="35"/>
      <c r="Q20" s="49"/>
      <c r="R20" s="50"/>
    </row>
    <row r="21" spans="2:18" s="1" customFormat="1" ht="6.9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2:18" s="1" customFormat="1" ht="14.4" customHeight="1">
      <c r="B22" s="48"/>
      <c r="C22" s="49"/>
      <c r="D22" s="40" t="s">
        <v>40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2:18" s="1" customFormat="1" ht="16.5" customHeight="1">
      <c r="B23" s="48"/>
      <c r="C23" s="49"/>
      <c r="D23" s="49"/>
      <c r="E23" s="44" t="s">
        <v>22</v>
      </c>
      <c r="F23" s="44"/>
      <c r="G23" s="44"/>
      <c r="H23" s="44"/>
      <c r="I23" s="44"/>
      <c r="J23" s="44"/>
      <c r="K23" s="44"/>
      <c r="L23" s="44"/>
      <c r="M23" s="49"/>
      <c r="N23" s="49"/>
      <c r="O23" s="49"/>
      <c r="P23" s="49"/>
      <c r="Q23" s="49"/>
      <c r="R23" s="50"/>
    </row>
    <row r="24" spans="2:18" s="1" customFormat="1" ht="6.95" customHeight="1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2:18" s="1" customFormat="1" ht="6.95" customHeight="1">
      <c r="B25" s="48"/>
      <c r="C25" s="4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49"/>
      <c r="R25" s="50"/>
    </row>
    <row r="26" spans="2:18" s="1" customFormat="1" ht="14.4" customHeight="1">
      <c r="B26" s="48"/>
      <c r="C26" s="49"/>
      <c r="D26" s="154" t="s">
        <v>102</v>
      </c>
      <c r="E26" s="49"/>
      <c r="F26" s="49"/>
      <c r="G26" s="49"/>
      <c r="H26" s="49"/>
      <c r="I26" s="49"/>
      <c r="J26" s="49"/>
      <c r="K26" s="49"/>
      <c r="L26" s="49"/>
      <c r="M26" s="47">
        <f>N87</f>
        <v>0</v>
      </c>
      <c r="N26" s="47"/>
      <c r="O26" s="47"/>
      <c r="P26" s="47"/>
      <c r="Q26" s="49"/>
      <c r="R26" s="50"/>
    </row>
    <row r="27" spans="2:18" s="1" customFormat="1" ht="14.4" customHeight="1">
      <c r="B27" s="48"/>
      <c r="C27" s="49"/>
      <c r="D27" s="46" t="s">
        <v>89</v>
      </c>
      <c r="E27" s="49"/>
      <c r="F27" s="49"/>
      <c r="G27" s="49"/>
      <c r="H27" s="49"/>
      <c r="I27" s="49"/>
      <c r="J27" s="49"/>
      <c r="K27" s="49"/>
      <c r="L27" s="49"/>
      <c r="M27" s="47">
        <f>N105</f>
        <v>0</v>
      </c>
      <c r="N27" s="47"/>
      <c r="O27" s="47"/>
      <c r="P27" s="47"/>
      <c r="Q27" s="49"/>
      <c r="R27" s="50"/>
    </row>
    <row r="28" spans="2:18" s="1" customFormat="1" ht="6.95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2:18" s="1" customFormat="1" ht="25.4" customHeight="1">
      <c r="B29" s="48"/>
      <c r="C29" s="49"/>
      <c r="D29" s="155" t="s">
        <v>43</v>
      </c>
      <c r="E29" s="49"/>
      <c r="F29" s="49"/>
      <c r="G29" s="49"/>
      <c r="H29" s="49"/>
      <c r="I29" s="49"/>
      <c r="J29" s="49"/>
      <c r="K29" s="49"/>
      <c r="L29" s="49"/>
      <c r="M29" s="156">
        <f>ROUND(M26+M27,0)</f>
        <v>0</v>
      </c>
      <c r="N29" s="49"/>
      <c r="O29" s="49"/>
      <c r="P29" s="49"/>
      <c r="Q29" s="49"/>
      <c r="R29" s="50"/>
    </row>
    <row r="30" spans="2:18" s="1" customFormat="1" ht="6.95" customHeight="1">
      <c r="B30" s="48"/>
      <c r="C30" s="4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49"/>
      <c r="R30" s="50"/>
    </row>
    <row r="31" spans="2:18" s="1" customFormat="1" ht="14.4" customHeight="1">
      <c r="B31" s="48"/>
      <c r="C31" s="49"/>
      <c r="D31" s="56" t="s">
        <v>44</v>
      </c>
      <c r="E31" s="56" t="s">
        <v>45</v>
      </c>
      <c r="F31" s="57">
        <v>0.21</v>
      </c>
      <c r="G31" s="157" t="s">
        <v>46</v>
      </c>
      <c r="H31" s="158">
        <f>(SUM(BE105:BE112)+SUM(BE129:BE392))</f>
        <v>0</v>
      </c>
      <c r="I31" s="49"/>
      <c r="J31" s="49"/>
      <c r="K31" s="49"/>
      <c r="L31" s="49"/>
      <c r="M31" s="158">
        <f>ROUND((SUM(BE105:BE112)+SUM(BE129:BE392)),0)*F31</f>
        <v>0</v>
      </c>
      <c r="N31" s="49"/>
      <c r="O31" s="49"/>
      <c r="P31" s="49"/>
      <c r="Q31" s="49"/>
      <c r="R31" s="50"/>
    </row>
    <row r="32" spans="2:18" s="1" customFormat="1" ht="14.4" customHeight="1">
      <c r="B32" s="48"/>
      <c r="C32" s="49"/>
      <c r="D32" s="49"/>
      <c r="E32" s="56" t="s">
        <v>47</v>
      </c>
      <c r="F32" s="57">
        <v>0.15</v>
      </c>
      <c r="G32" s="157" t="s">
        <v>46</v>
      </c>
      <c r="H32" s="158">
        <f>(SUM(BF105:BF112)+SUM(BF129:BF392))</f>
        <v>0</v>
      </c>
      <c r="I32" s="49"/>
      <c r="J32" s="49"/>
      <c r="K32" s="49"/>
      <c r="L32" s="49"/>
      <c r="M32" s="158">
        <f>ROUND((SUM(BF105:BF112)+SUM(BF129:BF392)),0)*F32</f>
        <v>0</v>
      </c>
      <c r="N32" s="49"/>
      <c r="O32" s="49"/>
      <c r="P32" s="49"/>
      <c r="Q32" s="49"/>
      <c r="R32" s="50"/>
    </row>
    <row r="33" spans="2:18" s="1" customFormat="1" ht="14.4" customHeight="1" hidden="1">
      <c r="B33" s="48"/>
      <c r="C33" s="49"/>
      <c r="D33" s="49"/>
      <c r="E33" s="56" t="s">
        <v>48</v>
      </c>
      <c r="F33" s="57">
        <v>0.21</v>
      </c>
      <c r="G33" s="157" t="s">
        <v>46</v>
      </c>
      <c r="H33" s="158">
        <f>(SUM(BG105:BG112)+SUM(BG129:BG392))</f>
        <v>0</v>
      </c>
      <c r="I33" s="49"/>
      <c r="J33" s="49"/>
      <c r="K33" s="49"/>
      <c r="L33" s="49"/>
      <c r="M33" s="158">
        <v>0</v>
      </c>
      <c r="N33" s="49"/>
      <c r="O33" s="49"/>
      <c r="P33" s="49"/>
      <c r="Q33" s="49"/>
      <c r="R33" s="50"/>
    </row>
    <row r="34" spans="2:18" s="1" customFormat="1" ht="14.4" customHeight="1" hidden="1">
      <c r="B34" s="48"/>
      <c r="C34" s="49"/>
      <c r="D34" s="49"/>
      <c r="E34" s="56" t="s">
        <v>49</v>
      </c>
      <c r="F34" s="57">
        <v>0.15</v>
      </c>
      <c r="G34" s="157" t="s">
        <v>46</v>
      </c>
      <c r="H34" s="158">
        <f>(SUM(BH105:BH112)+SUM(BH129:BH392))</f>
        <v>0</v>
      </c>
      <c r="I34" s="49"/>
      <c r="J34" s="49"/>
      <c r="K34" s="49"/>
      <c r="L34" s="49"/>
      <c r="M34" s="158">
        <v>0</v>
      </c>
      <c r="N34" s="49"/>
      <c r="O34" s="49"/>
      <c r="P34" s="49"/>
      <c r="Q34" s="49"/>
      <c r="R34" s="50"/>
    </row>
    <row r="35" spans="2:18" s="1" customFormat="1" ht="14.4" customHeight="1" hidden="1">
      <c r="B35" s="48"/>
      <c r="C35" s="49"/>
      <c r="D35" s="49"/>
      <c r="E35" s="56" t="s">
        <v>50</v>
      </c>
      <c r="F35" s="57">
        <v>0</v>
      </c>
      <c r="G35" s="157" t="s">
        <v>46</v>
      </c>
      <c r="H35" s="158">
        <f>(SUM(BI105:BI112)+SUM(BI129:BI392))</f>
        <v>0</v>
      </c>
      <c r="I35" s="49"/>
      <c r="J35" s="49"/>
      <c r="K35" s="49"/>
      <c r="L35" s="49"/>
      <c r="M35" s="158">
        <v>0</v>
      </c>
      <c r="N35" s="49"/>
      <c r="O35" s="49"/>
      <c r="P35" s="49"/>
      <c r="Q35" s="49"/>
      <c r="R35" s="50"/>
    </row>
    <row r="36" spans="2:18" s="1" customFormat="1" ht="6.95" customHeight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pans="2:18" s="1" customFormat="1" ht="25.4" customHeight="1">
      <c r="B37" s="48"/>
      <c r="C37" s="148"/>
      <c r="D37" s="159" t="s">
        <v>51</v>
      </c>
      <c r="E37" s="105"/>
      <c r="F37" s="105"/>
      <c r="G37" s="160" t="s">
        <v>52</v>
      </c>
      <c r="H37" s="161" t="s">
        <v>53</v>
      </c>
      <c r="I37" s="105"/>
      <c r="J37" s="105"/>
      <c r="K37" s="105"/>
      <c r="L37" s="162">
        <f>SUM(M29:M35)</f>
        <v>0</v>
      </c>
      <c r="M37" s="162"/>
      <c r="N37" s="162"/>
      <c r="O37" s="162"/>
      <c r="P37" s="163"/>
      <c r="Q37" s="148"/>
      <c r="R37" s="50"/>
    </row>
    <row r="38" spans="2:18" s="1" customFormat="1" ht="14.4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2:18" s="1" customFormat="1" ht="14.4" customHeight="1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2:18" ht="13.5">
      <c r="B40" s="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1"/>
    </row>
    <row r="41" spans="2:18" ht="13.5">
      <c r="B41" s="28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1"/>
    </row>
    <row r="42" spans="2:18" ht="13.5">
      <c r="B42" s="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1"/>
    </row>
    <row r="43" spans="2:18" ht="13.5">
      <c r="B43" s="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1"/>
    </row>
    <row r="44" spans="2:18" ht="13.5">
      <c r="B44" s="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1"/>
    </row>
    <row r="45" spans="2:18" ht="13.5">
      <c r="B45" s="2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1"/>
    </row>
    <row r="46" spans="2:18" ht="13.5">
      <c r="B46" s="28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1"/>
    </row>
    <row r="47" spans="2:18" ht="13.5">
      <c r="B47" s="28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1"/>
    </row>
    <row r="48" spans="2:18" ht="13.5">
      <c r="B48" s="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</row>
    <row r="49" spans="2:18" ht="13.5">
      <c r="B49" s="28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1"/>
    </row>
    <row r="50" spans="2:18" s="1" customFormat="1" ht="13.5">
      <c r="B50" s="48"/>
      <c r="C50" s="49"/>
      <c r="D50" s="68" t="s">
        <v>54</v>
      </c>
      <c r="E50" s="69"/>
      <c r="F50" s="69"/>
      <c r="G50" s="69"/>
      <c r="H50" s="70"/>
      <c r="I50" s="49"/>
      <c r="J50" s="68" t="s">
        <v>55</v>
      </c>
      <c r="K50" s="69"/>
      <c r="L50" s="69"/>
      <c r="M50" s="69"/>
      <c r="N50" s="69"/>
      <c r="O50" s="69"/>
      <c r="P50" s="70"/>
      <c r="Q50" s="49"/>
      <c r="R50" s="50"/>
    </row>
    <row r="51" spans="2:18" ht="13.5">
      <c r="B51" s="28"/>
      <c r="C51" s="33"/>
      <c r="D51" s="71"/>
      <c r="E51" s="33"/>
      <c r="F51" s="33"/>
      <c r="G51" s="33"/>
      <c r="H51" s="72"/>
      <c r="I51" s="33"/>
      <c r="J51" s="71"/>
      <c r="K51" s="33"/>
      <c r="L51" s="33"/>
      <c r="M51" s="33"/>
      <c r="N51" s="33"/>
      <c r="O51" s="33"/>
      <c r="P51" s="72"/>
      <c r="Q51" s="33"/>
      <c r="R51" s="31"/>
    </row>
    <row r="52" spans="2:18" ht="13.5">
      <c r="B52" s="28"/>
      <c r="C52" s="33"/>
      <c r="D52" s="71"/>
      <c r="E52" s="33"/>
      <c r="F52" s="33"/>
      <c r="G52" s="33"/>
      <c r="H52" s="72"/>
      <c r="I52" s="33"/>
      <c r="J52" s="71"/>
      <c r="K52" s="33"/>
      <c r="L52" s="33"/>
      <c r="M52" s="33"/>
      <c r="N52" s="33"/>
      <c r="O52" s="33"/>
      <c r="P52" s="72"/>
      <c r="Q52" s="33"/>
      <c r="R52" s="31"/>
    </row>
    <row r="53" spans="2:18" ht="13.5">
      <c r="B53" s="28"/>
      <c r="C53" s="33"/>
      <c r="D53" s="71"/>
      <c r="E53" s="33"/>
      <c r="F53" s="33"/>
      <c r="G53" s="33"/>
      <c r="H53" s="72"/>
      <c r="I53" s="33"/>
      <c r="J53" s="71"/>
      <c r="K53" s="33"/>
      <c r="L53" s="33"/>
      <c r="M53" s="33"/>
      <c r="N53" s="33"/>
      <c r="O53" s="33"/>
      <c r="P53" s="72"/>
      <c r="Q53" s="33"/>
      <c r="R53" s="31"/>
    </row>
    <row r="54" spans="2:18" ht="13.5">
      <c r="B54" s="28"/>
      <c r="C54" s="33"/>
      <c r="D54" s="71"/>
      <c r="E54" s="33"/>
      <c r="F54" s="33"/>
      <c r="G54" s="33"/>
      <c r="H54" s="72"/>
      <c r="I54" s="33"/>
      <c r="J54" s="71"/>
      <c r="K54" s="33"/>
      <c r="L54" s="33"/>
      <c r="M54" s="33"/>
      <c r="N54" s="33"/>
      <c r="O54" s="33"/>
      <c r="P54" s="72"/>
      <c r="Q54" s="33"/>
      <c r="R54" s="31"/>
    </row>
    <row r="55" spans="2:18" ht="13.5">
      <c r="B55" s="28"/>
      <c r="C55" s="33"/>
      <c r="D55" s="71"/>
      <c r="E55" s="33"/>
      <c r="F55" s="33"/>
      <c r="G55" s="33"/>
      <c r="H55" s="72"/>
      <c r="I55" s="33"/>
      <c r="J55" s="71"/>
      <c r="K55" s="33"/>
      <c r="L55" s="33"/>
      <c r="M55" s="33"/>
      <c r="N55" s="33"/>
      <c r="O55" s="33"/>
      <c r="P55" s="72"/>
      <c r="Q55" s="33"/>
      <c r="R55" s="31"/>
    </row>
    <row r="56" spans="2:18" ht="13.5">
      <c r="B56" s="28"/>
      <c r="C56" s="33"/>
      <c r="D56" s="71"/>
      <c r="E56" s="33"/>
      <c r="F56" s="33"/>
      <c r="G56" s="33"/>
      <c r="H56" s="72"/>
      <c r="I56" s="33"/>
      <c r="J56" s="71"/>
      <c r="K56" s="33"/>
      <c r="L56" s="33"/>
      <c r="M56" s="33"/>
      <c r="N56" s="33"/>
      <c r="O56" s="33"/>
      <c r="P56" s="72"/>
      <c r="Q56" s="33"/>
      <c r="R56" s="31"/>
    </row>
    <row r="57" spans="2:18" ht="13.5">
      <c r="B57" s="28"/>
      <c r="C57" s="33"/>
      <c r="D57" s="71"/>
      <c r="E57" s="33"/>
      <c r="F57" s="33"/>
      <c r="G57" s="33"/>
      <c r="H57" s="72"/>
      <c r="I57" s="33"/>
      <c r="J57" s="71"/>
      <c r="K57" s="33"/>
      <c r="L57" s="33"/>
      <c r="M57" s="33"/>
      <c r="N57" s="33"/>
      <c r="O57" s="33"/>
      <c r="P57" s="72"/>
      <c r="Q57" s="33"/>
      <c r="R57" s="31"/>
    </row>
    <row r="58" spans="2:18" ht="13.5">
      <c r="B58" s="28"/>
      <c r="C58" s="33"/>
      <c r="D58" s="71"/>
      <c r="E58" s="33"/>
      <c r="F58" s="33"/>
      <c r="G58" s="33"/>
      <c r="H58" s="72"/>
      <c r="I58" s="33"/>
      <c r="J58" s="71"/>
      <c r="K58" s="33"/>
      <c r="L58" s="33"/>
      <c r="M58" s="33"/>
      <c r="N58" s="33"/>
      <c r="O58" s="33"/>
      <c r="P58" s="72"/>
      <c r="Q58" s="33"/>
      <c r="R58" s="31"/>
    </row>
    <row r="59" spans="2:18" s="1" customFormat="1" ht="13.5">
      <c r="B59" s="48"/>
      <c r="C59" s="49"/>
      <c r="D59" s="73" t="s">
        <v>56</v>
      </c>
      <c r="E59" s="74"/>
      <c r="F59" s="74"/>
      <c r="G59" s="75" t="s">
        <v>57</v>
      </c>
      <c r="H59" s="76"/>
      <c r="I59" s="49"/>
      <c r="J59" s="73" t="s">
        <v>56</v>
      </c>
      <c r="K59" s="74"/>
      <c r="L59" s="74"/>
      <c r="M59" s="74"/>
      <c r="N59" s="75" t="s">
        <v>57</v>
      </c>
      <c r="O59" s="74"/>
      <c r="P59" s="76"/>
      <c r="Q59" s="49"/>
      <c r="R59" s="50"/>
    </row>
    <row r="60" spans="2:18" ht="13.5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1"/>
    </row>
    <row r="61" spans="2:18" s="1" customFormat="1" ht="13.5">
      <c r="B61" s="48"/>
      <c r="C61" s="49"/>
      <c r="D61" s="68" t="s">
        <v>58</v>
      </c>
      <c r="E61" s="69"/>
      <c r="F61" s="69"/>
      <c r="G61" s="69"/>
      <c r="H61" s="70"/>
      <c r="I61" s="49"/>
      <c r="J61" s="68" t="s">
        <v>59</v>
      </c>
      <c r="K61" s="69"/>
      <c r="L61" s="69"/>
      <c r="M61" s="69"/>
      <c r="N61" s="69"/>
      <c r="O61" s="69"/>
      <c r="P61" s="70"/>
      <c r="Q61" s="49"/>
      <c r="R61" s="50"/>
    </row>
    <row r="62" spans="2:18" ht="13.5">
      <c r="B62" s="28"/>
      <c r="C62" s="33"/>
      <c r="D62" s="71"/>
      <c r="E62" s="33"/>
      <c r="F62" s="33"/>
      <c r="G62" s="33"/>
      <c r="H62" s="72"/>
      <c r="I62" s="33"/>
      <c r="J62" s="71"/>
      <c r="K62" s="33"/>
      <c r="L62" s="33"/>
      <c r="M62" s="33"/>
      <c r="N62" s="33"/>
      <c r="O62" s="33"/>
      <c r="P62" s="72"/>
      <c r="Q62" s="33"/>
      <c r="R62" s="31"/>
    </row>
    <row r="63" spans="2:18" ht="13.5">
      <c r="B63" s="28"/>
      <c r="C63" s="33"/>
      <c r="D63" s="71"/>
      <c r="E63" s="33"/>
      <c r="F63" s="33"/>
      <c r="G63" s="33"/>
      <c r="H63" s="72"/>
      <c r="I63" s="33"/>
      <c r="J63" s="71"/>
      <c r="K63" s="33"/>
      <c r="L63" s="33"/>
      <c r="M63" s="33"/>
      <c r="N63" s="33"/>
      <c r="O63" s="33"/>
      <c r="P63" s="72"/>
      <c r="Q63" s="33"/>
      <c r="R63" s="31"/>
    </row>
    <row r="64" spans="2:18" ht="13.5">
      <c r="B64" s="28"/>
      <c r="C64" s="33"/>
      <c r="D64" s="71"/>
      <c r="E64" s="33"/>
      <c r="F64" s="33"/>
      <c r="G64" s="33"/>
      <c r="H64" s="72"/>
      <c r="I64" s="33"/>
      <c r="J64" s="71"/>
      <c r="K64" s="33"/>
      <c r="L64" s="33"/>
      <c r="M64" s="33"/>
      <c r="N64" s="33"/>
      <c r="O64" s="33"/>
      <c r="P64" s="72"/>
      <c r="Q64" s="33"/>
      <c r="R64" s="31"/>
    </row>
    <row r="65" spans="2:18" ht="13.5">
      <c r="B65" s="28"/>
      <c r="C65" s="33"/>
      <c r="D65" s="71"/>
      <c r="E65" s="33"/>
      <c r="F65" s="33"/>
      <c r="G65" s="33"/>
      <c r="H65" s="72"/>
      <c r="I65" s="33"/>
      <c r="J65" s="71"/>
      <c r="K65" s="33"/>
      <c r="L65" s="33"/>
      <c r="M65" s="33"/>
      <c r="N65" s="33"/>
      <c r="O65" s="33"/>
      <c r="P65" s="72"/>
      <c r="Q65" s="33"/>
      <c r="R65" s="31"/>
    </row>
    <row r="66" spans="2:18" ht="13.5">
      <c r="B66" s="28"/>
      <c r="C66" s="33"/>
      <c r="D66" s="71"/>
      <c r="E66" s="33"/>
      <c r="F66" s="33"/>
      <c r="G66" s="33"/>
      <c r="H66" s="72"/>
      <c r="I66" s="33"/>
      <c r="J66" s="71"/>
      <c r="K66" s="33"/>
      <c r="L66" s="33"/>
      <c r="M66" s="33"/>
      <c r="N66" s="33"/>
      <c r="O66" s="33"/>
      <c r="P66" s="72"/>
      <c r="Q66" s="33"/>
      <c r="R66" s="31"/>
    </row>
    <row r="67" spans="2:18" ht="13.5">
      <c r="B67" s="28"/>
      <c r="C67" s="33"/>
      <c r="D67" s="71"/>
      <c r="E67" s="33"/>
      <c r="F67" s="33"/>
      <c r="G67" s="33"/>
      <c r="H67" s="72"/>
      <c r="I67" s="33"/>
      <c r="J67" s="71"/>
      <c r="K67" s="33"/>
      <c r="L67" s="33"/>
      <c r="M67" s="33"/>
      <c r="N67" s="33"/>
      <c r="O67" s="33"/>
      <c r="P67" s="72"/>
      <c r="Q67" s="33"/>
      <c r="R67" s="31"/>
    </row>
    <row r="68" spans="2:18" ht="13.5">
      <c r="B68" s="28"/>
      <c r="C68" s="33"/>
      <c r="D68" s="71"/>
      <c r="E68" s="33"/>
      <c r="F68" s="33"/>
      <c r="G68" s="33"/>
      <c r="H68" s="72"/>
      <c r="I68" s="33"/>
      <c r="J68" s="71"/>
      <c r="K68" s="33"/>
      <c r="L68" s="33"/>
      <c r="M68" s="33"/>
      <c r="N68" s="33"/>
      <c r="O68" s="33"/>
      <c r="P68" s="72"/>
      <c r="Q68" s="33"/>
      <c r="R68" s="31"/>
    </row>
    <row r="69" spans="2:18" ht="13.5">
      <c r="B69" s="28"/>
      <c r="C69" s="33"/>
      <c r="D69" s="71"/>
      <c r="E69" s="33"/>
      <c r="F69" s="33"/>
      <c r="G69" s="33"/>
      <c r="H69" s="72"/>
      <c r="I69" s="33"/>
      <c r="J69" s="71"/>
      <c r="K69" s="33"/>
      <c r="L69" s="33"/>
      <c r="M69" s="33"/>
      <c r="N69" s="33"/>
      <c r="O69" s="33"/>
      <c r="P69" s="72"/>
      <c r="Q69" s="33"/>
      <c r="R69" s="31"/>
    </row>
    <row r="70" spans="2:18" s="1" customFormat="1" ht="13.5">
      <c r="B70" s="48"/>
      <c r="C70" s="49"/>
      <c r="D70" s="73" t="s">
        <v>56</v>
      </c>
      <c r="E70" s="74"/>
      <c r="F70" s="74"/>
      <c r="G70" s="75" t="s">
        <v>57</v>
      </c>
      <c r="H70" s="76"/>
      <c r="I70" s="49"/>
      <c r="J70" s="73" t="s">
        <v>56</v>
      </c>
      <c r="K70" s="74"/>
      <c r="L70" s="74"/>
      <c r="M70" s="74"/>
      <c r="N70" s="75" t="s">
        <v>57</v>
      </c>
      <c r="O70" s="74"/>
      <c r="P70" s="76"/>
      <c r="Q70" s="49"/>
      <c r="R70" s="50"/>
    </row>
    <row r="71" spans="2:18" s="1" customFormat="1" ht="14.4" customHeigh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5" spans="2:18" s="1" customFormat="1" ht="6.95" customHeight="1">
      <c r="B75" s="164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/>
    </row>
    <row r="76" spans="2:21" s="1" customFormat="1" ht="36.95" customHeight="1">
      <c r="B76" s="48"/>
      <c r="C76" s="29" t="s">
        <v>103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0"/>
      <c r="T76" s="167"/>
      <c r="U76" s="167"/>
    </row>
    <row r="77" spans="2:21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T77" s="167"/>
      <c r="U77" s="167"/>
    </row>
    <row r="78" spans="2:21" s="1" customFormat="1" ht="36.95" customHeight="1">
      <c r="B78" s="48"/>
      <c r="C78" s="87" t="s">
        <v>19</v>
      </c>
      <c r="D78" s="49"/>
      <c r="E78" s="49"/>
      <c r="F78" s="89" t="str">
        <f>F6</f>
        <v>VÝMĚNA OKENNÍCH VÝPLNÍ OBJEKTU RADNICE ČP.1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T78" s="167"/>
      <c r="U78" s="167"/>
    </row>
    <row r="79" spans="2:21" s="1" customFormat="1" ht="6.9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T79" s="167"/>
      <c r="U79" s="167"/>
    </row>
    <row r="80" spans="2:21" s="1" customFormat="1" ht="18" customHeight="1">
      <c r="B80" s="48"/>
      <c r="C80" s="40" t="s">
        <v>24</v>
      </c>
      <c r="D80" s="49"/>
      <c r="E80" s="49"/>
      <c r="F80" s="35" t="str">
        <f>F8</f>
        <v>TURNOV</v>
      </c>
      <c r="G80" s="49"/>
      <c r="H80" s="49"/>
      <c r="I80" s="49"/>
      <c r="J80" s="49"/>
      <c r="K80" s="40" t="s">
        <v>26</v>
      </c>
      <c r="L80" s="49"/>
      <c r="M80" s="92" t="str">
        <f>IF(O8="","",O8)</f>
        <v>13. 10. 2017</v>
      </c>
      <c r="N80" s="92"/>
      <c r="O80" s="92"/>
      <c r="P80" s="92"/>
      <c r="Q80" s="49"/>
      <c r="R80" s="50"/>
      <c r="T80" s="167"/>
      <c r="U80" s="167"/>
    </row>
    <row r="81" spans="2:21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50"/>
      <c r="T81" s="167"/>
      <c r="U81" s="167"/>
    </row>
    <row r="82" spans="2:21" s="1" customFormat="1" ht="13.5">
      <c r="B82" s="48"/>
      <c r="C82" s="40" t="s">
        <v>28</v>
      </c>
      <c r="D82" s="49"/>
      <c r="E82" s="49"/>
      <c r="F82" s="35" t="str">
        <f>E11</f>
        <v>MĚSTO TURNOV, ANT.DVOŘÁKA 335, TURNOV</v>
      </c>
      <c r="G82" s="49"/>
      <c r="H82" s="49"/>
      <c r="I82" s="49"/>
      <c r="J82" s="49"/>
      <c r="K82" s="40" t="s">
        <v>34</v>
      </c>
      <c r="L82" s="49"/>
      <c r="M82" s="35" t="str">
        <f>E17</f>
        <v>ING.PAVEL MAREK projekční atelier TURNOV</v>
      </c>
      <c r="N82" s="35"/>
      <c r="O82" s="35"/>
      <c r="P82" s="35"/>
      <c r="Q82" s="35"/>
      <c r="R82" s="50"/>
      <c r="T82" s="167"/>
      <c r="U82" s="167"/>
    </row>
    <row r="83" spans="2:21" s="1" customFormat="1" ht="14.4" customHeight="1">
      <c r="B83" s="48"/>
      <c r="C83" s="40" t="s">
        <v>32</v>
      </c>
      <c r="D83" s="49"/>
      <c r="E83" s="49"/>
      <c r="F83" s="35" t="str">
        <f>IF(E14="","",E14)</f>
        <v>Vyplň údaj</v>
      </c>
      <c r="G83" s="49"/>
      <c r="H83" s="49"/>
      <c r="I83" s="49"/>
      <c r="J83" s="49"/>
      <c r="K83" s="40" t="s">
        <v>38</v>
      </c>
      <c r="L83" s="49"/>
      <c r="M83" s="35" t="str">
        <f>E20</f>
        <v>JANA VYDROVÁ</v>
      </c>
      <c r="N83" s="35"/>
      <c r="O83" s="35"/>
      <c r="P83" s="35"/>
      <c r="Q83" s="35"/>
      <c r="R83" s="50"/>
      <c r="T83" s="167"/>
      <c r="U83" s="167"/>
    </row>
    <row r="84" spans="2:21" s="1" customFormat="1" ht="10.3" customHeight="1"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50"/>
      <c r="T84" s="167"/>
      <c r="U84" s="167"/>
    </row>
    <row r="85" spans="2:21" s="1" customFormat="1" ht="29.25" customHeight="1">
      <c r="B85" s="48"/>
      <c r="C85" s="168" t="s">
        <v>104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68" t="s">
        <v>105</v>
      </c>
      <c r="O85" s="148"/>
      <c r="P85" s="148"/>
      <c r="Q85" s="148"/>
      <c r="R85" s="50"/>
      <c r="T85" s="167"/>
      <c r="U85" s="167"/>
    </row>
    <row r="86" spans="2:21" s="1" customFormat="1" ht="10.3" customHeight="1"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  <c r="T86" s="167"/>
      <c r="U86" s="167"/>
    </row>
    <row r="87" spans="2:47" s="1" customFormat="1" ht="29.25" customHeight="1">
      <c r="B87" s="48"/>
      <c r="C87" s="169" t="s">
        <v>106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115">
        <f>N129</f>
        <v>0</v>
      </c>
      <c r="O87" s="170"/>
      <c r="P87" s="170"/>
      <c r="Q87" s="170"/>
      <c r="R87" s="50"/>
      <c r="T87" s="167"/>
      <c r="U87" s="167"/>
      <c r="AU87" s="24" t="s">
        <v>107</v>
      </c>
    </row>
    <row r="88" spans="2:21" s="6" customFormat="1" ht="24.95" customHeight="1">
      <c r="B88" s="171"/>
      <c r="C88" s="172"/>
      <c r="D88" s="173" t="s">
        <v>108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4">
        <f>N130</f>
        <v>0</v>
      </c>
      <c r="O88" s="172"/>
      <c r="P88" s="172"/>
      <c r="Q88" s="172"/>
      <c r="R88" s="175"/>
      <c r="T88" s="176"/>
      <c r="U88" s="176"/>
    </row>
    <row r="89" spans="2:21" s="7" customFormat="1" ht="19.9" customHeight="1">
      <c r="B89" s="177"/>
      <c r="C89" s="178"/>
      <c r="D89" s="133" t="s">
        <v>109</v>
      </c>
      <c r="E89" s="178"/>
      <c r="F89" s="178"/>
      <c r="G89" s="178"/>
      <c r="H89" s="178"/>
      <c r="I89" s="178"/>
      <c r="J89" s="178"/>
      <c r="K89" s="178"/>
      <c r="L89" s="178"/>
      <c r="M89" s="178"/>
      <c r="N89" s="135">
        <f>N131</f>
        <v>0</v>
      </c>
      <c r="O89" s="178"/>
      <c r="P89" s="178"/>
      <c r="Q89" s="178"/>
      <c r="R89" s="179"/>
      <c r="T89" s="180"/>
      <c r="U89" s="180"/>
    </row>
    <row r="90" spans="2:21" s="7" customFormat="1" ht="19.9" customHeight="1">
      <c r="B90" s="177"/>
      <c r="C90" s="178"/>
      <c r="D90" s="133" t="s">
        <v>110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35">
        <f>N153</f>
        <v>0</v>
      </c>
      <c r="O90" s="178"/>
      <c r="P90" s="178"/>
      <c r="Q90" s="178"/>
      <c r="R90" s="179"/>
      <c r="T90" s="180"/>
      <c r="U90" s="180"/>
    </row>
    <row r="91" spans="2:21" s="7" customFormat="1" ht="19.9" customHeight="1">
      <c r="B91" s="177"/>
      <c r="C91" s="178"/>
      <c r="D91" s="133" t="s">
        <v>111</v>
      </c>
      <c r="E91" s="178"/>
      <c r="F91" s="178"/>
      <c r="G91" s="178"/>
      <c r="H91" s="178"/>
      <c r="I91" s="178"/>
      <c r="J91" s="178"/>
      <c r="K91" s="178"/>
      <c r="L91" s="178"/>
      <c r="M91" s="178"/>
      <c r="N91" s="135">
        <f>N155</f>
        <v>0</v>
      </c>
      <c r="O91" s="178"/>
      <c r="P91" s="178"/>
      <c r="Q91" s="178"/>
      <c r="R91" s="179"/>
      <c r="T91" s="180"/>
      <c r="U91" s="180"/>
    </row>
    <row r="92" spans="2:21" s="7" customFormat="1" ht="19.9" customHeight="1">
      <c r="B92" s="177"/>
      <c r="C92" s="178"/>
      <c r="D92" s="133" t="s">
        <v>112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35">
        <f>N196</f>
        <v>0</v>
      </c>
      <c r="O92" s="178"/>
      <c r="P92" s="178"/>
      <c r="Q92" s="178"/>
      <c r="R92" s="179"/>
      <c r="T92" s="180"/>
      <c r="U92" s="180"/>
    </row>
    <row r="93" spans="2:21" s="7" customFormat="1" ht="19.9" customHeight="1">
      <c r="B93" s="177"/>
      <c r="C93" s="178"/>
      <c r="D93" s="133" t="s">
        <v>113</v>
      </c>
      <c r="E93" s="178"/>
      <c r="F93" s="178"/>
      <c r="G93" s="178"/>
      <c r="H93" s="178"/>
      <c r="I93" s="178"/>
      <c r="J93" s="178"/>
      <c r="K93" s="178"/>
      <c r="L93" s="178"/>
      <c r="M93" s="178"/>
      <c r="N93" s="135">
        <f>N219</f>
        <v>0</v>
      </c>
      <c r="O93" s="178"/>
      <c r="P93" s="178"/>
      <c r="Q93" s="178"/>
      <c r="R93" s="179"/>
      <c r="T93" s="180"/>
      <c r="U93" s="180"/>
    </row>
    <row r="94" spans="2:21" s="7" customFormat="1" ht="19.9" customHeight="1">
      <c r="B94" s="177"/>
      <c r="C94" s="178"/>
      <c r="D94" s="133" t="s">
        <v>114</v>
      </c>
      <c r="E94" s="178"/>
      <c r="F94" s="178"/>
      <c r="G94" s="178"/>
      <c r="H94" s="178"/>
      <c r="I94" s="178"/>
      <c r="J94" s="178"/>
      <c r="K94" s="178"/>
      <c r="L94" s="178"/>
      <c r="M94" s="178"/>
      <c r="N94" s="135">
        <f>N258</f>
        <v>0</v>
      </c>
      <c r="O94" s="178"/>
      <c r="P94" s="178"/>
      <c r="Q94" s="178"/>
      <c r="R94" s="179"/>
      <c r="T94" s="180"/>
      <c r="U94" s="180"/>
    </row>
    <row r="95" spans="2:21" s="6" customFormat="1" ht="24.95" customHeight="1">
      <c r="B95" s="171"/>
      <c r="C95" s="172"/>
      <c r="D95" s="173" t="s">
        <v>115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4">
        <f>N260</f>
        <v>0</v>
      </c>
      <c r="O95" s="172"/>
      <c r="P95" s="172"/>
      <c r="Q95" s="172"/>
      <c r="R95" s="175"/>
      <c r="T95" s="176"/>
      <c r="U95" s="176"/>
    </row>
    <row r="96" spans="2:21" s="7" customFormat="1" ht="19.9" customHeight="1">
      <c r="B96" s="177"/>
      <c r="C96" s="178"/>
      <c r="D96" s="133" t="s">
        <v>116</v>
      </c>
      <c r="E96" s="178"/>
      <c r="F96" s="178"/>
      <c r="G96" s="178"/>
      <c r="H96" s="178"/>
      <c r="I96" s="178"/>
      <c r="J96" s="178"/>
      <c r="K96" s="178"/>
      <c r="L96" s="178"/>
      <c r="M96" s="178"/>
      <c r="N96" s="135">
        <f>N261</f>
        <v>0</v>
      </c>
      <c r="O96" s="178"/>
      <c r="P96" s="178"/>
      <c r="Q96" s="178"/>
      <c r="R96" s="179"/>
      <c r="T96" s="180"/>
      <c r="U96" s="180"/>
    </row>
    <row r="97" spans="2:21" s="7" customFormat="1" ht="19.9" customHeight="1">
      <c r="B97" s="177"/>
      <c r="C97" s="178"/>
      <c r="D97" s="133" t="s">
        <v>117</v>
      </c>
      <c r="E97" s="178"/>
      <c r="F97" s="178"/>
      <c r="G97" s="178"/>
      <c r="H97" s="178"/>
      <c r="I97" s="178"/>
      <c r="J97" s="178"/>
      <c r="K97" s="178"/>
      <c r="L97" s="178"/>
      <c r="M97" s="178"/>
      <c r="N97" s="135">
        <f>N267</f>
        <v>0</v>
      </c>
      <c r="O97" s="178"/>
      <c r="P97" s="178"/>
      <c r="Q97" s="178"/>
      <c r="R97" s="179"/>
      <c r="T97" s="180"/>
      <c r="U97" s="180"/>
    </row>
    <row r="98" spans="2:21" s="7" customFormat="1" ht="19.9" customHeight="1">
      <c r="B98" s="177"/>
      <c r="C98" s="178"/>
      <c r="D98" s="133" t="s">
        <v>118</v>
      </c>
      <c r="E98" s="178"/>
      <c r="F98" s="178"/>
      <c r="G98" s="178"/>
      <c r="H98" s="178"/>
      <c r="I98" s="178"/>
      <c r="J98" s="178"/>
      <c r="K98" s="178"/>
      <c r="L98" s="178"/>
      <c r="M98" s="178"/>
      <c r="N98" s="135">
        <f>N291</f>
        <v>0</v>
      </c>
      <c r="O98" s="178"/>
      <c r="P98" s="178"/>
      <c r="Q98" s="178"/>
      <c r="R98" s="179"/>
      <c r="T98" s="180"/>
      <c r="U98" s="180"/>
    </row>
    <row r="99" spans="2:21" s="7" customFormat="1" ht="19.9" customHeight="1">
      <c r="B99" s="177"/>
      <c r="C99" s="178"/>
      <c r="D99" s="133" t="s">
        <v>119</v>
      </c>
      <c r="E99" s="178"/>
      <c r="F99" s="178"/>
      <c r="G99" s="178"/>
      <c r="H99" s="178"/>
      <c r="I99" s="178"/>
      <c r="J99" s="178"/>
      <c r="K99" s="178"/>
      <c r="L99" s="178"/>
      <c r="M99" s="178"/>
      <c r="N99" s="135">
        <f>N342</f>
        <v>0</v>
      </c>
      <c r="O99" s="178"/>
      <c r="P99" s="178"/>
      <c r="Q99" s="178"/>
      <c r="R99" s="179"/>
      <c r="T99" s="180"/>
      <c r="U99" s="180"/>
    </row>
    <row r="100" spans="2:21" s="7" customFormat="1" ht="19.9" customHeight="1">
      <c r="B100" s="177"/>
      <c r="C100" s="178"/>
      <c r="D100" s="133" t="s">
        <v>120</v>
      </c>
      <c r="E100" s="178"/>
      <c r="F100" s="178"/>
      <c r="G100" s="178"/>
      <c r="H100" s="178"/>
      <c r="I100" s="178"/>
      <c r="J100" s="178"/>
      <c r="K100" s="178"/>
      <c r="L100" s="178"/>
      <c r="M100" s="178"/>
      <c r="N100" s="135">
        <f>N347</f>
        <v>0</v>
      </c>
      <c r="O100" s="178"/>
      <c r="P100" s="178"/>
      <c r="Q100" s="178"/>
      <c r="R100" s="179"/>
      <c r="T100" s="180"/>
      <c r="U100" s="180"/>
    </row>
    <row r="101" spans="2:21" s="7" customFormat="1" ht="19.9" customHeight="1">
      <c r="B101" s="177"/>
      <c r="C101" s="178"/>
      <c r="D101" s="133" t="s">
        <v>121</v>
      </c>
      <c r="E101" s="178"/>
      <c r="F101" s="178"/>
      <c r="G101" s="178"/>
      <c r="H101" s="178"/>
      <c r="I101" s="178"/>
      <c r="J101" s="178"/>
      <c r="K101" s="178"/>
      <c r="L101" s="178"/>
      <c r="M101" s="178"/>
      <c r="N101" s="135">
        <f>N353</f>
        <v>0</v>
      </c>
      <c r="O101" s="178"/>
      <c r="P101" s="178"/>
      <c r="Q101" s="178"/>
      <c r="R101" s="179"/>
      <c r="T101" s="180"/>
      <c r="U101" s="180"/>
    </row>
    <row r="102" spans="2:21" s="7" customFormat="1" ht="19.9" customHeight="1">
      <c r="B102" s="177"/>
      <c r="C102" s="178"/>
      <c r="D102" s="133" t="s">
        <v>122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35">
        <f>N360</f>
        <v>0</v>
      </c>
      <c r="O102" s="178"/>
      <c r="P102" s="178"/>
      <c r="Q102" s="178"/>
      <c r="R102" s="179"/>
      <c r="T102" s="180"/>
      <c r="U102" s="180"/>
    </row>
    <row r="103" spans="2:21" s="7" customFormat="1" ht="19.9" customHeight="1">
      <c r="B103" s="177"/>
      <c r="C103" s="178"/>
      <c r="D103" s="133" t="s">
        <v>123</v>
      </c>
      <c r="E103" s="178"/>
      <c r="F103" s="178"/>
      <c r="G103" s="178"/>
      <c r="H103" s="178"/>
      <c r="I103" s="178"/>
      <c r="J103" s="178"/>
      <c r="K103" s="178"/>
      <c r="L103" s="178"/>
      <c r="M103" s="178"/>
      <c r="N103" s="135">
        <f>N388</f>
        <v>0</v>
      </c>
      <c r="O103" s="178"/>
      <c r="P103" s="178"/>
      <c r="Q103" s="178"/>
      <c r="R103" s="179"/>
      <c r="T103" s="180"/>
      <c r="U103" s="180"/>
    </row>
    <row r="104" spans="2:21" s="1" customFormat="1" ht="21.8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T104" s="167"/>
      <c r="U104" s="167"/>
    </row>
    <row r="105" spans="2:21" s="1" customFormat="1" ht="29.25" customHeight="1">
      <c r="B105" s="48"/>
      <c r="C105" s="169" t="s">
        <v>124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170">
        <f>ROUND(N106+N107+N108+N109+N110+N111,0)</f>
        <v>0</v>
      </c>
      <c r="O105" s="181"/>
      <c r="P105" s="181"/>
      <c r="Q105" s="181"/>
      <c r="R105" s="50"/>
      <c r="T105" s="182"/>
      <c r="U105" s="183" t="s">
        <v>44</v>
      </c>
    </row>
    <row r="106" spans="2:65" s="1" customFormat="1" ht="18" customHeight="1">
      <c r="B106" s="48"/>
      <c r="C106" s="49"/>
      <c r="D106" s="140" t="s">
        <v>125</v>
      </c>
      <c r="E106" s="133"/>
      <c r="F106" s="133"/>
      <c r="G106" s="133"/>
      <c r="H106" s="133"/>
      <c r="I106" s="49"/>
      <c r="J106" s="49"/>
      <c r="K106" s="49"/>
      <c r="L106" s="49"/>
      <c r="M106" s="49"/>
      <c r="N106" s="134">
        <f>ROUND(N87*T106,0)</f>
        <v>0</v>
      </c>
      <c r="O106" s="135"/>
      <c r="P106" s="135"/>
      <c r="Q106" s="135"/>
      <c r="R106" s="50"/>
      <c r="S106" s="184"/>
      <c r="T106" s="185"/>
      <c r="U106" s="186" t="s">
        <v>45</v>
      </c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7" t="s">
        <v>126</v>
      </c>
      <c r="AZ106" s="184"/>
      <c r="BA106" s="184"/>
      <c r="BB106" s="184"/>
      <c r="BC106" s="184"/>
      <c r="BD106" s="184"/>
      <c r="BE106" s="188">
        <f>IF(U106="základní",N106,0)</f>
        <v>0</v>
      </c>
      <c r="BF106" s="188">
        <f>IF(U106="snížená",N106,0)</f>
        <v>0</v>
      </c>
      <c r="BG106" s="188">
        <f>IF(U106="zákl. přenesená",N106,0)</f>
        <v>0</v>
      </c>
      <c r="BH106" s="188">
        <f>IF(U106="sníž. přenesená",N106,0)</f>
        <v>0</v>
      </c>
      <c r="BI106" s="188">
        <f>IF(U106="nulová",N106,0)</f>
        <v>0</v>
      </c>
      <c r="BJ106" s="187" t="s">
        <v>37</v>
      </c>
      <c r="BK106" s="184"/>
      <c r="BL106" s="184"/>
      <c r="BM106" s="184"/>
    </row>
    <row r="107" spans="2:65" s="1" customFormat="1" ht="18" customHeight="1">
      <c r="B107" s="48"/>
      <c r="C107" s="49"/>
      <c r="D107" s="140" t="s">
        <v>127</v>
      </c>
      <c r="E107" s="133"/>
      <c r="F107" s="133"/>
      <c r="G107" s="133"/>
      <c r="H107" s="133"/>
      <c r="I107" s="49"/>
      <c r="J107" s="49"/>
      <c r="K107" s="49"/>
      <c r="L107" s="49"/>
      <c r="M107" s="49"/>
      <c r="N107" s="134">
        <f>ROUND(N87*T107,0)</f>
        <v>0</v>
      </c>
      <c r="O107" s="135"/>
      <c r="P107" s="135"/>
      <c r="Q107" s="135"/>
      <c r="R107" s="50"/>
      <c r="S107" s="184"/>
      <c r="T107" s="185"/>
      <c r="U107" s="186" t="s">
        <v>45</v>
      </c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7" t="s">
        <v>126</v>
      </c>
      <c r="AZ107" s="184"/>
      <c r="BA107" s="184"/>
      <c r="BB107" s="184"/>
      <c r="BC107" s="184"/>
      <c r="BD107" s="184"/>
      <c r="BE107" s="188">
        <f>IF(U107="základní",N107,0)</f>
        <v>0</v>
      </c>
      <c r="BF107" s="188">
        <f>IF(U107="snížená",N107,0)</f>
        <v>0</v>
      </c>
      <c r="BG107" s="188">
        <f>IF(U107="zákl. přenesená",N107,0)</f>
        <v>0</v>
      </c>
      <c r="BH107" s="188">
        <f>IF(U107="sníž. přenesená",N107,0)</f>
        <v>0</v>
      </c>
      <c r="BI107" s="188">
        <f>IF(U107="nulová",N107,0)</f>
        <v>0</v>
      </c>
      <c r="BJ107" s="187" t="s">
        <v>37</v>
      </c>
      <c r="BK107" s="184"/>
      <c r="BL107" s="184"/>
      <c r="BM107" s="184"/>
    </row>
    <row r="108" spans="2:65" s="1" customFormat="1" ht="18" customHeight="1">
      <c r="B108" s="48"/>
      <c r="C108" s="49"/>
      <c r="D108" s="140" t="s">
        <v>128</v>
      </c>
      <c r="E108" s="133"/>
      <c r="F108" s="133"/>
      <c r="G108" s="133"/>
      <c r="H108" s="133"/>
      <c r="I108" s="49"/>
      <c r="J108" s="49"/>
      <c r="K108" s="49"/>
      <c r="L108" s="49"/>
      <c r="M108" s="49"/>
      <c r="N108" s="134">
        <f>ROUND(N87*T108,0)</f>
        <v>0</v>
      </c>
      <c r="O108" s="135"/>
      <c r="P108" s="135"/>
      <c r="Q108" s="135"/>
      <c r="R108" s="50"/>
      <c r="S108" s="184"/>
      <c r="T108" s="185"/>
      <c r="U108" s="186" t="s">
        <v>45</v>
      </c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7" t="s">
        <v>126</v>
      </c>
      <c r="AZ108" s="184"/>
      <c r="BA108" s="184"/>
      <c r="BB108" s="184"/>
      <c r="BC108" s="184"/>
      <c r="BD108" s="184"/>
      <c r="BE108" s="188">
        <f>IF(U108="základní",N108,0)</f>
        <v>0</v>
      </c>
      <c r="BF108" s="188">
        <f>IF(U108="snížená",N108,0)</f>
        <v>0</v>
      </c>
      <c r="BG108" s="188">
        <f>IF(U108="zákl. přenesená",N108,0)</f>
        <v>0</v>
      </c>
      <c r="BH108" s="188">
        <f>IF(U108="sníž. přenesená",N108,0)</f>
        <v>0</v>
      </c>
      <c r="BI108" s="188">
        <f>IF(U108="nulová",N108,0)</f>
        <v>0</v>
      </c>
      <c r="BJ108" s="187" t="s">
        <v>37</v>
      </c>
      <c r="BK108" s="184"/>
      <c r="BL108" s="184"/>
      <c r="BM108" s="184"/>
    </row>
    <row r="109" spans="2:65" s="1" customFormat="1" ht="18" customHeight="1">
      <c r="B109" s="48"/>
      <c r="C109" s="49"/>
      <c r="D109" s="140" t="s">
        <v>129</v>
      </c>
      <c r="E109" s="133"/>
      <c r="F109" s="133"/>
      <c r="G109" s="133"/>
      <c r="H109" s="133"/>
      <c r="I109" s="49"/>
      <c r="J109" s="49"/>
      <c r="K109" s="49"/>
      <c r="L109" s="49"/>
      <c r="M109" s="49"/>
      <c r="N109" s="134">
        <f>ROUND(N87*T109,0)</f>
        <v>0</v>
      </c>
      <c r="O109" s="135"/>
      <c r="P109" s="135"/>
      <c r="Q109" s="135"/>
      <c r="R109" s="50"/>
      <c r="S109" s="184"/>
      <c r="T109" s="185"/>
      <c r="U109" s="186" t="s">
        <v>45</v>
      </c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7" t="s">
        <v>126</v>
      </c>
      <c r="AZ109" s="184"/>
      <c r="BA109" s="184"/>
      <c r="BB109" s="184"/>
      <c r="BC109" s="184"/>
      <c r="BD109" s="184"/>
      <c r="BE109" s="188">
        <f>IF(U109="základní",N109,0)</f>
        <v>0</v>
      </c>
      <c r="BF109" s="188">
        <f>IF(U109="snížená",N109,0)</f>
        <v>0</v>
      </c>
      <c r="BG109" s="188">
        <f>IF(U109="zákl. přenesená",N109,0)</f>
        <v>0</v>
      </c>
      <c r="BH109" s="188">
        <f>IF(U109="sníž. přenesená",N109,0)</f>
        <v>0</v>
      </c>
      <c r="BI109" s="188">
        <f>IF(U109="nulová",N109,0)</f>
        <v>0</v>
      </c>
      <c r="BJ109" s="187" t="s">
        <v>37</v>
      </c>
      <c r="BK109" s="184"/>
      <c r="BL109" s="184"/>
      <c r="BM109" s="184"/>
    </row>
    <row r="110" spans="2:65" s="1" customFormat="1" ht="18" customHeight="1">
      <c r="B110" s="48"/>
      <c r="C110" s="49"/>
      <c r="D110" s="140" t="s">
        <v>130</v>
      </c>
      <c r="E110" s="133"/>
      <c r="F110" s="133"/>
      <c r="G110" s="133"/>
      <c r="H110" s="133"/>
      <c r="I110" s="49"/>
      <c r="J110" s="49"/>
      <c r="K110" s="49"/>
      <c r="L110" s="49"/>
      <c r="M110" s="49"/>
      <c r="N110" s="134">
        <f>ROUND(N87*T110,0)</f>
        <v>0</v>
      </c>
      <c r="O110" s="135"/>
      <c r="P110" s="135"/>
      <c r="Q110" s="135"/>
      <c r="R110" s="50"/>
      <c r="S110" s="184"/>
      <c r="T110" s="185"/>
      <c r="U110" s="186" t="s">
        <v>45</v>
      </c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7" t="s">
        <v>126</v>
      </c>
      <c r="AZ110" s="184"/>
      <c r="BA110" s="184"/>
      <c r="BB110" s="184"/>
      <c r="BC110" s="184"/>
      <c r="BD110" s="184"/>
      <c r="BE110" s="188">
        <f>IF(U110="základní",N110,0)</f>
        <v>0</v>
      </c>
      <c r="BF110" s="188">
        <f>IF(U110="snížená",N110,0)</f>
        <v>0</v>
      </c>
      <c r="BG110" s="188">
        <f>IF(U110="zákl. přenesená",N110,0)</f>
        <v>0</v>
      </c>
      <c r="BH110" s="188">
        <f>IF(U110="sníž. přenesená",N110,0)</f>
        <v>0</v>
      </c>
      <c r="BI110" s="188">
        <f>IF(U110="nulová",N110,0)</f>
        <v>0</v>
      </c>
      <c r="BJ110" s="187" t="s">
        <v>37</v>
      </c>
      <c r="BK110" s="184"/>
      <c r="BL110" s="184"/>
      <c r="BM110" s="184"/>
    </row>
    <row r="111" spans="2:65" s="1" customFormat="1" ht="18" customHeight="1">
      <c r="B111" s="48"/>
      <c r="C111" s="49"/>
      <c r="D111" s="133" t="s">
        <v>131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134">
        <f>ROUND(N87*T111,0)</f>
        <v>0</v>
      </c>
      <c r="O111" s="135"/>
      <c r="P111" s="135"/>
      <c r="Q111" s="135"/>
      <c r="R111" s="50"/>
      <c r="S111" s="184"/>
      <c r="T111" s="189"/>
      <c r="U111" s="190" t="s">
        <v>45</v>
      </c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7" t="s">
        <v>132</v>
      </c>
      <c r="AZ111" s="184"/>
      <c r="BA111" s="184"/>
      <c r="BB111" s="184"/>
      <c r="BC111" s="184"/>
      <c r="BD111" s="184"/>
      <c r="BE111" s="188">
        <f>IF(U111="základní",N111,0)</f>
        <v>0</v>
      </c>
      <c r="BF111" s="188">
        <f>IF(U111="snížená",N111,0)</f>
        <v>0</v>
      </c>
      <c r="BG111" s="188">
        <f>IF(U111="zákl. přenesená",N111,0)</f>
        <v>0</v>
      </c>
      <c r="BH111" s="188">
        <f>IF(U111="sníž. přenesená",N111,0)</f>
        <v>0</v>
      </c>
      <c r="BI111" s="188">
        <f>IF(U111="nulová",N111,0)</f>
        <v>0</v>
      </c>
      <c r="BJ111" s="187" t="s">
        <v>37</v>
      </c>
      <c r="BK111" s="184"/>
      <c r="BL111" s="184"/>
      <c r="BM111" s="184"/>
    </row>
    <row r="112" spans="2:21" s="1" customFormat="1" ht="13.5"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  <c r="T112" s="167"/>
      <c r="U112" s="167"/>
    </row>
    <row r="113" spans="2:21" s="1" customFormat="1" ht="29.25" customHeight="1">
      <c r="B113" s="48"/>
      <c r="C113" s="147" t="s">
        <v>94</v>
      </c>
      <c r="D113" s="148"/>
      <c r="E113" s="148"/>
      <c r="F113" s="148"/>
      <c r="G113" s="148"/>
      <c r="H113" s="148"/>
      <c r="I113" s="148"/>
      <c r="J113" s="148"/>
      <c r="K113" s="148"/>
      <c r="L113" s="149">
        <f>ROUND(SUM(N87+N105),0)</f>
        <v>0</v>
      </c>
      <c r="M113" s="149"/>
      <c r="N113" s="149"/>
      <c r="O113" s="149"/>
      <c r="P113" s="149"/>
      <c r="Q113" s="149"/>
      <c r="R113" s="50"/>
      <c r="T113" s="167"/>
      <c r="U113" s="167"/>
    </row>
    <row r="114" spans="2:21" s="1" customFormat="1" ht="6.95" customHeigh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9"/>
      <c r="T114" s="167"/>
      <c r="U114" s="167"/>
    </row>
    <row r="118" spans="2:18" s="1" customFormat="1" ht="6.95" customHeight="1">
      <c r="B118" s="80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2"/>
    </row>
    <row r="119" spans="2:18" s="1" customFormat="1" ht="36.95" customHeight="1">
      <c r="B119" s="48"/>
      <c r="C119" s="29" t="s">
        <v>133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</row>
    <row r="120" spans="2:18" s="1" customFormat="1" ht="6.95" customHeight="1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</row>
    <row r="121" spans="2:18" s="1" customFormat="1" ht="36.95" customHeight="1">
      <c r="B121" s="48"/>
      <c r="C121" s="87" t="s">
        <v>19</v>
      </c>
      <c r="D121" s="49"/>
      <c r="E121" s="49"/>
      <c r="F121" s="89" t="str">
        <f>F6</f>
        <v>VÝMĚNA OKENNÍCH VÝPLNÍ OBJEKTU RADNICE ČP.1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</row>
    <row r="122" spans="2:18" s="1" customFormat="1" ht="6.95" customHeight="1"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</row>
    <row r="123" spans="2:18" s="1" customFormat="1" ht="18" customHeight="1">
      <c r="B123" s="48"/>
      <c r="C123" s="40" t="s">
        <v>24</v>
      </c>
      <c r="D123" s="49"/>
      <c r="E123" s="49"/>
      <c r="F123" s="35" t="str">
        <f>F8</f>
        <v>TURNOV</v>
      </c>
      <c r="G123" s="49"/>
      <c r="H123" s="49"/>
      <c r="I123" s="49"/>
      <c r="J123" s="49"/>
      <c r="K123" s="40" t="s">
        <v>26</v>
      </c>
      <c r="L123" s="49"/>
      <c r="M123" s="92" t="str">
        <f>IF(O8="","",O8)</f>
        <v>13. 10. 2017</v>
      </c>
      <c r="N123" s="92"/>
      <c r="O123" s="92"/>
      <c r="P123" s="92"/>
      <c r="Q123" s="49"/>
      <c r="R123" s="50"/>
    </row>
    <row r="124" spans="2:18" s="1" customFormat="1" ht="6.95" customHeight="1"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</row>
    <row r="125" spans="2:18" s="1" customFormat="1" ht="13.5">
      <c r="B125" s="48"/>
      <c r="C125" s="40" t="s">
        <v>28</v>
      </c>
      <c r="D125" s="49"/>
      <c r="E125" s="49"/>
      <c r="F125" s="35" t="str">
        <f>E11</f>
        <v>MĚSTO TURNOV, ANT.DVOŘÁKA 335, TURNOV</v>
      </c>
      <c r="G125" s="49"/>
      <c r="H125" s="49"/>
      <c r="I125" s="49"/>
      <c r="J125" s="49"/>
      <c r="K125" s="40" t="s">
        <v>34</v>
      </c>
      <c r="L125" s="49"/>
      <c r="M125" s="35" t="str">
        <f>E17</f>
        <v>ING.PAVEL MAREK projekční atelier TURNOV</v>
      </c>
      <c r="N125" s="35"/>
      <c r="O125" s="35"/>
      <c r="P125" s="35"/>
      <c r="Q125" s="35"/>
      <c r="R125" s="50"/>
    </row>
    <row r="126" spans="2:18" s="1" customFormat="1" ht="14.4" customHeight="1">
      <c r="B126" s="48"/>
      <c r="C126" s="40" t="s">
        <v>32</v>
      </c>
      <c r="D126" s="49"/>
      <c r="E126" s="49"/>
      <c r="F126" s="35" t="str">
        <f>IF(E14="","",E14)</f>
        <v>Vyplň údaj</v>
      </c>
      <c r="G126" s="49"/>
      <c r="H126" s="49"/>
      <c r="I126" s="49"/>
      <c r="J126" s="49"/>
      <c r="K126" s="40" t="s">
        <v>38</v>
      </c>
      <c r="L126" s="49"/>
      <c r="M126" s="35" t="str">
        <f>E20</f>
        <v>JANA VYDROVÁ</v>
      </c>
      <c r="N126" s="35"/>
      <c r="O126" s="35"/>
      <c r="P126" s="35"/>
      <c r="Q126" s="35"/>
      <c r="R126" s="50"/>
    </row>
    <row r="127" spans="2:18" s="1" customFormat="1" ht="10.3" customHeight="1"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</row>
    <row r="128" spans="2:27" s="8" customFormat="1" ht="29.25" customHeight="1">
      <c r="B128" s="191"/>
      <c r="C128" s="192" t="s">
        <v>134</v>
      </c>
      <c r="D128" s="193" t="s">
        <v>135</v>
      </c>
      <c r="E128" s="193" t="s">
        <v>62</v>
      </c>
      <c r="F128" s="193" t="s">
        <v>136</v>
      </c>
      <c r="G128" s="193"/>
      <c r="H128" s="193"/>
      <c r="I128" s="193"/>
      <c r="J128" s="193" t="s">
        <v>137</v>
      </c>
      <c r="K128" s="193" t="s">
        <v>138</v>
      </c>
      <c r="L128" s="193" t="s">
        <v>139</v>
      </c>
      <c r="M128" s="193"/>
      <c r="N128" s="193" t="s">
        <v>105</v>
      </c>
      <c r="O128" s="193"/>
      <c r="P128" s="193"/>
      <c r="Q128" s="194"/>
      <c r="R128" s="195"/>
      <c r="T128" s="108" t="s">
        <v>140</v>
      </c>
      <c r="U128" s="109" t="s">
        <v>44</v>
      </c>
      <c r="V128" s="109" t="s">
        <v>141</v>
      </c>
      <c r="W128" s="109" t="s">
        <v>142</v>
      </c>
      <c r="X128" s="109" t="s">
        <v>143</v>
      </c>
      <c r="Y128" s="109" t="s">
        <v>144</v>
      </c>
      <c r="Z128" s="109" t="s">
        <v>145</v>
      </c>
      <c r="AA128" s="110" t="s">
        <v>146</v>
      </c>
    </row>
    <row r="129" spans="2:63" s="1" customFormat="1" ht="29.25" customHeight="1">
      <c r="B129" s="48"/>
      <c r="C129" s="112" t="s">
        <v>102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196">
        <f>BK129</f>
        <v>0</v>
      </c>
      <c r="O129" s="197"/>
      <c r="P129" s="197"/>
      <c r="Q129" s="197"/>
      <c r="R129" s="50"/>
      <c r="T129" s="111"/>
      <c r="U129" s="69"/>
      <c r="V129" s="69"/>
      <c r="W129" s="198">
        <f>W130+W260+W393</f>
        <v>0</v>
      </c>
      <c r="X129" s="69"/>
      <c r="Y129" s="198">
        <f>Y130+Y260+Y393</f>
        <v>8.50028788</v>
      </c>
      <c r="Z129" s="69"/>
      <c r="AA129" s="199">
        <f>AA130+AA260+AA393</f>
        <v>3.8678335299999995</v>
      </c>
      <c r="AT129" s="24" t="s">
        <v>79</v>
      </c>
      <c r="AU129" s="24" t="s">
        <v>107</v>
      </c>
      <c r="BK129" s="200">
        <f>BK130+BK260+BK393</f>
        <v>0</v>
      </c>
    </row>
    <row r="130" spans="2:63" s="9" customFormat="1" ht="37.4" customHeight="1">
      <c r="B130" s="201"/>
      <c r="C130" s="202"/>
      <c r="D130" s="203" t="s">
        <v>108</v>
      </c>
      <c r="E130" s="203"/>
      <c r="F130" s="203"/>
      <c r="G130" s="203"/>
      <c r="H130" s="203"/>
      <c r="I130" s="203"/>
      <c r="J130" s="203"/>
      <c r="K130" s="203"/>
      <c r="L130" s="203"/>
      <c r="M130" s="203"/>
      <c r="N130" s="204">
        <f>BK130</f>
        <v>0</v>
      </c>
      <c r="O130" s="174"/>
      <c r="P130" s="174"/>
      <c r="Q130" s="174"/>
      <c r="R130" s="205"/>
      <c r="T130" s="206"/>
      <c r="U130" s="202"/>
      <c r="V130" s="202"/>
      <c r="W130" s="207">
        <f>W131+W153+W155+W196+W219+W258</f>
        <v>0</v>
      </c>
      <c r="X130" s="202"/>
      <c r="Y130" s="207">
        <f>Y131+Y153+Y155+Y196+Y219+Y258</f>
        <v>5.38560351</v>
      </c>
      <c r="Z130" s="202"/>
      <c r="AA130" s="208">
        <f>AA131+AA153+AA155+AA196+AA219+AA258</f>
        <v>3.5482219999999995</v>
      </c>
      <c r="AR130" s="209" t="s">
        <v>37</v>
      </c>
      <c r="AT130" s="210" t="s">
        <v>79</v>
      </c>
      <c r="AU130" s="210" t="s">
        <v>80</v>
      </c>
      <c r="AY130" s="209" t="s">
        <v>147</v>
      </c>
      <c r="BK130" s="211">
        <f>BK131+BK153+BK155+BK196+BK219+BK258</f>
        <v>0</v>
      </c>
    </row>
    <row r="131" spans="2:63" s="9" customFormat="1" ht="19.9" customHeight="1">
      <c r="B131" s="201"/>
      <c r="C131" s="202"/>
      <c r="D131" s="212" t="s">
        <v>109</v>
      </c>
      <c r="E131" s="212"/>
      <c r="F131" s="212"/>
      <c r="G131" s="212"/>
      <c r="H131" s="212"/>
      <c r="I131" s="212"/>
      <c r="J131" s="212"/>
      <c r="K131" s="212"/>
      <c r="L131" s="212"/>
      <c r="M131" s="212"/>
      <c r="N131" s="213">
        <f>BK131</f>
        <v>0</v>
      </c>
      <c r="O131" s="214"/>
      <c r="P131" s="214"/>
      <c r="Q131" s="214"/>
      <c r="R131" s="205"/>
      <c r="T131" s="206"/>
      <c r="U131" s="202"/>
      <c r="V131" s="202"/>
      <c r="W131" s="207">
        <f>SUM(W132:W152)</f>
        <v>0</v>
      </c>
      <c r="X131" s="202"/>
      <c r="Y131" s="207">
        <f>SUM(Y132:Y152)</f>
        <v>2.61435986</v>
      </c>
      <c r="Z131" s="202"/>
      <c r="AA131" s="208">
        <f>SUM(AA132:AA152)</f>
        <v>0</v>
      </c>
      <c r="AR131" s="209" t="s">
        <v>37</v>
      </c>
      <c r="AT131" s="210" t="s">
        <v>79</v>
      </c>
      <c r="AU131" s="210" t="s">
        <v>37</v>
      </c>
      <c r="AY131" s="209" t="s">
        <v>147</v>
      </c>
      <c r="BK131" s="211">
        <f>SUM(BK132:BK152)</f>
        <v>0</v>
      </c>
    </row>
    <row r="132" spans="2:65" s="1" customFormat="1" ht="38.25" customHeight="1">
      <c r="B132" s="48"/>
      <c r="C132" s="215" t="s">
        <v>37</v>
      </c>
      <c r="D132" s="215" t="s">
        <v>148</v>
      </c>
      <c r="E132" s="216" t="s">
        <v>149</v>
      </c>
      <c r="F132" s="217" t="s">
        <v>150</v>
      </c>
      <c r="G132" s="217"/>
      <c r="H132" s="217"/>
      <c r="I132" s="217"/>
      <c r="J132" s="218" t="s">
        <v>151</v>
      </c>
      <c r="K132" s="219">
        <v>7.703</v>
      </c>
      <c r="L132" s="220">
        <v>0</v>
      </c>
      <c r="M132" s="221"/>
      <c r="N132" s="222">
        <f>ROUND(L132*K132,2)</f>
        <v>0</v>
      </c>
      <c r="O132" s="222"/>
      <c r="P132" s="222"/>
      <c r="Q132" s="222"/>
      <c r="R132" s="50"/>
      <c r="T132" s="223" t="s">
        <v>22</v>
      </c>
      <c r="U132" s="58" t="s">
        <v>45</v>
      </c>
      <c r="V132" s="49"/>
      <c r="W132" s="224">
        <f>V132*K132</f>
        <v>0</v>
      </c>
      <c r="X132" s="224">
        <v>0.26068</v>
      </c>
      <c r="Y132" s="224">
        <f>X132*K132</f>
        <v>2.00801804</v>
      </c>
      <c r="Z132" s="224">
        <v>0</v>
      </c>
      <c r="AA132" s="225">
        <f>Z132*K132</f>
        <v>0</v>
      </c>
      <c r="AR132" s="24" t="s">
        <v>152</v>
      </c>
      <c r="AT132" s="24" t="s">
        <v>148</v>
      </c>
      <c r="AU132" s="24" t="s">
        <v>100</v>
      </c>
      <c r="AY132" s="24" t="s">
        <v>147</v>
      </c>
      <c r="BE132" s="139">
        <f>IF(U132="základní",N132,0)</f>
        <v>0</v>
      </c>
      <c r="BF132" s="139">
        <f>IF(U132="snížená",N132,0)</f>
        <v>0</v>
      </c>
      <c r="BG132" s="139">
        <f>IF(U132="zákl. přenesená",N132,0)</f>
        <v>0</v>
      </c>
      <c r="BH132" s="139">
        <f>IF(U132="sníž. přenesená",N132,0)</f>
        <v>0</v>
      </c>
      <c r="BI132" s="139">
        <f>IF(U132="nulová",N132,0)</f>
        <v>0</v>
      </c>
      <c r="BJ132" s="24" t="s">
        <v>37</v>
      </c>
      <c r="BK132" s="139">
        <f>ROUND(L132*K132,2)</f>
        <v>0</v>
      </c>
      <c r="BL132" s="24" t="s">
        <v>152</v>
      </c>
      <c r="BM132" s="24" t="s">
        <v>153</v>
      </c>
    </row>
    <row r="133" spans="2:51" s="10" customFormat="1" ht="16.5" customHeight="1">
      <c r="B133" s="226"/>
      <c r="C133" s="227"/>
      <c r="D133" s="227"/>
      <c r="E133" s="228" t="s">
        <v>22</v>
      </c>
      <c r="F133" s="229" t="s">
        <v>154</v>
      </c>
      <c r="G133" s="230"/>
      <c r="H133" s="230"/>
      <c r="I133" s="230"/>
      <c r="J133" s="227"/>
      <c r="K133" s="228" t="s">
        <v>22</v>
      </c>
      <c r="L133" s="227"/>
      <c r="M133" s="227"/>
      <c r="N133" s="227"/>
      <c r="O133" s="227"/>
      <c r="P133" s="227"/>
      <c r="Q133" s="227"/>
      <c r="R133" s="231"/>
      <c r="T133" s="232"/>
      <c r="U133" s="227"/>
      <c r="V133" s="227"/>
      <c r="W133" s="227"/>
      <c r="X133" s="227"/>
      <c r="Y133" s="227"/>
      <c r="Z133" s="227"/>
      <c r="AA133" s="233"/>
      <c r="AT133" s="234" t="s">
        <v>155</v>
      </c>
      <c r="AU133" s="234" t="s">
        <v>100</v>
      </c>
      <c r="AV133" s="10" t="s">
        <v>37</v>
      </c>
      <c r="AW133" s="10" t="s">
        <v>36</v>
      </c>
      <c r="AX133" s="10" t="s">
        <v>80</v>
      </c>
      <c r="AY133" s="234" t="s">
        <v>147</v>
      </c>
    </row>
    <row r="134" spans="2:51" s="11" customFormat="1" ht="16.5" customHeight="1">
      <c r="B134" s="235"/>
      <c r="C134" s="236"/>
      <c r="D134" s="236"/>
      <c r="E134" s="237" t="s">
        <v>22</v>
      </c>
      <c r="F134" s="238" t="s">
        <v>156</v>
      </c>
      <c r="G134" s="236"/>
      <c r="H134" s="236"/>
      <c r="I134" s="236"/>
      <c r="J134" s="236"/>
      <c r="K134" s="239">
        <v>12.324</v>
      </c>
      <c r="L134" s="236"/>
      <c r="M134" s="236"/>
      <c r="N134" s="236"/>
      <c r="O134" s="236"/>
      <c r="P134" s="236"/>
      <c r="Q134" s="236"/>
      <c r="R134" s="240"/>
      <c r="T134" s="241"/>
      <c r="U134" s="236"/>
      <c r="V134" s="236"/>
      <c r="W134" s="236"/>
      <c r="X134" s="236"/>
      <c r="Y134" s="236"/>
      <c r="Z134" s="236"/>
      <c r="AA134" s="242"/>
      <c r="AT134" s="243" t="s">
        <v>155</v>
      </c>
      <c r="AU134" s="243" t="s">
        <v>100</v>
      </c>
      <c r="AV134" s="11" t="s">
        <v>100</v>
      </c>
      <c r="AW134" s="11" t="s">
        <v>36</v>
      </c>
      <c r="AX134" s="11" t="s">
        <v>80</v>
      </c>
      <c r="AY134" s="243" t="s">
        <v>147</v>
      </c>
    </row>
    <row r="135" spans="2:51" s="11" customFormat="1" ht="16.5" customHeight="1">
      <c r="B135" s="235"/>
      <c r="C135" s="236"/>
      <c r="D135" s="236"/>
      <c r="E135" s="237" t="s">
        <v>22</v>
      </c>
      <c r="F135" s="238" t="s">
        <v>157</v>
      </c>
      <c r="G135" s="236"/>
      <c r="H135" s="236"/>
      <c r="I135" s="236"/>
      <c r="J135" s="236"/>
      <c r="K135" s="239">
        <v>-4.621</v>
      </c>
      <c r="L135" s="236"/>
      <c r="M135" s="236"/>
      <c r="N135" s="236"/>
      <c r="O135" s="236"/>
      <c r="P135" s="236"/>
      <c r="Q135" s="236"/>
      <c r="R135" s="240"/>
      <c r="T135" s="241"/>
      <c r="U135" s="236"/>
      <c r="V135" s="236"/>
      <c r="W135" s="236"/>
      <c r="X135" s="236"/>
      <c r="Y135" s="236"/>
      <c r="Z135" s="236"/>
      <c r="AA135" s="242"/>
      <c r="AT135" s="243" t="s">
        <v>155</v>
      </c>
      <c r="AU135" s="243" t="s">
        <v>100</v>
      </c>
      <c r="AV135" s="11" t="s">
        <v>100</v>
      </c>
      <c r="AW135" s="11" t="s">
        <v>36</v>
      </c>
      <c r="AX135" s="11" t="s">
        <v>80</v>
      </c>
      <c r="AY135" s="243" t="s">
        <v>147</v>
      </c>
    </row>
    <row r="136" spans="2:51" s="12" customFormat="1" ht="16.5" customHeight="1">
      <c r="B136" s="244"/>
      <c r="C136" s="245"/>
      <c r="D136" s="245"/>
      <c r="E136" s="246" t="s">
        <v>22</v>
      </c>
      <c r="F136" s="247" t="s">
        <v>158</v>
      </c>
      <c r="G136" s="245"/>
      <c r="H136" s="245"/>
      <c r="I136" s="245"/>
      <c r="J136" s="245"/>
      <c r="K136" s="248">
        <v>7.703</v>
      </c>
      <c r="L136" s="245"/>
      <c r="M136" s="245"/>
      <c r="N136" s="245"/>
      <c r="O136" s="245"/>
      <c r="P136" s="245"/>
      <c r="Q136" s="245"/>
      <c r="R136" s="249"/>
      <c r="T136" s="250"/>
      <c r="U136" s="245"/>
      <c r="V136" s="245"/>
      <c r="W136" s="245"/>
      <c r="X136" s="245"/>
      <c r="Y136" s="245"/>
      <c r="Z136" s="245"/>
      <c r="AA136" s="251"/>
      <c r="AT136" s="252" t="s">
        <v>155</v>
      </c>
      <c r="AU136" s="252" t="s">
        <v>100</v>
      </c>
      <c r="AV136" s="12" t="s">
        <v>152</v>
      </c>
      <c r="AW136" s="12" t="s">
        <v>36</v>
      </c>
      <c r="AX136" s="12" t="s">
        <v>37</v>
      </c>
      <c r="AY136" s="252" t="s">
        <v>147</v>
      </c>
    </row>
    <row r="137" spans="2:65" s="1" customFormat="1" ht="25.5" customHeight="1">
      <c r="B137" s="48"/>
      <c r="C137" s="215" t="s">
        <v>100</v>
      </c>
      <c r="D137" s="215" t="s">
        <v>148</v>
      </c>
      <c r="E137" s="216" t="s">
        <v>159</v>
      </c>
      <c r="F137" s="217" t="s">
        <v>160</v>
      </c>
      <c r="G137" s="217"/>
      <c r="H137" s="217"/>
      <c r="I137" s="217"/>
      <c r="J137" s="218" t="s">
        <v>161</v>
      </c>
      <c r="K137" s="219">
        <v>0.247</v>
      </c>
      <c r="L137" s="220">
        <v>0</v>
      </c>
      <c r="M137" s="221"/>
      <c r="N137" s="222">
        <f>ROUND(L137*K137,2)</f>
        <v>0</v>
      </c>
      <c r="O137" s="222"/>
      <c r="P137" s="222"/>
      <c r="Q137" s="222"/>
      <c r="R137" s="50"/>
      <c r="T137" s="223" t="s">
        <v>22</v>
      </c>
      <c r="U137" s="58" t="s">
        <v>45</v>
      </c>
      <c r="V137" s="49"/>
      <c r="W137" s="224">
        <f>V137*K137</f>
        <v>0</v>
      </c>
      <c r="X137" s="224">
        <v>1.89986</v>
      </c>
      <c r="Y137" s="224">
        <f>X137*K137</f>
        <v>0.46926542000000004</v>
      </c>
      <c r="Z137" s="224">
        <v>0</v>
      </c>
      <c r="AA137" s="225">
        <f>Z137*K137</f>
        <v>0</v>
      </c>
      <c r="AR137" s="24" t="s">
        <v>152</v>
      </c>
      <c r="AT137" s="24" t="s">
        <v>148</v>
      </c>
      <c r="AU137" s="24" t="s">
        <v>100</v>
      </c>
      <c r="AY137" s="24" t="s">
        <v>147</v>
      </c>
      <c r="BE137" s="139">
        <f>IF(U137="základní",N137,0)</f>
        <v>0</v>
      </c>
      <c r="BF137" s="139">
        <f>IF(U137="snížená",N137,0)</f>
        <v>0</v>
      </c>
      <c r="BG137" s="139">
        <f>IF(U137="zákl. přenesená",N137,0)</f>
        <v>0</v>
      </c>
      <c r="BH137" s="139">
        <f>IF(U137="sníž. přenesená",N137,0)</f>
        <v>0</v>
      </c>
      <c r="BI137" s="139">
        <f>IF(U137="nulová",N137,0)</f>
        <v>0</v>
      </c>
      <c r="BJ137" s="24" t="s">
        <v>37</v>
      </c>
      <c r="BK137" s="139">
        <f>ROUND(L137*K137,2)</f>
        <v>0</v>
      </c>
      <c r="BL137" s="24" t="s">
        <v>152</v>
      </c>
      <c r="BM137" s="24" t="s">
        <v>162</v>
      </c>
    </row>
    <row r="138" spans="2:51" s="10" customFormat="1" ht="16.5" customHeight="1">
      <c r="B138" s="226"/>
      <c r="C138" s="227"/>
      <c r="D138" s="227"/>
      <c r="E138" s="228" t="s">
        <v>22</v>
      </c>
      <c r="F138" s="229" t="s">
        <v>163</v>
      </c>
      <c r="G138" s="230"/>
      <c r="H138" s="230"/>
      <c r="I138" s="230"/>
      <c r="J138" s="227"/>
      <c r="K138" s="228" t="s">
        <v>22</v>
      </c>
      <c r="L138" s="227"/>
      <c r="M138" s="227"/>
      <c r="N138" s="227"/>
      <c r="O138" s="227"/>
      <c r="P138" s="227"/>
      <c r="Q138" s="227"/>
      <c r="R138" s="231"/>
      <c r="T138" s="232"/>
      <c r="U138" s="227"/>
      <c r="V138" s="227"/>
      <c r="W138" s="227"/>
      <c r="X138" s="227"/>
      <c r="Y138" s="227"/>
      <c r="Z138" s="227"/>
      <c r="AA138" s="233"/>
      <c r="AT138" s="234" t="s">
        <v>155</v>
      </c>
      <c r="AU138" s="234" t="s">
        <v>100</v>
      </c>
      <c r="AV138" s="10" t="s">
        <v>37</v>
      </c>
      <c r="AW138" s="10" t="s">
        <v>36</v>
      </c>
      <c r="AX138" s="10" t="s">
        <v>80</v>
      </c>
      <c r="AY138" s="234" t="s">
        <v>147</v>
      </c>
    </row>
    <row r="139" spans="2:51" s="11" customFormat="1" ht="16.5" customHeight="1">
      <c r="B139" s="235"/>
      <c r="C139" s="236"/>
      <c r="D139" s="236"/>
      <c r="E139" s="237" t="s">
        <v>22</v>
      </c>
      <c r="F139" s="238" t="s">
        <v>164</v>
      </c>
      <c r="G139" s="236"/>
      <c r="H139" s="236"/>
      <c r="I139" s="236"/>
      <c r="J139" s="236"/>
      <c r="K139" s="239">
        <v>0.247</v>
      </c>
      <c r="L139" s="236"/>
      <c r="M139" s="236"/>
      <c r="N139" s="236"/>
      <c r="O139" s="236"/>
      <c r="P139" s="236"/>
      <c r="Q139" s="236"/>
      <c r="R139" s="240"/>
      <c r="T139" s="241"/>
      <c r="U139" s="236"/>
      <c r="V139" s="236"/>
      <c r="W139" s="236"/>
      <c r="X139" s="236"/>
      <c r="Y139" s="236"/>
      <c r="Z139" s="236"/>
      <c r="AA139" s="242"/>
      <c r="AT139" s="243" t="s">
        <v>155</v>
      </c>
      <c r="AU139" s="243" t="s">
        <v>100</v>
      </c>
      <c r="AV139" s="11" t="s">
        <v>100</v>
      </c>
      <c r="AW139" s="11" t="s">
        <v>36</v>
      </c>
      <c r="AX139" s="11" t="s">
        <v>37</v>
      </c>
      <c r="AY139" s="243" t="s">
        <v>147</v>
      </c>
    </row>
    <row r="140" spans="2:65" s="1" customFormat="1" ht="25.5" customHeight="1">
      <c r="B140" s="48"/>
      <c r="C140" s="215" t="s">
        <v>165</v>
      </c>
      <c r="D140" s="215" t="s">
        <v>148</v>
      </c>
      <c r="E140" s="216" t="s">
        <v>166</v>
      </c>
      <c r="F140" s="217" t="s">
        <v>167</v>
      </c>
      <c r="G140" s="217"/>
      <c r="H140" s="217"/>
      <c r="I140" s="217"/>
      <c r="J140" s="218" t="s">
        <v>151</v>
      </c>
      <c r="K140" s="219">
        <v>0.824</v>
      </c>
      <c r="L140" s="220">
        <v>0</v>
      </c>
      <c r="M140" s="221"/>
      <c r="N140" s="222">
        <f>ROUND(L140*K140,2)</f>
        <v>0</v>
      </c>
      <c r="O140" s="222"/>
      <c r="P140" s="222"/>
      <c r="Q140" s="222"/>
      <c r="R140" s="50"/>
      <c r="T140" s="223" t="s">
        <v>22</v>
      </c>
      <c r="U140" s="58" t="s">
        <v>45</v>
      </c>
      <c r="V140" s="49"/>
      <c r="W140" s="224">
        <f>V140*K140</f>
        <v>0</v>
      </c>
      <c r="X140" s="224">
        <v>0</v>
      </c>
      <c r="Y140" s="224">
        <f>X140*K140</f>
        <v>0</v>
      </c>
      <c r="Z140" s="224">
        <v>0</v>
      </c>
      <c r="AA140" s="225">
        <f>Z140*K140</f>
        <v>0</v>
      </c>
      <c r="AR140" s="24" t="s">
        <v>152</v>
      </c>
      <c r="AT140" s="24" t="s">
        <v>148</v>
      </c>
      <c r="AU140" s="24" t="s">
        <v>100</v>
      </c>
      <c r="AY140" s="24" t="s">
        <v>147</v>
      </c>
      <c r="BE140" s="139">
        <f>IF(U140="základní",N140,0)</f>
        <v>0</v>
      </c>
      <c r="BF140" s="139">
        <f>IF(U140="snížená",N140,0)</f>
        <v>0</v>
      </c>
      <c r="BG140" s="139">
        <f>IF(U140="zákl. přenesená",N140,0)</f>
        <v>0</v>
      </c>
      <c r="BH140" s="139">
        <f>IF(U140="sníž. přenesená",N140,0)</f>
        <v>0</v>
      </c>
      <c r="BI140" s="139">
        <f>IF(U140="nulová",N140,0)</f>
        <v>0</v>
      </c>
      <c r="BJ140" s="24" t="s">
        <v>37</v>
      </c>
      <c r="BK140" s="139">
        <f>ROUND(L140*K140,2)</f>
        <v>0</v>
      </c>
      <c r="BL140" s="24" t="s">
        <v>152</v>
      </c>
      <c r="BM140" s="24" t="s">
        <v>168</v>
      </c>
    </row>
    <row r="141" spans="2:51" s="10" customFormat="1" ht="16.5" customHeight="1">
      <c r="B141" s="226"/>
      <c r="C141" s="227"/>
      <c r="D141" s="227"/>
      <c r="E141" s="228" t="s">
        <v>22</v>
      </c>
      <c r="F141" s="229" t="s">
        <v>163</v>
      </c>
      <c r="G141" s="230"/>
      <c r="H141" s="230"/>
      <c r="I141" s="230"/>
      <c r="J141" s="227"/>
      <c r="K141" s="228" t="s">
        <v>22</v>
      </c>
      <c r="L141" s="227"/>
      <c r="M141" s="227"/>
      <c r="N141" s="227"/>
      <c r="O141" s="227"/>
      <c r="P141" s="227"/>
      <c r="Q141" s="227"/>
      <c r="R141" s="231"/>
      <c r="T141" s="232"/>
      <c r="U141" s="227"/>
      <c r="V141" s="227"/>
      <c r="W141" s="227"/>
      <c r="X141" s="227"/>
      <c r="Y141" s="227"/>
      <c r="Z141" s="227"/>
      <c r="AA141" s="233"/>
      <c r="AT141" s="234" t="s">
        <v>155</v>
      </c>
      <c r="AU141" s="234" t="s">
        <v>100</v>
      </c>
      <c r="AV141" s="10" t="s">
        <v>37</v>
      </c>
      <c r="AW141" s="10" t="s">
        <v>36</v>
      </c>
      <c r="AX141" s="10" t="s">
        <v>80</v>
      </c>
      <c r="AY141" s="234" t="s">
        <v>147</v>
      </c>
    </row>
    <row r="142" spans="2:51" s="11" customFormat="1" ht="16.5" customHeight="1">
      <c r="B142" s="235"/>
      <c r="C142" s="236"/>
      <c r="D142" s="236"/>
      <c r="E142" s="237" t="s">
        <v>22</v>
      </c>
      <c r="F142" s="238" t="s">
        <v>169</v>
      </c>
      <c r="G142" s="236"/>
      <c r="H142" s="236"/>
      <c r="I142" s="236"/>
      <c r="J142" s="236"/>
      <c r="K142" s="239">
        <v>0.824</v>
      </c>
      <c r="L142" s="236"/>
      <c r="M142" s="236"/>
      <c r="N142" s="236"/>
      <c r="O142" s="236"/>
      <c r="P142" s="236"/>
      <c r="Q142" s="236"/>
      <c r="R142" s="240"/>
      <c r="T142" s="241"/>
      <c r="U142" s="236"/>
      <c r="V142" s="236"/>
      <c r="W142" s="236"/>
      <c r="X142" s="236"/>
      <c r="Y142" s="236"/>
      <c r="Z142" s="236"/>
      <c r="AA142" s="242"/>
      <c r="AT142" s="243" t="s">
        <v>155</v>
      </c>
      <c r="AU142" s="243" t="s">
        <v>100</v>
      </c>
      <c r="AV142" s="11" t="s">
        <v>100</v>
      </c>
      <c r="AW142" s="11" t="s">
        <v>36</v>
      </c>
      <c r="AX142" s="11" t="s">
        <v>37</v>
      </c>
      <c r="AY142" s="243" t="s">
        <v>147</v>
      </c>
    </row>
    <row r="143" spans="2:65" s="1" customFormat="1" ht="25.5" customHeight="1">
      <c r="B143" s="48"/>
      <c r="C143" s="215" t="s">
        <v>152</v>
      </c>
      <c r="D143" s="215" t="s">
        <v>148</v>
      </c>
      <c r="E143" s="216" t="s">
        <v>170</v>
      </c>
      <c r="F143" s="217" t="s">
        <v>171</v>
      </c>
      <c r="G143" s="217"/>
      <c r="H143" s="217"/>
      <c r="I143" s="217"/>
      <c r="J143" s="218" t="s">
        <v>151</v>
      </c>
      <c r="K143" s="219">
        <v>0.824</v>
      </c>
      <c r="L143" s="220">
        <v>0</v>
      </c>
      <c r="M143" s="221"/>
      <c r="N143" s="222">
        <f>ROUND(L143*K143,2)</f>
        <v>0</v>
      </c>
      <c r="O143" s="222"/>
      <c r="P143" s="222"/>
      <c r="Q143" s="222"/>
      <c r="R143" s="50"/>
      <c r="T143" s="223" t="s">
        <v>22</v>
      </c>
      <c r="U143" s="58" t="s">
        <v>45</v>
      </c>
      <c r="V143" s="49"/>
      <c r="W143" s="224">
        <f>V143*K143</f>
        <v>0</v>
      </c>
      <c r="X143" s="224">
        <v>0</v>
      </c>
      <c r="Y143" s="224">
        <f>X143*K143</f>
        <v>0</v>
      </c>
      <c r="Z143" s="224">
        <v>0</v>
      </c>
      <c r="AA143" s="225">
        <f>Z143*K143</f>
        <v>0</v>
      </c>
      <c r="AR143" s="24" t="s">
        <v>152</v>
      </c>
      <c r="AT143" s="24" t="s">
        <v>148</v>
      </c>
      <c r="AU143" s="24" t="s">
        <v>100</v>
      </c>
      <c r="AY143" s="24" t="s">
        <v>147</v>
      </c>
      <c r="BE143" s="139">
        <f>IF(U143="základní",N143,0)</f>
        <v>0</v>
      </c>
      <c r="BF143" s="139">
        <f>IF(U143="snížená",N143,0)</f>
        <v>0</v>
      </c>
      <c r="BG143" s="139">
        <f>IF(U143="zákl. přenesená",N143,0)</f>
        <v>0</v>
      </c>
      <c r="BH143" s="139">
        <f>IF(U143="sníž. přenesená",N143,0)</f>
        <v>0</v>
      </c>
      <c r="BI143" s="139">
        <f>IF(U143="nulová",N143,0)</f>
        <v>0</v>
      </c>
      <c r="BJ143" s="24" t="s">
        <v>37</v>
      </c>
      <c r="BK143" s="139">
        <f>ROUND(L143*K143,2)</f>
        <v>0</v>
      </c>
      <c r="BL143" s="24" t="s">
        <v>152</v>
      </c>
      <c r="BM143" s="24" t="s">
        <v>172</v>
      </c>
    </row>
    <row r="144" spans="2:65" s="1" customFormat="1" ht="25.5" customHeight="1">
      <c r="B144" s="48"/>
      <c r="C144" s="215" t="s">
        <v>173</v>
      </c>
      <c r="D144" s="215" t="s">
        <v>148</v>
      </c>
      <c r="E144" s="216" t="s">
        <v>174</v>
      </c>
      <c r="F144" s="217" t="s">
        <v>175</v>
      </c>
      <c r="G144" s="217"/>
      <c r="H144" s="217"/>
      <c r="I144" s="217"/>
      <c r="J144" s="218" t="s">
        <v>176</v>
      </c>
      <c r="K144" s="219">
        <v>2.748</v>
      </c>
      <c r="L144" s="220">
        <v>0</v>
      </c>
      <c r="M144" s="221"/>
      <c r="N144" s="222">
        <f>ROUND(L144*K144,2)</f>
        <v>0</v>
      </c>
      <c r="O144" s="222"/>
      <c r="P144" s="222"/>
      <c r="Q144" s="222"/>
      <c r="R144" s="50"/>
      <c r="T144" s="223" t="s">
        <v>22</v>
      </c>
      <c r="U144" s="58" t="s">
        <v>45</v>
      </c>
      <c r="V144" s="49"/>
      <c r="W144" s="224">
        <f>V144*K144</f>
        <v>0</v>
      </c>
      <c r="X144" s="224">
        <v>0.0003</v>
      </c>
      <c r="Y144" s="224">
        <f>X144*K144</f>
        <v>0.0008244</v>
      </c>
      <c r="Z144" s="224">
        <v>0</v>
      </c>
      <c r="AA144" s="225">
        <f>Z144*K144</f>
        <v>0</v>
      </c>
      <c r="AR144" s="24" t="s">
        <v>152</v>
      </c>
      <c r="AT144" s="24" t="s">
        <v>148</v>
      </c>
      <c r="AU144" s="24" t="s">
        <v>100</v>
      </c>
      <c r="AY144" s="24" t="s">
        <v>147</v>
      </c>
      <c r="BE144" s="139">
        <f>IF(U144="základní",N144,0)</f>
        <v>0</v>
      </c>
      <c r="BF144" s="139">
        <f>IF(U144="snížená",N144,0)</f>
        <v>0</v>
      </c>
      <c r="BG144" s="139">
        <f>IF(U144="zákl. přenesená",N144,0)</f>
        <v>0</v>
      </c>
      <c r="BH144" s="139">
        <f>IF(U144="sníž. přenesená",N144,0)</f>
        <v>0</v>
      </c>
      <c r="BI144" s="139">
        <f>IF(U144="nulová",N144,0)</f>
        <v>0</v>
      </c>
      <c r="BJ144" s="24" t="s">
        <v>37</v>
      </c>
      <c r="BK144" s="139">
        <f>ROUND(L144*K144,2)</f>
        <v>0</v>
      </c>
      <c r="BL144" s="24" t="s">
        <v>152</v>
      </c>
      <c r="BM144" s="24" t="s">
        <v>177</v>
      </c>
    </row>
    <row r="145" spans="2:51" s="10" customFormat="1" ht="16.5" customHeight="1">
      <c r="B145" s="226"/>
      <c r="C145" s="227"/>
      <c r="D145" s="227"/>
      <c r="E145" s="228" t="s">
        <v>22</v>
      </c>
      <c r="F145" s="229" t="s">
        <v>163</v>
      </c>
      <c r="G145" s="230"/>
      <c r="H145" s="230"/>
      <c r="I145" s="230"/>
      <c r="J145" s="227"/>
      <c r="K145" s="228" t="s">
        <v>22</v>
      </c>
      <c r="L145" s="227"/>
      <c r="M145" s="227"/>
      <c r="N145" s="227"/>
      <c r="O145" s="227"/>
      <c r="P145" s="227"/>
      <c r="Q145" s="227"/>
      <c r="R145" s="231"/>
      <c r="T145" s="232"/>
      <c r="U145" s="227"/>
      <c r="V145" s="227"/>
      <c r="W145" s="227"/>
      <c r="X145" s="227"/>
      <c r="Y145" s="227"/>
      <c r="Z145" s="227"/>
      <c r="AA145" s="233"/>
      <c r="AT145" s="234" t="s">
        <v>155</v>
      </c>
      <c r="AU145" s="234" t="s">
        <v>100</v>
      </c>
      <c r="AV145" s="10" t="s">
        <v>37</v>
      </c>
      <c r="AW145" s="10" t="s">
        <v>36</v>
      </c>
      <c r="AX145" s="10" t="s">
        <v>80</v>
      </c>
      <c r="AY145" s="234" t="s">
        <v>147</v>
      </c>
    </row>
    <row r="146" spans="2:51" s="11" customFormat="1" ht="16.5" customHeight="1">
      <c r="B146" s="235"/>
      <c r="C146" s="236"/>
      <c r="D146" s="236"/>
      <c r="E146" s="237" t="s">
        <v>22</v>
      </c>
      <c r="F146" s="238" t="s">
        <v>178</v>
      </c>
      <c r="G146" s="236"/>
      <c r="H146" s="236"/>
      <c r="I146" s="236"/>
      <c r="J146" s="236"/>
      <c r="K146" s="239">
        <v>2.748</v>
      </c>
      <c r="L146" s="236"/>
      <c r="M146" s="236"/>
      <c r="N146" s="236"/>
      <c r="O146" s="236"/>
      <c r="P146" s="236"/>
      <c r="Q146" s="236"/>
      <c r="R146" s="240"/>
      <c r="T146" s="241"/>
      <c r="U146" s="236"/>
      <c r="V146" s="236"/>
      <c r="W146" s="236"/>
      <c r="X146" s="236"/>
      <c r="Y146" s="236"/>
      <c r="Z146" s="236"/>
      <c r="AA146" s="242"/>
      <c r="AT146" s="243" t="s">
        <v>155</v>
      </c>
      <c r="AU146" s="243" t="s">
        <v>100</v>
      </c>
      <c r="AV146" s="11" t="s">
        <v>100</v>
      </c>
      <c r="AW146" s="11" t="s">
        <v>36</v>
      </c>
      <c r="AX146" s="11" t="s">
        <v>37</v>
      </c>
      <c r="AY146" s="243" t="s">
        <v>147</v>
      </c>
    </row>
    <row r="147" spans="2:65" s="1" customFormat="1" ht="25.5" customHeight="1">
      <c r="B147" s="48"/>
      <c r="C147" s="215" t="s">
        <v>179</v>
      </c>
      <c r="D147" s="215" t="s">
        <v>148</v>
      </c>
      <c r="E147" s="216" t="s">
        <v>180</v>
      </c>
      <c r="F147" s="217" t="s">
        <v>181</v>
      </c>
      <c r="G147" s="217"/>
      <c r="H147" s="217"/>
      <c r="I147" s="217"/>
      <c r="J147" s="218" t="s">
        <v>182</v>
      </c>
      <c r="K147" s="219">
        <v>0.124</v>
      </c>
      <c r="L147" s="220">
        <v>0</v>
      </c>
      <c r="M147" s="221"/>
      <c r="N147" s="222">
        <f>ROUND(L147*K147,2)</f>
        <v>0</v>
      </c>
      <c r="O147" s="222"/>
      <c r="P147" s="222"/>
      <c r="Q147" s="222"/>
      <c r="R147" s="50"/>
      <c r="T147" s="223" t="s">
        <v>22</v>
      </c>
      <c r="U147" s="58" t="s">
        <v>45</v>
      </c>
      <c r="V147" s="49"/>
      <c r="W147" s="224">
        <f>V147*K147</f>
        <v>0</v>
      </c>
      <c r="X147" s="224">
        <v>1.09</v>
      </c>
      <c r="Y147" s="224">
        <f>X147*K147</f>
        <v>0.13516</v>
      </c>
      <c r="Z147" s="224">
        <v>0</v>
      </c>
      <c r="AA147" s="225">
        <f>Z147*K147</f>
        <v>0</v>
      </c>
      <c r="AR147" s="24" t="s">
        <v>152</v>
      </c>
      <c r="AT147" s="24" t="s">
        <v>148</v>
      </c>
      <c r="AU147" s="24" t="s">
        <v>100</v>
      </c>
      <c r="AY147" s="24" t="s">
        <v>147</v>
      </c>
      <c r="BE147" s="139">
        <f>IF(U147="základní",N147,0)</f>
        <v>0</v>
      </c>
      <c r="BF147" s="139">
        <f>IF(U147="snížená",N147,0)</f>
        <v>0</v>
      </c>
      <c r="BG147" s="139">
        <f>IF(U147="zákl. přenesená",N147,0)</f>
        <v>0</v>
      </c>
      <c r="BH147" s="139">
        <f>IF(U147="sníž. přenesená",N147,0)</f>
        <v>0</v>
      </c>
      <c r="BI147" s="139">
        <f>IF(U147="nulová",N147,0)</f>
        <v>0</v>
      </c>
      <c r="BJ147" s="24" t="s">
        <v>37</v>
      </c>
      <c r="BK147" s="139">
        <f>ROUND(L147*K147,2)</f>
        <v>0</v>
      </c>
      <c r="BL147" s="24" t="s">
        <v>152</v>
      </c>
      <c r="BM147" s="24" t="s">
        <v>183</v>
      </c>
    </row>
    <row r="148" spans="2:51" s="10" customFormat="1" ht="16.5" customHeight="1">
      <c r="B148" s="226"/>
      <c r="C148" s="227"/>
      <c r="D148" s="227"/>
      <c r="E148" s="228" t="s">
        <v>22</v>
      </c>
      <c r="F148" s="229" t="s">
        <v>154</v>
      </c>
      <c r="G148" s="230"/>
      <c r="H148" s="230"/>
      <c r="I148" s="230"/>
      <c r="J148" s="227"/>
      <c r="K148" s="228" t="s">
        <v>22</v>
      </c>
      <c r="L148" s="227"/>
      <c r="M148" s="227"/>
      <c r="N148" s="227"/>
      <c r="O148" s="227"/>
      <c r="P148" s="227"/>
      <c r="Q148" s="227"/>
      <c r="R148" s="231"/>
      <c r="T148" s="232"/>
      <c r="U148" s="227"/>
      <c r="V148" s="227"/>
      <c r="W148" s="227"/>
      <c r="X148" s="227"/>
      <c r="Y148" s="227"/>
      <c r="Z148" s="227"/>
      <c r="AA148" s="233"/>
      <c r="AT148" s="234" t="s">
        <v>155</v>
      </c>
      <c r="AU148" s="234" t="s">
        <v>100</v>
      </c>
      <c r="AV148" s="10" t="s">
        <v>37</v>
      </c>
      <c r="AW148" s="10" t="s">
        <v>36</v>
      </c>
      <c r="AX148" s="10" t="s">
        <v>80</v>
      </c>
      <c r="AY148" s="234" t="s">
        <v>147</v>
      </c>
    </row>
    <row r="149" spans="2:51" s="10" customFormat="1" ht="16.5" customHeight="1">
      <c r="B149" s="226"/>
      <c r="C149" s="227"/>
      <c r="D149" s="227"/>
      <c r="E149" s="228" t="s">
        <v>22</v>
      </c>
      <c r="F149" s="253" t="s">
        <v>184</v>
      </c>
      <c r="G149" s="227"/>
      <c r="H149" s="227"/>
      <c r="I149" s="227"/>
      <c r="J149" s="227"/>
      <c r="K149" s="228" t="s">
        <v>22</v>
      </c>
      <c r="L149" s="227"/>
      <c r="M149" s="227"/>
      <c r="N149" s="227"/>
      <c r="O149" s="227"/>
      <c r="P149" s="227"/>
      <c r="Q149" s="227"/>
      <c r="R149" s="231"/>
      <c r="T149" s="232"/>
      <c r="U149" s="227"/>
      <c r="V149" s="227"/>
      <c r="W149" s="227"/>
      <c r="X149" s="227"/>
      <c r="Y149" s="227"/>
      <c r="Z149" s="227"/>
      <c r="AA149" s="233"/>
      <c r="AT149" s="234" t="s">
        <v>155</v>
      </c>
      <c r="AU149" s="234" t="s">
        <v>100</v>
      </c>
      <c r="AV149" s="10" t="s">
        <v>37</v>
      </c>
      <c r="AW149" s="10" t="s">
        <v>36</v>
      </c>
      <c r="AX149" s="10" t="s">
        <v>80</v>
      </c>
      <c r="AY149" s="234" t="s">
        <v>147</v>
      </c>
    </row>
    <row r="150" spans="2:51" s="11" customFormat="1" ht="16.5" customHeight="1">
      <c r="B150" s="235"/>
      <c r="C150" s="236"/>
      <c r="D150" s="236"/>
      <c r="E150" s="237" t="s">
        <v>22</v>
      </c>
      <c r="F150" s="238" t="s">
        <v>185</v>
      </c>
      <c r="G150" s="236"/>
      <c r="H150" s="236"/>
      <c r="I150" s="236"/>
      <c r="J150" s="236"/>
      <c r="K150" s="239">
        <v>0.124</v>
      </c>
      <c r="L150" s="236"/>
      <c r="M150" s="236"/>
      <c r="N150" s="236"/>
      <c r="O150" s="236"/>
      <c r="P150" s="236"/>
      <c r="Q150" s="236"/>
      <c r="R150" s="240"/>
      <c r="T150" s="241"/>
      <c r="U150" s="236"/>
      <c r="V150" s="236"/>
      <c r="W150" s="236"/>
      <c r="X150" s="236"/>
      <c r="Y150" s="236"/>
      <c r="Z150" s="236"/>
      <c r="AA150" s="242"/>
      <c r="AT150" s="243" t="s">
        <v>155</v>
      </c>
      <c r="AU150" s="243" t="s">
        <v>100</v>
      </c>
      <c r="AV150" s="11" t="s">
        <v>100</v>
      </c>
      <c r="AW150" s="11" t="s">
        <v>36</v>
      </c>
      <c r="AX150" s="11" t="s">
        <v>37</v>
      </c>
      <c r="AY150" s="243" t="s">
        <v>147</v>
      </c>
    </row>
    <row r="151" spans="2:65" s="1" customFormat="1" ht="25.5" customHeight="1">
      <c r="B151" s="48"/>
      <c r="C151" s="215" t="s">
        <v>186</v>
      </c>
      <c r="D151" s="215" t="s">
        <v>148</v>
      </c>
      <c r="E151" s="216" t="s">
        <v>187</v>
      </c>
      <c r="F151" s="217" t="s">
        <v>188</v>
      </c>
      <c r="G151" s="217"/>
      <c r="H151" s="217"/>
      <c r="I151" s="217"/>
      <c r="J151" s="218" t="s">
        <v>176</v>
      </c>
      <c r="K151" s="219">
        <v>7.8</v>
      </c>
      <c r="L151" s="220">
        <v>0</v>
      </c>
      <c r="M151" s="221"/>
      <c r="N151" s="222">
        <f>ROUND(L151*K151,2)</f>
        <v>0</v>
      </c>
      <c r="O151" s="222"/>
      <c r="P151" s="222"/>
      <c r="Q151" s="222"/>
      <c r="R151" s="50"/>
      <c r="T151" s="223" t="s">
        <v>22</v>
      </c>
      <c r="U151" s="58" t="s">
        <v>45</v>
      </c>
      <c r="V151" s="49"/>
      <c r="W151" s="224">
        <f>V151*K151</f>
        <v>0</v>
      </c>
      <c r="X151" s="224">
        <v>0.00014</v>
      </c>
      <c r="Y151" s="224">
        <f>X151*K151</f>
        <v>0.0010919999999999999</v>
      </c>
      <c r="Z151" s="224">
        <v>0</v>
      </c>
      <c r="AA151" s="225">
        <f>Z151*K151</f>
        <v>0</v>
      </c>
      <c r="AR151" s="24" t="s">
        <v>152</v>
      </c>
      <c r="AT151" s="24" t="s">
        <v>148</v>
      </c>
      <c r="AU151" s="24" t="s">
        <v>100</v>
      </c>
      <c r="AY151" s="24" t="s">
        <v>147</v>
      </c>
      <c r="BE151" s="139">
        <f>IF(U151="základní",N151,0)</f>
        <v>0</v>
      </c>
      <c r="BF151" s="139">
        <f>IF(U151="snížená",N151,0)</f>
        <v>0</v>
      </c>
      <c r="BG151" s="139">
        <f>IF(U151="zákl. přenesená",N151,0)</f>
        <v>0</v>
      </c>
      <c r="BH151" s="139">
        <f>IF(U151="sníž. přenesená",N151,0)</f>
        <v>0</v>
      </c>
      <c r="BI151" s="139">
        <f>IF(U151="nulová",N151,0)</f>
        <v>0</v>
      </c>
      <c r="BJ151" s="24" t="s">
        <v>37</v>
      </c>
      <c r="BK151" s="139">
        <f>ROUND(L151*K151,2)</f>
        <v>0</v>
      </c>
      <c r="BL151" s="24" t="s">
        <v>152</v>
      </c>
      <c r="BM151" s="24" t="s">
        <v>189</v>
      </c>
    </row>
    <row r="152" spans="2:51" s="11" customFormat="1" ht="16.5" customHeight="1">
      <c r="B152" s="235"/>
      <c r="C152" s="236"/>
      <c r="D152" s="236"/>
      <c r="E152" s="237" t="s">
        <v>22</v>
      </c>
      <c r="F152" s="254" t="s">
        <v>190</v>
      </c>
      <c r="G152" s="255"/>
      <c r="H152" s="255"/>
      <c r="I152" s="255"/>
      <c r="J152" s="236"/>
      <c r="K152" s="239">
        <v>7.8</v>
      </c>
      <c r="L152" s="236"/>
      <c r="M152" s="236"/>
      <c r="N152" s="236"/>
      <c r="O152" s="236"/>
      <c r="P152" s="236"/>
      <c r="Q152" s="236"/>
      <c r="R152" s="240"/>
      <c r="T152" s="241"/>
      <c r="U152" s="236"/>
      <c r="V152" s="236"/>
      <c r="W152" s="236"/>
      <c r="X152" s="236"/>
      <c r="Y152" s="236"/>
      <c r="Z152" s="236"/>
      <c r="AA152" s="242"/>
      <c r="AT152" s="243" t="s">
        <v>155</v>
      </c>
      <c r="AU152" s="243" t="s">
        <v>100</v>
      </c>
      <c r="AV152" s="11" t="s">
        <v>100</v>
      </c>
      <c r="AW152" s="11" t="s">
        <v>36</v>
      </c>
      <c r="AX152" s="11" t="s">
        <v>37</v>
      </c>
      <c r="AY152" s="243" t="s">
        <v>147</v>
      </c>
    </row>
    <row r="153" spans="2:63" s="9" customFormat="1" ht="29.85" customHeight="1">
      <c r="B153" s="201"/>
      <c r="C153" s="202"/>
      <c r="D153" s="212" t="s">
        <v>110</v>
      </c>
      <c r="E153" s="212"/>
      <c r="F153" s="212"/>
      <c r="G153" s="212"/>
      <c r="H153" s="212"/>
      <c r="I153" s="212"/>
      <c r="J153" s="212"/>
      <c r="K153" s="212"/>
      <c r="L153" s="212"/>
      <c r="M153" s="212"/>
      <c r="N153" s="213">
        <f>BK153</f>
        <v>0</v>
      </c>
      <c r="O153" s="214"/>
      <c r="P153" s="214"/>
      <c r="Q153" s="214"/>
      <c r="R153" s="205"/>
      <c r="T153" s="206"/>
      <c r="U153" s="202"/>
      <c r="V153" s="202"/>
      <c r="W153" s="207">
        <f>W154</f>
        <v>0</v>
      </c>
      <c r="X153" s="202"/>
      <c r="Y153" s="207">
        <f>Y154</f>
        <v>0.118</v>
      </c>
      <c r="Z153" s="202"/>
      <c r="AA153" s="208">
        <f>AA154</f>
        <v>0</v>
      </c>
      <c r="AR153" s="209" t="s">
        <v>37</v>
      </c>
      <c r="AT153" s="210" t="s">
        <v>79</v>
      </c>
      <c r="AU153" s="210" t="s">
        <v>37</v>
      </c>
      <c r="AY153" s="209" t="s">
        <v>147</v>
      </c>
      <c r="BK153" s="211">
        <f>BK154</f>
        <v>0</v>
      </c>
    </row>
    <row r="154" spans="2:65" s="1" customFormat="1" ht="25.5" customHeight="1">
      <c r="B154" s="48"/>
      <c r="C154" s="215" t="s">
        <v>191</v>
      </c>
      <c r="D154" s="215" t="s">
        <v>148</v>
      </c>
      <c r="E154" s="216" t="s">
        <v>192</v>
      </c>
      <c r="F154" s="217" t="s">
        <v>193</v>
      </c>
      <c r="G154" s="217"/>
      <c r="H154" s="217"/>
      <c r="I154" s="217"/>
      <c r="J154" s="218" t="s">
        <v>194</v>
      </c>
      <c r="K154" s="219">
        <v>2</v>
      </c>
      <c r="L154" s="220">
        <v>0</v>
      </c>
      <c r="M154" s="221"/>
      <c r="N154" s="222">
        <f>ROUND(L154*K154,2)</f>
        <v>0</v>
      </c>
      <c r="O154" s="222"/>
      <c r="P154" s="222"/>
      <c r="Q154" s="222"/>
      <c r="R154" s="50"/>
      <c r="T154" s="223" t="s">
        <v>22</v>
      </c>
      <c r="U154" s="58" t="s">
        <v>45</v>
      </c>
      <c r="V154" s="49"/>
      <c r="W154" s="224">
        <f>V154*K154</f>
        <v>0</v>
      </c>
      <c r="X154" s="224">
        <v>0.059</v>
      </c>
      <c r="Y154" s="224">
        <f>X154*K154</f>
        <v>0.118</v>
      </c>
      <c r="Z154" s="224">
        <v>0</v>
      </c>
      <c r="AA154" s="225">
        <f>Z154*K154</f>
        <v>0</v>
      </c>
      <c r="AR154" s="24" t="s">
        <v>152</v>
      </c>
      <c r="AT154" s="24" t="s">
        <v>148</v>
      </c>
      <c r="AU154" s="24" t="s">
        <v>100</v>
      </c>
      <c r="AY154" s="24" t="s">
        <v>147</v>
      </c>
      <c r="BE154" s="139">
        <f>IF(U154="základní",N154,0)</f>
        <v>0</v>
      </c>
      <c r="BF154" s="139">
        <f>IF(U154="snížená",N154,0)</f>
        <v>0</v>
      </c>
      <c r="BG154" s="139">
        <f>IF(U154="zákl. přenesená",N154,0)</f>
        <v>0</v>
      </c>
      <c r="BH154" s="139">
        <f>IF(U154="sníž. přenesená",N154,0)</f>
        <v>0</v>
      </c>
      <c r="BI154" s="139">
        <f>IF(U154="nulová",N154,0)</f>
        <v>0</v>
      </c>
      <c r="BJ154" s="24" t="s">
        <v>37</v>
      </c>
      <c r="BK154" s="139">
        <f>ROUND(L154*K154,2)</f>
        <v>0</v>
      </c>
      <c r="BL154" s="24" t="s">
        <v>152</v>
      </c>
      <c r="BM154" s="24" t="s">
        <v>195</v>
      </c>
    </row>
    <row r="155" spans="2:63" s="9" customFormat="1" ht="29.85" customHeight="1">
      <c r="B155" s="201"/>
      <c r="C155" s="202"/>
      <c r="D155" s="212" t="s">
        <v>111</v>
      </c>
      <c r="E155" s="212"/>
      <c r="F155" s="212"/>
      <c r="G155" s="212"/>
      <c r="H155" s="212"/>
      <c r="I155" s="212"/>
      <c r="J155" s="212"/>
      <c r="K155" s="212"/>
      <c r="L155" s="212"/>
      <c r="M155" s="212"/>
      <c r="N155" s="256">
        <f>BK155</f>
        <v>0</v>
      </c>
      <c r="O155" s="257"/>
      <c r="P155" s="257"/>
      <c r="Q155" s="257"/>
      <c r="R155" s="205"/>
      <c r="T155" s="206"/>
      <c r="U155" s="202"/>
      <c r="V155" s="202"/>
      <c r="W155" s="207">
        <f>SUM(W156:W195)</f>
        <v>0</v>
      </c>
      <c r="X155" s="202"/>
      <c r="Y155" s="207">
        <f>SUM(Y156:Y195)</f>
        <v>2.64152377</v>
      </c>
      <c r="Z155" s="202"/>
      <c r="AA155" s="208">
        <f>SUM(AA156:AA195)</f>
        <v>0</v>
      </c>
      <c r="AR155" s="209" t="s">
        <v>37</v>
      </c>
      <c r="AT155" s="210" t="s">
        <v>79</v>
      </c>
      <c r="AU155" s="210" t="s">
        <v>37</v>
      </c>
      <c r="AY155" s="209" t="s">
        <v>147</v>
      </c>
      <c r="BK155" s="211">
        <f>SUM(BK156:BK195)</f>
        <v>0</v>
      </c>
    </row>
    <row r="156" spans="2:65" s="1" customFormat="1" ht="25.5" customHeight="1">
      <c r="B156" s="48"/>
      <c r="C156" s="215" t="s">
        <v>196</v>
      </c>
      <c r="D156" s="215" t="s">
        <v>148</v>
      </c>
      <c r="E156" s="216" t="s">
        <v>197</v>
      </c>
      <c r="F156" s="217" t="s">
        <v>198</v>
      </c>
      <c r="G156" s="217"/>
      <c r="H156" s="217"/>
      <c r="I156" s="217"/>
      <c r="J156" s="218" t="s">
        <v>151</v>
      </c>
      <c r="K156" s="219">
        <v>14.249</v>
      </c>
      <c r="L156" s="220">
        <v>0</v>
      </c>
      <c r="M156" s="221"/>
      <c r="N156" s="222">
        <f>ROUND(L156*K156,2)</f>
        <v>0</v>
      </c>
      <c r="O156" s="222"/>
      <c r="P156" s="222"/>
      <c r="Q156" s="222"/>
      <c r="R156" s="50"/>
      <c r="T156" s="223" t="s">
        <v>22</v>
      </c>
      <c r="U156" s="58" t="s">
        <v>45</v>
      </c>
      <c r="V156" s="49"/>
      <c r="W156" s="224">
        <f>V156*K156</f>
        <v>0</v>
      </c>
      <c r="X156" s="224">
        <v>0.00735</v>
      </c>
      <c r="Y156" s="224">
        <f>X156*K156</f>
        <v>0.10473015</v>
      </c>
      <c r="Z156" s="224">
        <v>0</v>
      </c>
      <c r="AA156" s="225">
        <f>Z156*K156</f>
        <v>0</v>
      </c>
      <c r="AR156" s="24" t="s">
        <v>152</v>
      </c>
      <c r="AT156" s="24" t="s">
        <v>148</v>
      </c>
      <c r="AU156" s="24" t="s">
        <v>100</v>
      </c>
      <c r="AY156" s="24" t="s">
        <v>147</v>
      </c>
      <c r="BE156" s="139">
        <f>IF(U156="základní",N156,0)</f>
        <v>0</v>
      </c>
      <c r="BF156" s="139">
        <f>IF(U156="snížená",N156,0)</f>
        <v>0</v>
      </c>
      <c r="BG156" s="139">
        <f>IF(U156="zákl. přenesená",N156,0)</f>
        <v>0</v>
      </c>
      <c r="BH156" s="139">
        <f>IF(U156="sníž. přenesená",N156,0)</f>
        <v>0</v>
      </c>
      <c r="BI156" s="139">
        <f>IF(U156="nulová",N156,0)</f>
        <v>0</v>
      </c>
      <c r="BJ156" s="24" t="s">
        <v>37</v>
      </c>
      <c r="BK156" s="139">
        <f>ROUND(L156*K156,2)</f>
        <v>0</v>
      </c>
      <c r="BL156" s="24" t="s">
        <v>152</v>
      </c>
      <c r="BM156" s="24" t="s">
        <v>199</v>
      </c>
    </row>
    <row r="157" spans="2:51" s="10" customFormat="1" ht="16.5" customHeight="1">
      <c r="B157" s="226"/>
      <c r="C157" s="227"/>
      <c r="D157" s="227"/>
      <c r="E157" s="228" t="s">
        <v>22</v>
      </c>
      <c r="F157" s="229" t="s">
        <v>200</v>
      </c>
      <c r="G157" s="230"/>
      <c r="H157" s="230"/>
      <c r="I157" s="230"/>
      <c r="J157" s="227"/>
      <c r="K157" s="228" t="s">
        <v>22</v>
      </c>
      <c r="L157" s="227"/>
      <c r="M157" s="227"/>
      <c r="N157" s="227"/>
      <c r="O157" s="227"/>
      <c r="P157" s="227"/>
      <c r="Q157" s="227"/>
      <c r="R157" s="231"/>
      <c r="T157" s="232"/>
      <c r="U157" s="227"/>
      <c r="V157" s="227"/>
      <c r="W157" s="227"/>
      <c r="X157" s="227"/>
      <c r="Y157" s="227"/>
      <c r="Z157" s="227"/>
      <c r="AA157" s="233"/>
      <c r="AT157" s="234" t="s">
        <v>155</v>
      </c>
      <c r="AU157" s="234" t="s">
        <v>100</v>
      </c>
      <c r="AV157" s="10" t="s">
        <v>37</v>
      </c>
      <c r="AW157" s="10" t="s">
        <v>36</v>
      </c>
      <c r="AX157" s="10" t="s">
        <v>80</v>
      </c>
      <c r="AY157" s="234" t="s">
        <v>147</v>
      </c>
    </row>
    <row r="158" spans="2:51" s="11" customFormat="1" ht="16.5" customHeight="1">
      <c r="B158" s="235"/>
      <c r="C158" s="236"/>
      <c r="D158" s="236"/>
      <c r="E158" s="237" t="s">
        <v>22</v>
      </c>
      <c r="F158" s="238" t="s">
        <v>201</v>
      </c>
      <c r="G158" s="236"/>
      <c r="H158" s="236"/>
      <c r="I158" s="236"/>
      <c r="J158" s="236"/>
      <c r="K158" s="239">
        <v>14.249</v>
      </c>
      <c r="L158" s="236"/>
      <c r="M158" s="236"/>
      <c r="N158" s="236"/>
      <c r="O158" s="236"/>
      <c r="P158" s="236"/>
      <c r="Q158" s="236"/>
      <c r="R158" s="240"/>
      <c r="T158" s="241"/>
      <c r="U158" s="236"/>
      <c r="V158" s="236"/>
      <c r="W158" s="236"/>
      <c r="X158" s="236"/>
      <c r="Y158" s="236"/>
      <c r="Z158" s="236"/>
      <c r="AA158" s="242"/>
      <c r="AT158" s="243" t="s">
        <v>155</v>
      </c>
      <c r="AU158" s="243" t="s">
        <v>100</v>
      </c>
      <c r="AV158" s="11" t="s">
        <v>100</v>
      </c>
      <c r="AW158" s="11" t="s">
        <v>36</v>
      </c>
      <c r="AX158" s="11" t="s">
        <v>37</v>
      </c>
      <c r="AY158" s="243" t="s">
        <v>147</v>
      </c>
    </row>
    <row r="159" spans="2:65" s="1" customFormat="1" ht="25.5" customHeight="1">
      <c r="B159" s="48"/>
      <c r="C159" s="215" t="s">
        <v>202</v>
      </c>
      <c r="D159" s="215" t="s">
        <v>148</v>
      </c>
      <c r="E159" s="216" t="s">
        <v>203</v>
      </c>
      <c r="F159" s="217" t="s">
        <v>204</v>
      </c>
      <c r="G159" s="217"/>
      <c r="H159" s="217"/>
      <c r="I159" s="217"/>
      <c r="J159" s="218" t="s">
        <v>151</v>
      </c>
      <c r="K159" s="219">
        <v>11.668</v>
      </c>
      <c r="L159" s="220">
        <v>0</v>
      </c>
      <c r="M159" s="221"/>
      <c r="N159" s="222">
        <f>ROUND(L159*K159,2)</f>
        <v>0</v>
      </c>
      <c r="O159" s="222"/>
      <c r="P159" s="222"/>
      <c r="Q159" s="222"/>
      <c r="R159" s="50"/>
      <c r="T159" s="223" t="s">
        <v>22</v>
      </c>
      <c r="U159" s="58" t="s">
        <v>45</v>
      </c>
      <c r="V159" s="49"/>
      <c r="W159" s="224">
        <f>V159*K159</f>
        <v>0</v>
      </c>
      <c r="X159" s="224">
        <v>0.01733</v>
      </c>
      <c r="Y159" s="224">
        <f>X159*K159</f>
        <v>0.20220644000000002</v>
      </c>
      <c r="Z159" s="224">
        <v>0</v>
      </c>
      <c r="AA159" s="225">
        <f>Z159*K159</f>
        <v>0</v>
      </c>
      <c r="AR159" s="24" t="s">
        <v>152</v>
      </c>
      <c r="AT159" s="24" t="s">
        <v>148</v>
      </c>
      <c r="AU159" s="24" t="s">
        <v>100</v>
      </c>
      <c r="AY159" s="24" t="s">
        <v>147</v>
      </c>
      <c r="BE159" s="139">
        <f>IF(U159="základní",N159,0)</f>
        <v>0</v>
      </c>
      <c r="BF159" s="139">
        <f>IF(U159="snížená",N159,0)</f>
        <v>0</v>
      </c>
      <c r="BG159" s="139">
        <f>IF(U159="zákl. přenesená",N159,0)</f>
        <v>0</v>
      </c>
      <c r="BH159" s="139">
        <f>IF(U159="sníž. přenesená",N159,0)</f>
        <v>0</v>
      </c>
      <c r="BI159" s="139">
        <f>IF(U159="nulová",N159,0)</f>
        <v>0</v>
      </c>
      <c r="BJ159" s="24" t="s">
        <v>37</v>
      </c>
      <c r="BK159" s="139">
        <f>ROUND(L159*K159,2)</f>
        <v>0</v>
      </c>
      <c r="BL159" s="24" t="s">
        <v>152</v>
      </c>
      <c r="BM159" s="24" t="s">
        <v>205</v>
      </c>
    </row>
    <row r="160" spans="2:51" s="10" customFormat="1" ht="16.5" customHeight="1">
      <c r="B160" s="226"/>
      <c r="C160" s="227"/>
      <c r="D160" s="227"/>
      <c r="E160" s="228" t="s">
        <v>22</v>
      </c>
      <c r="F160" s="229" t="s">
        <v>154</v>
      </c>
      <c r="G160" s="230"/>
      <c r="H160" s="230"/>
      <c r="I160" s="230"/>
      <c r="J160" s="227"/>
      <c r="K160" s="228" t="s">
        <v>22</v>
      </c>
      <c r="L160" s="227"/>
      <c r="M160" s="227"/>
      <c r="N160" s="227"/>
      <c r="O160" s="227"/>
      <c r="P160" s="227"/>
      <c r="Q160" s="227"/>
      <c r="R160" s="231"/>
      <c r="T160" s="232"/>
      <c r="U160" s="227"/>
      <c r="V160" s="227"/>
      <c r="W160" s="227"/>
      <c r="X160" s="227"/>
      <c r="Y160" s="227"/>
      <c r="Z160" s="227"/>
      <c r="AA160" s="233"/>
      <c r="AT160" s="234" t="s">
        <v>155</v>
      </c>
      <c r="AU160" s="234" t="s">
        <v>100</v>
      </c>
      <c r="AV160" s="10" t="s">
        <v>37</v>
      </c>
      <c r="AW160" s="10" t="s">
        <v>36</v>
      </c>
      <c r="AX160" s="10" t="s">
        <v>80</v>
      </c>
      <c r="AY160" s="234" t="s">
        <v>147</v>
      </c>
    </row>
    <row r="161" spans="2:51" s="11" customFormat="1" ht="16.5" customHeight="1">
      <c r="B161" s="235"/>
      <c r="C161" s="236"/>
      <c r="D161" s="236"/>
      <c r="E161" s="237" t="s">
        <v>22</v>
      </c>
      <c r="F161" s="238" t="s">
        <v>206</v>
      </c>
      <c r="G161" s="236"/>
      <c r="H161" s="236"/>
      <c r="I161" s="236"/>
      <c r="J161" s="236"/>
      <c r="K161" s="239">
        <v>12.166</v>
      </c>
      <c r="L161" s="236"/>
      <c r="M161" s="236"/>
      <c r="N161" s="236"/>
      <c r="O161" s="236"/>
      <c r="P161" s="236"/>
      <c r="Q161" s="236"/>
      <c r="R161" s="240"/>
      <c r="T161" s="241"/>
      <c r="U161" s="236"/>
      <c r="V161" s="236"/>
      <c r="W161" s="236"/>
      <c r="X161" s="236"/>
      <c r="Y161" s="236"/>
      <c r="Z161" s="236"/>
      <c r="AA161" s="242"/>
      <c r="AT161" s="243" t="s">
        <v>155</v>
      </c>
      <c r="AU161" s="243" t="s">
        <v>100</v>
      </c>
      <c r="AV161" s="11" t="s">
        <v>100</v>
      </c>
      <c r="AW161" s="11" t="s">
        <v>36</v>
      </c>
      <c r="AX161" s="11" t="s">
        <v>80</v>
      </c>
      <c r="AY161" s="243" t="s">
        <v>147</v>
      </c>
    </row>
    <row r="162" spans="2:51" s="10" customFormat="1" ht="16.5" customHeight="1">
      <c r="B162" s="226"/>
      <c r="C162" s="227"/>
      <c r="D162" s="227"/>
      <c r="E162" s="228" t="s">
        <v>22</v>
      </c>
      <c r="F162" s="253" t="s">
        <v>207</v>
      </c>
      <c r="G162" s="227"/>
      <c r="H162" s="227"/>
      <c r="I162" s="227"/>
      <c r="J162" s="227"/>
      <c r="K162" s="228" t="s">
        <v>22</v>
      </c>
      <c r="L162" s="227"/>
      <c r="M162" s="227"/>
      <c r="N162" s="227"/>
      <c r="O162" s="227"/>
      <c r="P162" s="227"/>
      <c r="Q162" s="227"/>
      <c r="R162" s="231"/>
      <c r="T162" s="232"/>
      <c r="U162" s="227"/>
      <c r="V162" s="227"/>
      <c r="W162" s="227"/>
      <c r="X162" s="227"/>
      <c r="Y162" s="227"/>
      <c r="Z162" s="227"/>
      <c r="AA162" s="233"/>
      <c r="AT162" s="234" t="s">
        <v>155</v>
      </c>
      <c r="AU162" s="234" t="s">
        <v>100</v>
      </c>
      <c r="AV162" s="10" t="s">
        <v>37</v>
      </c>
      <c r="AW162" s="10" t="s">
        <v>36</v>
      </c>
      <c r="AX162" s="10" t="s">
        <v>80</v>
      </c>
      <c r="AY162" s="234" t="s">
        <v>147</v>
      </c>
    </row>
    <row r="163" spans="2:51" s="11" customFormat="1" ht="16.5" customHeight="1">
      <c r="B163" s="235"/>
      <c r="C163" s="236"/>
      <c r="D163" s="236"/>
      <c r="E163" s="237" t="s">
        <v>22</v>
      </c>
      <c r="F163" s="238" t="s">
        <v>157</v>
      </c>
      <c r="G163" s="236"/>
      <c r="H163" s="236"/>
      <c r="I163" s="236"/>
      <c r="J163" s="236"/>
      <c r="K163" s="239">
        <v>-4.621</v>
      </c>
      <c r="L163" s="236"/>
      <c r="M163" s="236"/>
      <c r="N163" s="236"/>
      <c r="O163" s="236"/>
      <c r="P163" s="236"/>
      <c r="Q163" s="236"/>
      <c r="R163" s="240"/>
      <c r="T163" s="241"/>
      <c r="U163" s="236"/>
      <c r="V163" s="236"/>
      <c r="W163" s="236"/>
      <c r="X163" s="236"/>
      <c r="Y163" s="236"/>
      <c r="Z163" s="236"/>
      <c r="AA163" s="242"/>
      <c r="AT163" s="243" t="s">
        <v>155</v>
      </c>
      <c r="AU163" s="243" t="s">
        <v>100</v>
      </c>
      <c r="AV163" s="11" t="s">
        <v>100</v>
      </c>
      <c r="AW163" s="11" t="s">
        <v>36</v>
      </c>
      <c r="AX163" s="11" t="s">
        <v>80</v>
      </c>
      <c r="AY163" s="243" t="s">
        <v>147</v>
      </c>
    </row>
    <row r="164" spans="2:51" s="10" customFormat="1" ht="16.5" customHeight="1">
      <c r="B164" s="226"/>
      <c r="C164" s="227"/>
      <c r="D164" s="227"/>
      <c r="E164" s="228" t="s">
        <v>22</v>
      </c>
      <c r="F164" s="253" t="s">
        <v>208</v>
      </c>
      <c r="G164" s="227"/>
      <c r="H164" s="227"/>
      <c r="I164" s="227"/>
      <c r="J164" s="227"/>
      <c r="K164" s="228" t="s">
        <v>22</v>
      </c>
      <c r="L164" s="227"/>
      <c r="M164" s="227"/>
      <c r="N164" s="227"/>
      <c r="O164" s="227"/>
      <c r="P164" s="227"/>
      <c r="Q164" s="227"/>
      <c r="R164" s="231"/>
      <c r="T164" s="232"/>
      <c r="U164" s="227"/>
      <c r="V164" s="227"/>
      <c r="W164" s="227"/>
      <c r="X164" s="227"/>
      <c r="Y164" s="227"/>
      <c r="Z164" s="227"/>
      <c r="AA164" s="233"/>
      <c r="AT164" s="234" t="s">
        <v>155</v>
      </c>
      <c r="AU164" s="234" t="s">
        <v>100</v>
      </c>
      <c r="AV164" s="10" t="s">
        <v>37</v>
      </c>
      <c r="AW164" s="10" t="s">
        <v>36</v>
      </c>
      <c r="AX164" s="10" t="s">
        <v>80</v>
      </c>
      <c r="AY164" s="234" t="s">
        <v>147</v>
      </c>
    </row>
    <row r="165" spans="2:51" s="11" customFormat="1" ht="16.5" customHeight="1">
      <c r="B165" s="235"/>
      <c r="C165" s="236"/>
      <c r="D165" s="236"/>
      <c r="E165" s="237" t="s">
        <v>22</v>
      </c>
      <c r="F165" s="238" t="s">
        <v>209</v>
      </c>
      <c r="G165" s="236"/>
      <c r="H165" s="236"/>
      <c r="I165" s="236"/>
      <c r="J165" s="236"/>
      <c r="K165" s="239">
        <v>4.123</v>
      </c>
      <c r="L165" s="236"/>
      <c r="M165" s="236"/>
      <c r="N165" s="236"/>
      <c r="O165" s="236"/>
      <c r="P165" s="236"/>
      <c r="Q165" s="236"/>
      <c r="R165" s="240"/>
      <c r="T165" s="241"/>
      <c r="U165" s="236"/>
      <c r="V165" s="236"/>
      <c r="W165" s="236"/>
      <c r="X165" s="236"/>
      <c r="Y165" s="236"/>
      <c r="Z165" s="236"/>
      <c r="AA165" s="242"/>
      <c r="AT165" s="243" t="s">
        <v>155</v>
      </c>
      <c r="AU165" s="243" t="s">
        <v>100</v>
      </c>
      <c r="AV165" s="11" t="s">
        <v>100</v>
      </c>
      <c r="AW165" s="11" t="s">
        <v>36</v>
      </c>
      <c r="AX165" s="11" t="s">
        <v>80</v>
      </c>
      <c r="AY165" s="243" t="s">
        <v>147</v>
      </c>
    </row>
    <row r="166" spans="2:51" s="12" customFormat="1" ht="16.5" customHeight="1">
      <c r="B166" s="244"/>
      <c r="C166" s="245"/>
      <c r="D166" s="245"/>
      <c r="E166" s="246" t="s">
        <v>22</v>
      </c>
      <c r="F166" s="247" t="s">
        <v>158</v>
      </c>
      <c r="G166" s="245"/>
      <c r="H166" s="245"/>
      <c r="I166" s="245"/>
      <c r="J166" s="245"/>
      <c r="K166" s="248">
        <v>11.668</v>
      </c>
      <c r="L166" s="245"/>
      <c r="M166" s="245"/>
      <c r="N166" s="245"/>
      <c r="O166" s="245"/>
      <c r="P166" s="245"/>
      <c r="Q166" s="245"/>
      <c r="R166" s="249"/>
      <c r="T166" s="250"/>
      <c r="U166" s="245"/>
      <c r="V166" s="245"/>
      <c r="W166" s="245"/>
      <c r="X166" s="245"/>
      <c r="Y166" s="245"/>
      <c r="Z166" s="245"/>
      <c r="AA166" s="251"/>
      <c r="AT166" s="252" t="s">
        <v>155</v>
      </c>
      <c r="AU166" s="252" t="s">
        <v>100</v>
      </c>
      <c r="AV166" s="12" t="s">
        <v>152</v>
      </c>
      <c r="AW166" s="12" t="s">
        <v>36</v>
      </c>
      <c r="AX166" s="12" t="s">
        <v>37</v>
      </c>
      <c r="AY166" s="252" t="s">
        <v>147</v>
      </c>
    </row>
    <row r="167" spans="2:65" s="1" customFormat="1" ht="25.5" customHeight="1">
      <c r="B167" s="48"/>
      <c r="C167" s="215" t="s">
        <v>210</v>
      </c>
      <c r="D167" s="215" t="s">
        <v>148</v>
      </c>
      <c r="E167" s="216" t="s">
        <v>211</v>
      </c>
      <c r="F167" s="217" t="s">
        <v>212</v>
      </c>
      <c r="G167" s="217"/>
      <c r="H167" s="217"/>
      <c r="I167" s="217"/>
      <c r="J167" s="218" t="s">
        <v>151</v>
      </c>
      <c r="K167" s="219">
        <v>40.231</v>
      </c>
      <c r="L167" s="220">
        <v>0</v>
      </c>
      <c r="M167" s="221"/>
      <c r="N167" s="222">
        <f>ROUND(L167*K167,2)</f>
        <v>0</v>
      </c>
      <c r="O167" s="222"/>
      <c r="P167" s="222"/>
      <c r="Q167" s="222"/>
      <c r="R167" s="50"/>
      <c r="T167" s="223" t="s">
        <v>22</v>
      </c>
      <c r="U167" s="58" t="s">
        <v>45</v>
      </c>
      <c r="V167" s="49"/>
      <c r="W167" s="224">
        <f>V167*K167</f>
        <v>0</v>
      </c>
      <c r="X167" s="224">
        <v>0.03358</v>
      </c>
      <c r="Y167" s="224">
        <f>X167*K167</f>
        <v>1.35095698</v>
      </c>
      <c r="Z167" s="224">
        <v>0</v>
      </c>
      <c r="AA167" s="225">
        <f>Z167*K167</f>
        <v>0</v>
      </c>
      <c r="AR167" s="24" t="s">
        <v>152</v>
      </c>
      <c r="AT167" s="24" t="s">
        <v>148</v>
      </c>
      <c r="AU167" s="24" t="s">
        <v>100</v>
      </c>
      <c r="AY167" s="24" t="s">
        <v>147</v>
      </c>
      <c r="BE167" s="139">
        <f>IF(U167="základní",N167,0)</f>
        <v>0</v>
      </c>
      <c r="BF167" s="139">
        <f>IF(U167="snížená",N167,0)</f>
        <v>0</v>
      </c>
      <c r="BG167" s="139">
        <f>IF(U167="zákl. přenesená",N167,0)</f>
        <v>0</v>
      </c>
      <c r="BH167" s="139">
        <f>IF(U167="sníž. přenesená",N167,0)</f>
        <v>0</v>
      </c>
      <c r="BI167" s="139">
        <f>IF(U167="nulová",N167,0)</f>
        <v>0</v>
      </c>
      <c r="BJ167" s="24" t="s">
        <v>37</v>
      </c>
      <c r="BK167" s="139">
        <f>ROUND(L167*K167,2)</f>
        <v>0</v>
      </c>
      <c r="BL167" s="24" t="s">
        <v>152</v>
      </c>
      <c r="BM167" s="24" t="s">
        <v>213</v>
      </c>
    </row>
    <row r="168" spans="2:51" s="10" customFormat="1" ht="16.5" customHeight="1">
      <c r="B168" s="226"/>
      <c r="C168" s="227"/>
      <c r="D168" s="227"/>
      <c r="E168" s="228" t="s">
        <v>22</v>
      </c>
      <c r="F168" s="229" t="s">
        <v>214</v>
      </c>
      <c r="G168" s="230"/>
      <c r="H168" s="230"/>
      <c r="I168" s="230"/>
      <c r="J168" s="227"/>
      <c r="K168" s="228" t="s">
        <v>22</v>
      </c>
      <c r="L168" s="227"/>
      <c r="M168" s="227"/>
      <c r="N168" s="227"/>
      <c r="O168" s="227"/>
      <c r="P168" s="227"/>
      <c r="Q168" s="227"/>
      <c r="R168" s="231"/>
      <c r="T168" s="232"/>
      <c r="U168" s="227"/>
      <c r="V168" s="227"/>
      <c r="W168" s="227"/>
      <c r="X168" s="227"/>
      <c r="Y168" s="227"/>
      <c r="Z168" s="227"/>
      <c r="AA168" s="233"/>
      <c r="AT168" s="234" t="s">
        <v>155</v>
      </c>
      <c r="AU168" s="234" t="s">
        <v>100</v>
      </c>
      <c r="AV168" s="10" t="s">
        <v>37</v>
      </c>
      <c r="AW168" s="10" t="s">
        <v>36</v>
      </c>
      <c r="AX168" s="10" t="s">
        <v>80</v>
      </c>
      <c r="AY168" s="234" t="s">
        <v>147</v>
      </c>
    </row>
    <row r="169" spans="2:51" s="11" customFormat="1" ht="16.5" customHeight="1">
      <c r="B169" s="235"/>
      <c r="C169" s="236"/>
      <c r="D169" s="236"/>
      <c r="E169" s="237" t="s">
        <v>22</v>
      </c>
      <c r="F169" s="238" t="s">
        <v>215</v>
      </c>
      <c r="G169" s="236"/>
      <c r="H169" s="236"/>
      <c r="I169" s="236"/>
      <c r="J169" s="236"/>
      <c r="K169" s="239">
        <v>6.078</v>
      </c>
      <c r="L169" s="236"/>
      <c r="M169" s="236"/>
      <c r="N169" s="236"/>
      <c r="O169" s="236"/>
      <c r="P169" s="236"/>
      <c r="Q169" s="236"/>
      <c r="R169" s="240"/>
      <c r="T169" s="241"/>
      <c r="U169" s="236"/>
      <c r="V169" s="236"/>
      <c r="W169" s="236"/>
      <c r="X169" s="236"/>
      <c r="Y169" s="236"/>
      <c r="Z169" s="236"/>
      <c r="AA169" s="242"/>
      <c r="AT169" s="243" t="s">
        <v>155</v>
      </c>
      <c r="AU169" s="243" t="s">
        <v>100</v>
      </c>
      <c r="AV169" s="11" t="s">
        <v>100</v>
      </c>
      <c r="AW169" s="11" t="s">
        <v>36</v>
      </c>
      <c r="AX169" s="11" t="s">
        <v>80</v>
      </c>
      <c r="AY169" s="243" t="s">
        <v>147</v>
      </c>
    </row>
    <row r="170" spans="2:51" s="11" customFormat="1" ht="16.5" customHeight="1">
      <c r="B170" s="235"/>
      <c r="C170" s="236"/>
      <c r="D170" s="236"/>
      <c r="E170" s="237" t="s">
        <v>22</v>
      </c>
      <c r="F170" s="238" t="s">
        <v>157</v>
      </c>
      <c r="G170" s="236"/>
      <c r="H170" s="236"/>
      <c r="I170" s="236"/>
      <c r="J170" s="236"/>
      <c r="K170" s="239">
        <v>-4.621</v>
      </c>
      <c r="L170" s="236"/>
      <c r="M170" s="236"/>
      <c r="N170" s="236"/>
      <c r="O170" s="236"/>
      <c r="P170" s="236"/>
      <c r="Q170" s="236"/>
      <c r="R170" s="240"/>
      <c r="T170" s="241"/>
      <c r="U170" s="236"/>
      <c r="V170" s="236"/>
      <c r="W170" s="236"/>
      <c r="X170" s="236"/>
      <c r="Y170" s="236"/>
      <c r="Z170" s="236"/>
      <c r="AA170" s="242"/>
      <c r="AT170" s="243" t="s">
        <v>155</v>
      </c>
      <c r="AU170" s="243" t="s">
        <v>100</v>
      </c>
      <c r="AV170" s="11" t="s">
        <v>100</v>
      </c>
      <c r="AW170" s="11" t="s">
        <v>36</v>
      </c>
      <c r="AX170" s="11" t="s">
        <v>80</v>
      </c>
      <c r="AY170" s="243" t="s">
        <v>147</v>
      </c>
    </row>
    <row r="171" spans="2:51" s="11" customFormat="1" ht="16.5" customHeight="1">
      <c r="B171" s="235"/>
      <c r="C171" s="236"/>
      <c r="D171" s="236"/>
      <c r="E171" s="237" t="s">
        <v>22</v>
      </c>
      <c r="F171" s="238" t="s">
        <v>216</v>
      </c>
      <c r="G171" s="236"/>
      <c r="H171" s="236"/>
      <c r="I171" s="236"/>
      <c r="J171" s="236"/>
      <c r="K171" s="239">
        <v>1.124</v>
      </c>
      <c r="L171" s="236"/>
      <c r="M171" s="236"/>
      <c r="N171" s="236"/>
      <c r="O171" s="236"/>
      <c r="P171" s="236"/>
      <c r="Q171" s="236"/>
      <c r="R171" s="240"/>
      <c r="T171" s="241"/>
      <c r="U171" s="236"/>
      <c r="V171" s="236"/>
      <c r="W171" s="236"/>
      <c r="X171" s="236"/>
      <c r="Y171" s="236"/>
      <c r="Z171" s="236"/>
      <c r="AA171" s="242"/>
      <c r="AT171" s="243" t="s">
        <v>155</v>
      </c>
      <c r="AU171" s="243" t="s">
        <v>100</v>
      </c>
      <c r="AV171" s="11" t="s">
        <v>100</v>
      </c>
      <c r="AW171" s="11" t="s">
        <v>36</v>
      </c>
      <c r="AX171" s="11" t="s">
        <v>80</v>
      </c>
      <c r="AY171" s="243" t="s">
        <v>147</v>
      </c>
    </row>
    <row r="172" spans="2:51" s="13" customFormat="1" ht="16.5" customHeight="1">
      <c r="B172" s="258"/>
      <c r="C172" s="259"/>
      <c r="D172" s="259"/>
      <c r="E172" s="260" t="s">
        <v>22</v>
      </c>
      <c r="F172" s="261" t="s">
        <v>217</v>
      </c>
      <c r="G172" s="259"/>
      <c r="H172" s="259"/>
      <c r="I172" s="259"/>
      <c r="J172" s="259"/>
      <c r="K172" s="262">
        <v>2.581</v>
      </c>
      <c r="L172" s="259"/>
      <c r="M172" s="259"/>
      <c r="N172" s="259"/>
      <c r="O172" s="259"/>
      <c r="P172" s="259"/>
      <c r="Q172" s="259"/>
      <c r="R172" s="263"/>
      <c r="T172" s="264"/>
      <c r="U172" s="259"/>
      <c r="V172" s="259"/>
      <c r="W172" s="259"/>
      <c r="X172" s="259"/>
      <c r="Y172" s="259"/>
      <c r="Z172" s="259"/>
      <c r="AA172" s="265"/>
      <c r="AT172" s="266" t="s">
        <v>155</v>
      </c>
      <c r="AU172" s="266" t="s">
        <v>100</v>
      </c>
      <c r="AV172" s="13" t="s">
        <v>165</v>
      </c>
      <c r="AW172" s="13" t="s">
        <v>36</v>
      </c>
      <c r="AX172" s="13" t="s">
        <v>80</v>
      </c>
      <c r="AY172" s="266" t="s">
        <v>147</v>
      </c>
    </row>
    <row r="173" spans="2:51" s="10" customFormat="1" ht="16.5" customHeight="1">
      <c r="B173" s="226"/>
      <c r="C173" s="227"/>
      <c r="D173" s="227"/>
      <c r="E173" s="228" t="s">
        <v>22</v>
      </c>
      <c r="F173" s="253" t="s">
        <v>218</v>
      </c>
      <c r="G173" s="227"/>
      <c r="H173" s="227"/>
      <c r="I173" s="227"/>
      <c r="J173" s="227"/>
      <c r="K173" s="228" t="s">
        <v>22</v>
      </c>
      <c r="L173" s="227"/>
      <c r="M173" s="227"/>
      <c r="N173" s="227"/>
      <c r="O173" s="227"/>
      <c r="P173" s="227"/>
      <c r="Q173" s="227"/>
      <c r="R173" s="231"/>
      <c r="T173" s="232"/>
      <c r="U173" s="227"/>
      <c r="V173" s="227"/>
      <c r="W173" s="227"/>
      <c r="X173" s="227"/>
      <c r="Y173" s="227"/>
      <c r="Z173" s="227"/>
      <c r="AA173" s="233"/>
      <c r="AT173" s="234" t="s">
        <v>155</v>
      </c>
      <c r="AU173" s="234" t="s">
        <v>100</v>
      </c>
      <c r="AV173" s="10" t="s">
        <v>37</v>
      </c>
      <c r="AW173" s="10" t="s">
        <v>36</v>
      </c>
      <c r="AX173" s="10" t="s">
        <v>80</v>
      </c>
      <c r="AY173" s="234" t="s">
        <v>147</v>
      </c>
    </row>
    <row r="174" spans="2:51" s="11" customFormat="1" ht="16.5" customHeight="1">
      <c r="B174" s="235"/>
      <c r="C174" s="236"/>
      <c r="D174" s="236"/>
      <c r="E174" s="237" t="s">
        <v>22</v>
      </c>
      <c r="F174" s="238" t="s">
        <v>219</v>
      </c>
      <c r="G174" s="236"/>
      <c r="H174" s="236"/>
      <c r="I174" s="236"/>
      <c r="J174" s="236"/>
      <c r="K174" s="239">
        <v>13.494</v>
      </c>
      <c r="L174" s="236"/>
      <c r="M174" s="236"/>
      <c r="N174" s="236"/>
      <c r="O174" s="236"/>
      <c r="P174" s="236"/>
      <c r="Q174" s="236"/>
      <c r="R174" s="240"/>
      <c r="T174" s="241"/>
      <c r="U174" s="236"/>
      <c r="V174" s="236"/>
      <c r="W174" s="236"/>
      <c r="X174" s="236"/>
      <c r="Y174" s="236"/>
      <c r="Z174" s="236"/>
      <c r="AA174" s="242"/>
      <c r="AT174" s="243" t="s">
        <v>155</v>
      </c>
      <c r="AU174" s="243" t="s">
        <v>100</v>
      </c>
      <c r="AV174" s="11" t="s">
        <v>100</v>
      </c>
      <c r="AW174" s="11" t="s">
        <v>36</v>
      </c>
      <c r="AX174" s="11" t="s">
        <v>80</v>
      </c>
      <c r="AY174" s="243" t="s">
        <v>147</v>
      </c>
    </row>
    <row r="175" spans="2:51" s="11" customFormat="1" ht="16.5" customHeight="1">
      <c r="B175" s="235"/>
      <c r="C175" s="236"/>
      <c r="D175" s="236"/>
      <c r="E175" s="237" t="s">
        <v>22</v>
      </c>
      <c r="F175" s="238" t="s">
        <v>220</v>
      </c>
      <c r="G175" s="236"/>
      <c r="H175" s="236"/>
      <c r="I175" s="236"/>
      <c r="J175" s="236"/>
      <c r="K175" s="239">
        <v>3.381</v>
      </c>
      <c r="L175" s="236"/>
      <c r="M175" s="236"/>
      <c r="N175" s="236"/>
      <c r="O175" s="236"/>
      <c r="P175" s="236"/>
      <c r="Q175" s="236"/>
      <c r="R175" s="240"/>
      <c r="T175" s="241"/>
      <c r="U175" s="236"/>
      <c r="V175" s="236"/>
      <c r="W175" s="236"/>
      <c r="X175" s="236"/>
      <c r="Y175" s="236"/>
      <c r="Z175" s="236"/>
      <c r="AA175" s="242"/>
      <c r="AT175" s="243" t="s">
        <v>155</v>
      </c>
      <c r="AU175" s="243" t="s">
        <v>100</v>
      </c>
      <c r="AV175" s="11" t="s">
        <v>100</v>
      </c>
      <c r="AW175" s="11" t="s">
        <v>36</v>
      </c>
      <c r="AX175" s="11" t="s">
        <v>80</v>
      </c>
      <c r="AY175" s="243" t="s">
        <v>147</v>
      </c>
    </row>
    <row r="176" spans="2:51" s="11" customFormat="1" ht="16.5" customHeight="1">
      <c r="B176" s="235"/>
      <c r="C176" s="236"/>
      <c r="D176" s="236"/>
      <c r="E176" s="237" t="s">
        <v>22</v>
      </c>
      <c r="F176" s="238" t="s">
        <v>221</v>
      </c>
      <c r="G176" s="236"/>
      <c r="H176" s="236"/>
      <c r="I176" s="236"/>
      <c r="J176" s="236"/>
      <c r="K176" s="239">
        <v>9.81</v>
      </c>
      <c r="L176" s="236"/>
      <c r="M176" s="236"/>
      <c r="N176" s="236"/>
      <c r="O176" s="236"/>
      <c r="P176" s="236"/>
      <c r="Q176" s="236"/>
      <c r="R176" s="240"/>
      <c r="T176" s="241"/>
      <c r="U176" s="236"/>
      <c r="V176" s="236"/>
      <c r="W176" s="236"/>
      <c r="X176" s="236"/>
      <c r="Y176" s="236"/>
      <c r="Z176" s="236"/>
      <c r="AA176" s="242"/>
      <c r="AT176" s="243" t="s">
        <v>155</v>
      </c>
      <c r="AU176" s="243" t="s">
        <v>100</v>
      </c>
      <c r="AV176" s="11" t="s">
        <v>100</v>
      </c>
      <c r="AW176" s="11" t="s">
        <v>36</v>
      </c>
      <c r="AX176" s="11" t="s">
        <v>80</v>
      </c>
      <c r="AY176" s="243" t="s">
        <v>147</v>
      </c>
    </row>
    <row r="177" spans="2:51" s="11" customFormat="1" ht="16.5" customHeight="1">
      <c r="B177" s="235"/>
      <c r="C177" s="236"/>
      <c r="D177" s="236"/>
      <c r="E177" s="237" t="s">
        <v>22</v>
      </c>
      <c r="F177" s="238" t="s">
        <v>222</v>
      </c>
      <c r="G177" s="236"/>
      <c r="H177" s="236"/>
      <c r="I177" s="236"/>
      <c r="J177" s="236"/>
      <c r="K177" s="239">
        <v>3.269</v>
      </c>
      <c r="L177" s="236"/>
      <c r="M177" s="236"/>
      <c r="N177" s="236"/>
      <c r="O177" s="236"/>
      <c r="P177" s="236"/>
      <c r="Q177" s="236"/>
      <c r="R177" s="240"/>
      <c r="T177" s="241"/>
      <c r="U177" s="236"/>
      <c r="V177" s="236"/>
      <c r="W177" s="236"/>
      <c r="X177" s="236"/>
      <c r="Y177" s="236"/>
      <c r="Z177" s="236"/>
      <c r="AA177" s="242"/>
      <c r="AT177" s="243" t="s">
        <v>155</v>
      </c>
      <c r="AU177" s="243" t="s">
        <v>100</v>
      </c>
      <c r="AV177" s="11" t="s">
        <v>100</v>
      </c>
      <c r="AW177" s="11" t="s">
        <v>36</v>
      </c>
      <c r="AX177" s="11" t="s">
        <v>80</v>
      </c>
      <c r="AY177" s="243" t="s">
        <v>147</v>
      </c>
    </row>
    <row r="178" spans="2:51" s="11" customFormat="1" ht="16.5" customHeight="1">
      <c r="B178" s="235"/>
      <c r="C178" s="236"/>
      <c r="D178" s="236"/>
      <c r="E178" s="237" t="s">
        <v>22</v>
      </c>
      <c r="F178" s="238" t="s">
        <v>223</v>
      </c>
      <c r="G178" s="236"/>
      <c r="H178" s="236"/>
      <c r="I178" s="236"/>
      <c r="J178" s="236"/>
      <c r="K178" s="239">
        <v>5.586</v>
      </c>
      <c r="L178" s="236"/>
      <c r="M178" s="236"/>
      <c r="N178" s="236"/>
      <c r="O178" s="236"/>
      <c r="P178" s="236"/>
      <c r="Q178" s="236"/>
      <c r="R178" s="240"/>
      <c r="T178" s="241"/>
      <c r="U178" s="236"/>
      <c r="V178" s="236"/>
      <c r="W178" s="236"/>
      <c r="X178" s="236"/>
      <c r="Y178" s="236"/>
      <c r="Z178" s="236"/>
      <c r="AA178" s="242"/>
      <c r="AT178" s="243" t="s">
        <v>155</v>
      </c>
      <c r="AU178" s="243" t="s">
        <v>100</v>
      </c>
      <c r="AV178" s="11" t="s">
        <v>100</v>
      </c>
      <c r="AW178" s="11" t="s">
        <v>36</v>
      </c>
      <c r="AX178" s="11" t="s">
        <v>80</v>
      </c>
      <c r="AY178" s="243" t="s">
        <v>147</v>
      </c>
    </row>
    <row r="179" spans="2:51" s="11" customFormat="1" ht="16.5" customHeight="1">
      <c r="B179" s="235"/>
      <c r="C179" s="236"/>
      <c r="D179" s="236"/>
      <c r="E179" s="237" t="s">
        <v>22</v>
      </c>
      <c r="F179" s="238" t="s">
        <v>224</v>
      </c>
      <c r="G179" s="236"/>
      <c r="H179" s="236"/>
      <c r="I179" s="236"/>
      <c r="J179" s="236"/>
      <c r="K179" s="239">
        <v>2.11</v>
      </c>
      <c r="L179" s="236"/>
      <c r="M179" s="236"/>
      <c r="N179" s="236"/>
      <c r="O179" s="236"/>
      <c r="P179" s="236"/>
      <c r="Q179" s="236"/>
      <c r="R179" s="240"/>
      <c r="T179" s="241"/>
      <c r="U179" s="236"/>
      <c r="V179" s="236"/>
      <c r="W179" s="236"/>
      <c r="X179" s="236"/>
      <c r="Y179" s="236"/>
      <c r="Z179" s="236"/>
      <c r="AA179" s="242"/>
      <c r="AT179" s="243" t="s">
        <v>155</v>
      </c>
      <c r="AU179" s="243" t="s">
        <v>100</v>
      </c>
      <c r="AV179" s="11" t="s">
        <v>100</v>
      </c>
      <c r="AW179" s="11" t="s">
        <v>36</v>
      </c>
      <c r="AX179" s="11" t="s">
        <v>80</v>
      </c>
      <c r="AY179" s="243" t="s">
        <v>147</v>
      </c>
    </row>
    <row r="180" spans="2:51" s="13" customFormat="1" ht="16.5" customHeight="1">
      <c r="B180" s="258"/>
      <c r="C180" s="259"/>
      <c r="D180" s="259"/>
      <c r="E180" s="260" t="s">
        <v>22</v>
      </c>
      <c r="F180" s="261" t="s">
        <v>217</v>
      </c>
      <c r="G180" s="259"/>
      <c r="H180" s="259"/>
      <c r="I180" s="259"/>
      <c r="J180" s="259"/>
      <c r="K180" s="262">
        <v>37.65</v>
      </c>
      <c r="L180" s="259"/>
      <c r="M180" s="259"/>
      <c r="N180" s="259"/>
      <c r="O180" s="259"/>
      <c r="P180" s="259"/>
      <c r="Q180" s="259"/>
      <c r="R180" s="263"/>
      <c r="T180" s="264"/>
      <c r="U180" s="259"/>
      <c r="V180" s="259"/>
      <c r="W180" s="259"/>
      <c r="X180" s="259"/>
      <c r="Y180" s="259"/>
      <c r="Z180" s="259"/>
      <c r="AA180" s="265"/>
      <c r="AT180" s="266" t="s">
        <v>155</v>
      </c>
      <c r="AU180" s="266" t="s">
        <v>100</v>
      </c>
      <c r="AV180" s="13" t="s">
        <v>165</v>
      </c>
      <c r="AW180" s="13" t="s">
        <v>36</v>
      </c>
      <c r="AX180" s="13" t="s">
        <v>80</v>
      </c>
      <c r="AY180" s="266" t="s">
        <v>147</v>
      </c>
    </row>
    <row r="181" spans="2:51" s="12" customFormat="1" ht="16.5" customHeight="1">
      <c r="B181" s="244"/>
      <c r="C181" s="245"/>
      <c r="D181" s="245"/>
      <c r="E181" s="246" t="s">
        <v>22</v>
      </c>
      <c r="F181" s="247" t="s">
        <v>158</v>
      </c>
      <c r="G181" s="245"/>
      <c r="H181" s="245"/>
      <c r="I181" s="245"/>
      <c r="J181" s="245"/>
      <c r="K181" s="248">
        <v>40.231</v>
      </c>
      <c r="L181" s="245"/>
      <c r="M181" s="245"/>
      <c r="N181" s="245"/>
      <c r="O181" s="245"/>
      <c r="P181" s="245"/>
      <c r="Q181" s="245"/>
      <c r="R181" s="249"/>
      <c r="T181" s="250"/>
      <c r="U181" s="245"/>
      <c r="V181" s="245"/>
      <c r="W181" s="245"/>
      <c r="X181" s="245"/>
      <c r="Y181" s="245"/>
      <c r="Z181" s="245"/>
      <c r="AA181" s="251"/>
      <c r="AT181" s="252" t="s">
        <v>155</v>
      </c>
      <c r="AU181" s="252" t="s">
        <v>100</v>
      </c>
      <c r="AV181" s="12" t="s">
        <v>152</v>
      </c>
      <c r="AW181" s="12" t="s">
        <v>36</v>
      </c>
      <c r="AX181" s="12" t="s">
        <v>37</v>
      </c>
      <c r="AY181" s="252" t="s">
        <v>147</v>
      </c>
    </row>
    <row r="182" spans="2:65" s="1" customFormat="1" ht="25.5" customHeight="1">
      <c r="B182" s="48"/>
      <c r="C182" s="215" t="s">
        <v>225</v>
      </c>
      <c r="D182" s="215" t="s">
        <v>148</v>
      </c>
      <c r="E182" s="216" t="s">
        <v>226</v>
      </c>
      <c r="F182" s="217" t="s">
        <v>227</v>
      </c>
      <c r="G182" s="217"/>
      <c r="H182" s="217"/>
      <c r="I182" s="217"/>
      <c r="J182" s="218" t="s">
        <v>161</v>
      </c>
      <c r="K182" s="219">
        <v>0.073</v>
      </c>
      <c r="L182" s="220">
        <v>0</v>
      </c>
      <c r="M182" s="221"/>
      <c r="N182" s="222">
        <f>ROUND(L182*K182,2)</f>
        <v>0</v>
      </c>
      <c r="O182" s="222"/>
      <c r="P182" s="222"/>
      <c r="Q182" s="222"/>
      <c r="R182" s="50"/>
      <c r="T182" s="223" t="s">
        <v>22</v>
      </c>
      <c r="U182" s="58" t="s">
        <v>45</v>
      </c>
      <c r="V182" s="49"/>
      <c r="W182" s="224">
        <f>V182*K182</f>
        <v>0</v>
      </c>
      <c r="X182" s="224">
        <v>2.25634</v>
      </c>
      <c r="Y182" s="224">
        <f>X182*K182</f>
        <v>0.16471281999999998</v>
      </c>
      <c r="Z182" s="224">
        <v>0</v>
      </c>
      <c r="AA182" s="225">
        <f>Z182*K182</f>
        <v>0</v>
      </c>
      <c r="AR182" s="24" t="s">
        <v>152</v>
      </c>
      <c r="AT182" s="24" t="s">
        <v>148</v>
      </c>
      <c r="AU182" s="24" t="s">
        <v>100</v>
      </c>
      <c r="AY182" s="24" t="s">
        <v>147</v>
      </c>
      <c r="BE182" s="139">
        <f>IF(U182="základní",N182,0)</f>
        <v>0</v>
      </c>
      <c r="BF182" s="139">
        <f>IF(U182="snížená",N182,0)</f>
        <v>0</v>
      </c>
      <c r="BG182" s="139">
        <f>IF(U182="zákl. přenesená",N182,0)</f>
        <v>0</v>
      </c>
      <c r="BH182" s="139">
        <f>IF(U182="sníž. přenesená",N182,0)</f>
        <v>0</v>
      </c>
      <c r="BI182" s="139">
        <f>IF(U182="nulová",N182,0)</f>
        <v>0</v>
      </c>
      <c r="BJ182" s="24" t="s">
        <v>37</v>
      </c>
      <c r="BK182" s="139">
        <f>ROUND(L182*K182,2)</f>
        <v>0</v>
      </c>
      <c r="BL182" s="24" t="s">
        <v>152</v>
      </c>
      <c r="BM182" s="24" t="s">
        <v>228</v>
      </c>
    </row>
    <row r="183" spans="2:51" s="10" customFormat="1" ht="16.5" customHeight="1">
      <c r="B183" s="226"/>
      <c r="C183" s="227"/>
      <c r="D183" s="227"/>
      <c r="E183" s="228" t="s">
        <v>22</v>
      </c>
      <c r="F183" s="229" t="s">
        <v>154</v>
      </c>
      <c r="G183" s="230"/>
      <c r="H183" s="230"/>
      <c r="I183" s="230"/>
      <c r="J183" s="227"/>
      <c r="K183" s="228" t="s">
        <v>22</v>
      </c>
      <c r="L183" s="227"/>
      <c r="M183" s="227"/>
      <c r="N183" s="227"/>
      <c r="O183" s="227"/>
      <c r="P183" s="227"/>
      <c r="Q183" s="227"/>
      <c r="R183" s="231"/>
      <c r="T183" s="232"/>
      <c r="U183" s="227"/>
      <c r="V183" s="227"/>
      <c r="W183" s="227"/>
      <c r="X183" s="227"/>
      <c r="Y183" s="227"/>
      <c r="Z183" s="227"/>
      <c r="AA183" s="233"/>
      <c r="AT183" s="234" t="s">
        <v>155</v>
      </c>
      <c r="AU183" s="234" t="s">
        <v>100</v>
      </c>
      <c r="AV183" s="10" t="s">
        <v>37</v>
      </c>
      <c r="AW183" s="10" t="s">
        <v>36</v>
      </c>
      <c r="AX183" s="10" t="s">
        <v>80</v>
      </c>
      <c r="AY183" s="234" t="s">
        <v>147</v>
      </c>
    </row>
    <row r="184" spans="2:51" s="11" customFormat="1" ht="16.5" customHeight="1">
      <c r="B184" s="235"/>
      <c r="C184" s="236"/>
      <c r="D184" s="236"/>
      <c r="E184" s="237" t="s">
        <v>22</v>
      </c>
      <c r="F184" s="238" t="s">
        <v>229</v>
      </c>
      <c r="G184" s="236"/>
      <c r="H184" s="236"/>
      <c r="I184" s="236"/>
      <c r="J184" s="236"/>
      <c r="K184" s="239">
        <v>0.038</v>
      </c>
      <c r="L184" s="236"/>
      <c r="M184" s="236"/>
      <c r="N184" s="236"/>
      <c r="O184" s="236"/>
      <c r="P184" s="236"/>
      <c r="Q184" s="236"/>
      <c r="R184" s="240"/>
      <c r="T184" s="241"/>
      <c r="U184" s="236"/>
      <c r="V184" s="236"/>
      <c r="W184" s="236"/>
      <c r="X184" s="236"/>
      <c r="Y184" s="236"/>
      <c r="Z184" s="236"/>
      <c r="AA184" s="242"/>
      <c r="AT184" s="243" t="s">
        <v>155</v>
      </c>
      <c r="AU184" s="243" t="s">
        <v>100</v>
      </c>
      <c r="AV184" s="11" t="s">
        <v>100</v>
      </c>
      <c r="AW184" s="11" t="s">
        <v>36</v>
      </c>
      <c r="AX184" s="11" t="s">
        <v>80</v>
      </c>
      <c r="AY184" s="243" t="s">
        <v>147</v>
      </c>
    </row>
    <row r="185" spans="2:51" s="11" customFormat="1" ht="16.5" customHeight="1">
      <c r="B185" s="235"/>
      <c r="C185" s="236"/>
      <c r="D185" s="236"/>
      <c r="E185" s="237" t="s">
        <v>22</v>
      </c>
      <c r="F185" s="238" t="s">
        <v>230</v>
      </c>
      <c r="G185" s="236"/>
      <c r="H185" s="236"/>
      <c r="I185" s="236"/>
      <c r="J185" s="236"/>
      <c r="K185" s="239">
        <v>0.035</v>
      </c>
      <c r="L185" s="236"/>
      <c r="M185" s="236"/>
      <c r="N185" s="236"/>
      <c r="O185" s="236"/>
      <c r="P185" s="236"/>
      <c r="Q185" s="236"/>
      <c r="R185" s="240"/>
      <c r="T185" s="241"/>
      <c r="U185" s="236"/>
      <c r="V185" s="236"/>
      <c r="W185" s="236"/>
      <c r="X185" s="236"/>
      <c r="Y185" s="236"/>
      <c r="Z185" s="236"/>
      <c r="AA185" s="242"/>
      <c r="AT185" s="243" t="s">
        <v>155</v>
      </c>
      <c r="AU185" s="243" t="s">
        <v>100</v>
      </c>
      <c r="AV185" s="11" t="s">
        <v>100</v>
      </c>
      <c r="AW185" s="11" t="s">
        <v>36</v>
      </c>
      <c r="AX185" s="11" t="s">
        <v>80</v>
      </c>
      <c r="AY185" s="243" t="s">
        <v>147</v>
      </c>
    </row>
    <row r="186" spans="2:51" s="12" customFormat="1" ht="16.5" customHeight="1">
      <c r="B186" s="244"/>
      <c r="C186" s="245"/>
      <c r="D186" s="245"/>
      <c r="E186" s="246" t="s">
        <v>22</v>
      </c>
      <c r="F186" s="247" t="s">
        <v>158</v>
      </c>
      <c r="G186" s="245"/>
      <c r="H186" s="245"/>
      <c r="I186" s="245"/>
      <c r="J186" s="245"/>
      <c r="K186" s="248">
        <v>0.073</v>
      </c>
      <c r="L186" s="245"/>
      <c r="M186" s="245"/>
      <c r="N186" s="245"/>
      <c r="O186" s="245"/>
      <c r="P186" s="245"/>
      <c r="Q186" s="245"/>
      <c r="R186" s="249"/>
      <c r="T186" s="250"/>
      <c r="U186" s="245"/>
      <c r="V186" s="245"/>
      <c r="W186" s="245"/>
      <c r="X186" s="245"/>
      <c r="Y186" s="245"/>
      <c r="Z186" s="245"/>
      <c r="AA186" s="251"/>
      <c r="AT186" s="252" t="s">
        <v>155</v>
      </c>
      <c r="AU186" s="252" t="s">
        <v>100</v>
      </c>
      <c r="AV186" s="12" t="s">
        <v>152</v>
      </c>
      <c r="AW186" s="12" t="s">
        <v>36</v>
      </c>
      <c r="AX186" s="12" t="s">
        <v>37</v>
      </c>
      <c r="AY186" s="252" t="s">
        <v>147</v>
      </c>
    </row>
    <row r="187" spans="2:65" s="1" customFormat="1" ht="25.5" customHeight="1">
      <c r="B187" s="48"/>
      <c r="C187" s="215" t="s">
        <v>231</v>
      </c>
      <c r="D187" s="215" t="s">
        <v>148</v>
      </c>
      <c r="E187" s="216" t="s">
        <v>232</v>
      </c>
      <c r="F187" s="217" t="s">
        <v>233</v>
      </c>
      <c r="G187" s="217"/>
      <c r="H187" s="217"/>
      <c r="I187" s="217"/>
      <c r="J187" s="218" t="s">
        <v>151</v>
      </c>
      <c r="K187" s="219">
        <v>12.219</v>
      </c>
      <c r="L187" s="220">
        <v>0</v>
      </c>
      <c r="M187" s="221"/>
      <c r="N187" s="222">
        <f>ROUND(L187*K187,2)</f>
        <v>0</v>
      </c>
      <c r="O187" s="222"/>
      <c r="P187" s="222"/>
      <c r="Q187" s="222"/>
      <c r="R187" s="50"/>
      <c r="T187" s="223" t="s">
        <v>22</v>
      </c>
      <c r="U187" s="58" t="s">
        <v>45</v>
      </c>
      <c r="V187" s="49"/>
      <c r="W187" s="224">
        <f>V187*K187</f>
        <v>0</v>
      </c>
      <c r="X187" s="224">
        <v>0.06702</v>
      </c>
      <c r="Y187" s="224">
        <f>X187*K187</f>
        <v>0.8189173799999999</v>
      </c>
      <c r="Z187" s="224">
        <v>0</v>
      </c>
      <c r="AA187" s="225">
        <f>Z187*K187</f>
        <v>0</v>
      </c>
      <c r="AR187" s="24" t="s">
        <v>152</v>
      </c>
      <c r="AT187" s="24" t="s">
        <v>148</v>
      </c>
      <c r="AU187" s="24" t="s">
        <v>100</v>
      </c>
      <c r="AY187" s="24" t="s">
        <v>147</v>
      </c>
      <c r="BE187" s="139">
        <f>IF(U187="základní",N187,0)</f>
        <v>0</v>
      </c>
      <c r="BF187" s="139">
        <f>IF(U187="snížená",N187,0)</f>
        <v>0</v>
      </c>
      <c r="BG187" s="139">
        <f>IF(U187="zákl. přenesená",N187,0)</f>
        <v>0</v>
      </c>
      <c r="BH187" s="139">
        <f>IF(U187="sníž. přenesená",N187,0)</f>
        <v>0</v>
      </c>
      <c r="BI187" s="139">
        <f>IF(U187="nulová",N187,0)</f>
        <v>0</v>
      </c>
      <c r="BJ187" s="24" t="s">
        <v>37</v>
      </c>
      <c r="BK187" s="139">
        <f>ROUND(L187*K187,2)</f>
        <v>0</v>
      </c>
      <c r="BL187" s="24" t="s">
        <v>152</v>
      </c>
      <c r="BM187" s="24" t="s">
        <v>234</v>
      </c>
    </row>
    <row r="188" spans="2:51" s="10" customFormat="1" ht="16.5" customHeight="1">
      <c r="B188" s="226"/>
      <c r="C188" s="227"/>
      <c r="D188" s="227"/>
      <c r="E188" s="228" t="s">
        <v>22</v>
      </c>
      <c r="F188" s="229" t="s">
        <v>235</v>
      </c>
      <c r="G188" s="230"/>
      <c r="H188" s="230"/>
      <c r="I188" s="230"/>
      <c r="J188" s="227"/>
      <c r="K188" s="228" t="s">
        <v>22</v>
      </c>
      <c r="L188" s="227"/>
      <c r="M188" s="227"/>
      <c r="N188" s="227"/>
      <c r="O188" s="227"/>
      <c r="P188" s="227"/>
      <c r="Q188" s="227"/>
      <c r="R188" s="231"/>
      <c r="T188" s="232"/>
      <c r="U188" s="227"/>
      <c r="V188" s="227"/>
      <c r="W188" s="227"/>
      <c r="X188" s="227"/>
      <c r="Y188" s="227"/>
      <c r="Z188" s="227"/>
      <c r="AA188" s="233"/>
      <c r="AT188" s="234" t="s">
        <v>155</v>
      </c>
      <c r="AU188" s="234" t="s">
        <v>100</v>
      </c>
      <c r="AV188" s="10" t="s">
        <v>37</v>
      </c>
      <c r="AW188" s="10" t="s">
        <v>36</v>
      </c>
      <c r="AX188" s="10" t="s">
        <v>80</v>
      </c>
      <c r="AY188" s="234" t="s">
        <v>147</v>
      </c>
    </row>
    <row r="189" spans="2:51" s="11" customFormat="1" ht="16.5" customHeight="1">
      <c r="B189" s="235"/>
      <c r="C189" s="236"/>
      <c r="D189" s="236"/>
      <c r="E189" s="237" t="s">
        <v>22</v>
      </c>
      <c r="F189" s="238" t="s">
        <v>236</v>
      </c>
      <c r="G189" s="236"/>
      <c r="H189" s="236"/>
      <c r="I189" s="236"/>
      <c r="J189" s="236"/>
      <c r="K189" s="239">
        <v>4.767</v>
      </c>
      <c r="L189" s="236"/>
      <c r="M189" s="236"/>
      <c r="N189" s="236"/>
      <c r="O189" s="236"/>
      <c r="P189" s="236"/>
      <c r="Q189" s="236"/>
      <c r="R189" s="240"/>
      <c r="T189" s="241"/>
      <c r="U189" s="236"/>
      <c r="V189" s="236"/>
      <c r="W189" s="236"/>
      <c r="X189" s="236"/>
      <c r="Y189" s="236"/>
      <c r="Z189" s="236"/>
      <c r="AA189" s="242"/>
      <c r="AT189" s="243" t="s">
        <v>155</v>
      </c>
      <c r="AU189" s="243" t="s">
        <v>100</v>
      </c>
      <c r="AV189" s="11" t="s">
        <v>100</v>
      </c>
      <c r="AW189" s="11" t="s">
        <v>36</v>
      </c>
      <c r="AX189" s="11" t="s">
        <v>80</v>
      </c>
      <c r="AY189" s="243" t="s">
        <v>147</v>
      </c>
    </row>
    <row r="190" spans="2:51" s="11" customFormat="1" ht="16.5" customHeight="1">
      <c r="B190" s="235"/>
      <c r="C190" s="236"/>
      <c r="D190" s="236"/>
      <c r="E190" s="237" t="s">
        <v>22</v>
      </c>
      <c r="F190" s="238" t="s">
        <v>237</v>
      </c>
      <c r="G190" s="236"/>
      <c r="H190" s="236"/>
      <c r="I190" s="236"/>
      <c r="J190" s="236"/>
      <c r="K190" s="239">
        <v>1.199</v>
      </c>
      <c r="L190" s="236"/>
      <c r="M190" s="236"/>
      <c r="N190" s="236"/>
      <c r="O190" s="236"/>
      <c r="P190" s="236"/>
      <c r="Q190" s="236"/>
      <c r="R190" s="240"/>
      <c r="T190" s="241"/>
      <c r="U190" s="236"/>
      <c r="V190" s="236"/>
      <c r="W190" s="236"/>
      <c r="X190" s="236"/>
      <c r="Y190" s="236"/>
      <c r="Z190" s="236"/>
      <c r="AA190" s="242"/>
      <c r="AT190" s="243" t="s">
        <v>155</v>
      </c>
      <c r="AU190" s="243" t="s">
        <v>100</v>
      </c>
      <c r="AV190" s="11" t="s">
        <v>100</v>
      </c>
      <c r="AW190" s="11" t="s">
        <v>36</v>
      </c>
      <c r="AX190" s="11" t="s">
        <v>80</v>
      </c>
      <c r="AY190" s="243" t="s">
        <v>147</v>
      </c>
    </row>
    <row r="191" spans="2:51" s="11" customFormat="1" ht="16.5" customHeight="1">
      <c r="B191" s="235"/>
      <c r="C191" s="236"/>
      <c r="D191" s="236"/>
      <c r="E191" s="237" t="s">
        <v>22</v>
      </c>
      <c r="F191" s="238" t="s">
        <v>238</v>
      </c>
      <c r="G191" s="236"/>
      <c r="H191" s="236"/>
      <c r="I191" s="236"/>
      <c r="J191" s="236"/>
      <c r="K191" s="239">
        <v>2.229</v>
      </c>
      <c r="L191" s="236"/>
      <c r="M191" s="236"/>
      <c r="N191" s="236"/>
      <c r="O191" s="236"/>
      <c r="P191" s="236"/>
      <c r="Q191" s="236"/>
      <c r="R191" s="240"/>
      <c r="T191" s="241"/>
      <c r="U191" s="236"/>
      <c r="V191" s="236"/>
      <c r="W191" s="236"/>
      <c r="X191" s="236"/>
      <c r="Y191" s="236"/>
      <c r="Z191" s="236"/>
      <c r="AA191" s="242"/>
      <c r="AT191" s="243" t="s">
        <v>155</v>
      </c>
      <c r="AU191" s="243" t="s">
        <v>100</v>
      </c>
      <c r="AV191" s="11" t="s">
        <v>100</v>
      </c>
      <c r="AW191" s="11" t="s">
        <v>36</v>
      </c>
      <c r="AX191" s="11" t="s">
        <v>80</v>
      </c>
      <c r="AY191" s="243" t="s">
        <v>147</v>
      </c>
    </row>
    <row r="192" spans="2:51" s="11" customFormat="1" ht="16.5" customHeight="1">
      <c r="B192" s="235"/>
      <c r="C192" s="236"/>
      <c r="D192" s="236"/>
      <c r="E192" s="237" t="s">
        <v>22</v>
      </c>
      <c r="F192" s="238" t="s">
        <v>239</v>
      </c>
      <c r="G192" s="236"/>
      <c r="H192" s="236"/>
      <c r="I192" s="236"/>
      <c r="J192" s="236"/>
      <c r="K192" s="239">
        <v>1.061</v>
      </c>
      <c r="L192" s="236"/>
      <c r="M192" s="236"/>
      <c r="N192" s="236"/>
      <c r="O192" s="236"/>
      <c r="P192" s="236"/>
      <c r="Q192" s="236"/>
      <c r="R192" s="240"/>
      <c r="T192" s="241"/>
      <c r="U192" s="236"/>
      <c r="V192" s="236"/>
      <c r="W192" s="236"/>
      <c r="X192" s="236"/>
      <c r="Y192" s="236"/>
      <c r="Z192" s="236"/>
      <c r="AA192" s="242"/>
      <c r="AT192" s="243" t="s">
        <v>155</v>
      </c>
      <c r="AU192" s="243" t="s">
        <v>100</v>
      </c>
      <c r="AV192" s="11" t="s">
        <v>100</v>
      </c>
      <c r="AW192" s="11" t="s">
        <v>36</v>
      </c>
      <c r="AX192" s="11" t="s">
        <v>80</v>
      </c>
      <c r="AY192" s="243" t="s">
        <v>147</v>
      </c>
    </row>
    <row r="193" spans="2:51" s="11" customFormat="1" ht="16.5" customHeight="1">
      <c r="B193" s="235"/>
      <c r="C193" s="236"/>
      <c r="D193" s="236"/>
      <c r="E193" s="237" t="s">
        <v>22</v>
      </c>
      <c r="F193" s="238" t="s">
        <v>240</v>
      </c>
      <c r="G193" s="236"/>
      <c r="H193" s="236"/>
      <c r="I193" s="236"/>
      <c r="J193" s="236"/>
      <c r="K193" s="239">
        <v>2.254</v>
      </c>
      <c r="L193" s="236"/>
      <c r="M193" s="236"/>
      <c r="N193" s="236"/>
      <c r="O193" s="236"/>
      <c r="P193" s="236"/>
      <c r="Q193" s="236"/>
      <c r="R193" s="240"/>
      <c r="T193" s="241"/>
      <c r="U193" s="236"/>
      <c r="V193" s="236"/>
      <c r="W193" s="236"/>
      <c r="X193" s="236"/>
      <c r="Y193" s="236"/>
      <c r="Z193" s="236"/>
      <c r="AA193" s="242"/>
      <c r="AT193" s="243" t="s">
        <v>155</v>
      </c>
      <c r="AU193" s="243" t="s">
        <v>100</v>
      </c>
      <c r="AV193" s="11" t="s">
        <v>100</v>
      </c>
      <c r="AW193" s="11" t="s">
        <v>36</v>
      </c>
      <c r="AX193" s="11" t="s">
        <v>80</v>
      </c>
      <c r="AY193" s="243" t="s">
        <v>147</v>
      </c>
    </row>
    <row r="194" spans="2:51" s="11" customFormat="1" ht="16.5" customHeight="1">
      <c r="B194" s="235"/>
      <c r="C194" s="236"/>
      <c r="D194" s="236"/>
      <c r="E194" s="237" t="s">
        <v>22</v>
      </c>
      <c r="F194" s="238" t="s">
        <v>241</v>
      </c>
      <c r="G194" s="236"/>
      <c r="H194" s="236"/>
      <c r="I194" s="236"/>
      <c r="J194" s="236"/>
      <c r="K194" s="239">
        <v>0.709</v>
      </c>
      <c r="L194" s="236"/>
      <c r="M194" s="236"/>
      <c r="N194" s="236"/>
      <c r="O194" s="236"/>
      <c r="P194" s="236"/>
      <c r="Q194" s="236"/>
      <c r="R194" s="240"/>
      <c r="T194" s="241"/>
      <c r="U194" s="236"/>
      <c r="V194" s="236"/>
      <c r="W194" s="236"/>
      <c r="X194" s="236"/>
      <c r="Y194" s="236"/>
      <c r="Z194" s="236"/>
      <c r="AA194" s="242"/>
      <c r="AT194" s="243" t="s">
        <v>155</v>
      </c>
      <c r="AU194" s="243" t="s">
        <v>100</v>
      </c>
      <c r="AV194" s="11" t="s">
        <v>100</v>
      </c>
      <c r="AW194" s="11" t="s">
        <v>36</v>
      </c>
      <c r="AX194" s="11" t="s">
        <v>80</v>
      </c>
      <c r="AY194" s="243" t="s">
        <v>147</v>
      </c>
    </row>
    <row r="195" spans="2:51" s="12" customFormat="1" ht="16.5" customHeight="1">
      <c r="B195" s="244"/>
      <c r="C195" s="245"/>
      <c r="D195" s="245"/>
      <c r="E195" s="246" t="s">
        <v>22</v>
      </c>
      <c r="F195" s="247" t="s">
        <v>158</v>
      </c>
      <c r="G195" s="245"/>
      <c r="H195" s="245"/>
      <c r="I195" s="245"/>
      <c r="J195" s="245"/>
      <c r="K195" s="248">
        <v>12.219</v>
      </c>
      <c r="L195" s="245"/>
      <c r="M195" s="245"/>
      <c r="N195" s="245"/>
      <c r="O195" s="245"/>
      <c r="P195" s="245"/>
      <c r="Q195" s="245"/>
      <c r="R195" s="249"/>
      <c r="T195" s="250"/>
      <c r="U195" s="245"/>
      <c r="V195" s="245"/>
      <c r="W195" s="245"/>
      <c r="X195" s="245"/>
      <c r="Y195" s="245"/>
      <c r="Z195" s="245"/>
      <c r="AA195" s="251"/>
      <c r="AT195" s="252" t="s">
        <v>155</v>
      </c>
      <c r="AU195" s="252" t="s">
        <v>100</v>
      </c>
      <c r="AV195" s="12" t="s">
        <v>152</v>
      </c>
      <c r="AW195" s="12" t="s">
        <v>36</v>
      </c>
      <c r="AX195" s="12" t="s">
        <v>37</v>
      </c>
      <c r="AY195" s="252" t="s">
        <v>147</v>
      </c>
    </row>
    <row r="196" spans="2:63" s="9" customFormat="1" ht="29.85" customHeight="1">
      <c r="B196" s="201"/>
      <c r="C196" s="202"/>
      <c r="D196" s="212" t="s">
        <v>112</v>
      </c>
      <c r="E196" s="212"/>
      <c r="F196" s="212"/>
      <c r="G196" s="212"/>
      <c r="H196" s="212"/>
      <c r="I196" s="212"/>
      <c r="J196" s="212"/>
      <c r="K196" s="212"/>
      <c r="L196" s="212"/>
      <c r="M196" s="212"/>
      <c r="N196" s="213">
        <f>BK196</f>
        <v>0</v>
      </c>
      <c r="O196" s="214"/>
      <c r="P196" s="214"/>
      <c r="Q196" s="214"/>
      <c r="R196" s="205"/>
      <c r="T196" s="206"/>
      <c r="U196" s="202"/>
      <c r="V196" s="202"/>
      <c r="W196" s="207">
        <f>SUM(W197:W218)</f>
        <v>0</v>
      </c>
      <c r="X196" s="202"/>
      <c r="Y196" s="207">
        <f>SUM(Y197:Y218)</f>
        <v>0.01171988</v>
      </c>
      <c r="Z196" s="202"/>
      <c r="AA196" s="208">
        <f>SUM(AA197:AA218)</f>
        <v>0</v>
      </c>
      <c r="AR196" s="209" t="s">
        <v>37</v>
      </c>
      <c r="AT196" s="210" t="s">
        <v>79</v>
      </c>
      <c r="AU196" s="210" t="s">
        <v>37</v>
      </c>
      <c r="AY196" s="209" t="s">
        <v>147</v>
      </c>
      <c r="BK196" s="211">
        <f>SUM(BK197:BK218)</f>
        <v>0</v>
      </c>
    </row>
    <row r="197" spans="2:65" s="1" customFormat="1" ht="38.25" customHeight="1">
      <c r="B197" s="48"/>
      <c r="C197" s="215" t="s">
        <v>242</v>
      </c>
      <c r="D197" s="215" t="s">
        <v>148</v>
      </c>
      <c r="E197" s="216" t="s">
        <v>243</v>
      </c>
      <c r="F197" s="217" t="s">
        <v>244</v>
      </c>
      <c r="G197" s="217"/>
      <c r="H197" s="217"/>
      <c r="I197" s="217"/>
      <c r="J197" s="218" t="s">
        <v>151</v>
      </c>
      <c r="K197" s="219">
        <v>70.464</v>
      </c>
      <c r="L197" s="220">
        <v>0</v>
      </c>
      <c r="M197" s="221"/>
      <c r="N197" s="222">
        <f>ROUND(L197*K197,2)</f>
        <v>0</v>
      </c>
      <c r="O197" s="222"/>
      <c r="P197" s="222"/>
      <c r="Q197" s="222"/>
      <c r="R197" s="50"/>
      <c r="T197" s="223" t="s">
        <v>22</v>
      </c>
      <c r="U197" s="58" t="s">
        <v>45</v>
      </c>
      <c r="V197" s="49"/>
      <c r="W197" s="224">
        <f>V197*K197</f>
        <v>0</v>
      </c>
      <c r="X197" s="224">
        <v>0.00013</v>
      </c>
      <c r="Y197" s="224">
        <f>X197*K197</f>
        <v>0.00916032</v>
      </c>
      <c r="Z197" s="224">
        <v>0</v>
      </c>
      <c r="AA197" s="225">
        <f>Z197*K197</f>
        <v>0</v>
      </c>
      <c r="AR197" s="24" t="s">
        <v>152</v>
      </c>
      <c r="AT197" s="24" t="s">
        <v>148</v>
      </c>
      <c r="AU197" s="24" t="s">
        <v>100</v>
      </c>
      <c r="AY197" s="24" t="s">
        <v>147</v>
      </c>
      <c r="BE197" s="139">
        <f>IF(U197="základní",N197,0)</f>
        <v>0</v>
      </c>
      <c r="BF197" s="139">
        <f>IF(U197="snížená",N197,0)</f>
        <v>0</v>
      </c>
      <c r="BG197" s="139">
        <f>IF(U197="zákl. přenesená",N197,0)</f>
        <v>0</v>
      </c>
      <c r="BH197" s="139">
        <f>IF(U197="sníž. přenesená",N197,0)</f>
        <v>0</v>
      </c>
      <c r="BI197" s="139">
        <f>IF(U197="nulová",N197,0)</f>
        <v>0</v>
      </c>
      <c r="BJ197" s="24" t="s">
        <v>37</v>
      </c>
      <c r="BK197" s="139">
        <f>ROUND(L197*K197,2)</f>
        <v>0</v>
      </c>
      <c r="BL197" s="24" t="s">
        <v>152</v>
      </c>
      <c r="BM197" s="24" t="s">
        <v>245</v>
      </c>
    </row>
    <row r="198" spans="2:51" s="10" customFormat="1" ht="16.5" customHeight="1">
      <c r="B198" s="226"/>
      <c r="C198" s="227"/>
      <c r="D198" s="227"/>
      <c r="E198" s="228" t="s">
        <v>22</v>
      </c>
      <c r="F198" s="229" t="s">
        <v>246</v>
      </c>
      <c r="G198" s="230"/>
      <c r="H198" s="230"/>
      <c r="I198" s="230"/>
      <c r="J198" s="227"/>
      <c r="K198" s="228" t="s">
        <v>22</v>
      </c>
      <c r="L198" s="227"/>
      <c r="M198" s="227"/>
      <c r="N198" s="227"/>
      <c r="O198" s="227"/>
      <c r="P198" s="227"/>
      <c r="Q198" s="227"/>
      <c r="R198" s="231"/>
      <c r="T198" s="232"/>
      <c r="U198" s="227"/>
      <c r="V198" s="227"/>
      <c r="W198" s="227"/>
      <c r="X198" s="227"/>
      <c r="Y198" s="227"/>
      <c r="Z198" s="227"/>
      <c r="AA198" s="233"/>
      <c r="AT198" s="234" t="s">
        <v>155</v>
      </c>
      <c r="AU198" s="234" t="s">
        <v>100</v>
      </c>
      <c r="AV198" s="10" t="s">
        <v>37</v>
      </c>
      <c r="AW198" s="10" t="s">
        <v>36</v>
      </c>
      <c r="AX198" s="10" t="s">
        <v>80</v>
      </c>
      <c r="AY198" s="234" t="s">
        <v>147</v>
      </c>
    </row>
    <row r="199" spans="2:51" s="11" customFormat="1" ht="16.5" customHeight="1">
      <c r="B199" s="235"/>
      <c r="C199" s="236"/>
      <c r="D199" s="236"/>
      <c r="E199" s="237" t="s">
        <v>22</v>
      </c>
      <c r="F199" s="238" t="s">
        <v>247</v>
      </c>
      <c r="G199" s="236"/>
      <c r="H199" s="236"/>
      <c r="I199" s="236"/>
      <c r="J199" s="236"/>
      <c r="K199" s="239">
        <v>5.124</v>
      </c>
      <c r="L199" s="236"/>
      <c r="M199" s="236"/>
      <c r="N199" s="236"/>
      <c r="O199" s="236"/>
      <c r="P199" s="236"/>
      <c r="Q199" s="236"/>
      <c r="R199" s="240"/>
      <c r="T199" s="241"/>
      <c r="U199" s="236"/>
      <c r="V199" s="236"/>
      <c r="W199" s="236"/>
      <c r="X199" s="236"/>
      <c r="Y199" s="236"/>
      <c r="Z199" s="236"/>
      <c r="AA199" s="242"/>
      <c r="AT199" s="243" t="s">
        <v>155</v>
      </c>
      <c r="AU199" s="243" t="s">
        <v>100</v>
      </c>
      <c r="AV199" s="11" t="s">
        <v>100</v>
      </c>
      <c r="AW199" s="11" t="s">
        <v>36</v>
      </c>
      <c r="AX199" s="11" t="s">
        <v>80</v>
      </c>
      <c r="AY199" s="243" t="s">
        <v>147</v>
      </c>
    </row>
    <row r="200" spans="2:51" s="11" customFormat="1" ht="16.5" customHeight="1">
      <c r="B200" s="235"/>
      <c r="C200" s="236"/>
      <c r="D200" s="236"/>
      <c r="E200" s="237" t="s">
        <v>22</v>
      </c>
      <c r="F200" s="238" t="s">
        <v>248</v>
      </c>
      <c r="G200" s="236"/>
      <c r="H200" s="236"/>
      <c r="I200" s="236"/>
      <c r="J200" s="236"/>
      <c r="K200" s="239">
        <v>32.505</v>
      </c>
      <c r="L200" s="236"/>
      <c r="M200" s="236"/>
      <c r="N200" s="236"/>
      <c r="O200" s="236"/>
      <c r="P200" s="236"/>
      <c r="Q200" s="236"/>
      <c r="R200" s="240"/>
      <c r="T200" s="241"/>
      <c r="U200" s="236"/>
      <c r="V200" s="236"/>
      <c r="W200" s="236"/>
      <c r="X200" s="236"/>
      <c r="Y200" s="236"/>
      <c r="Z200" s="236"/>
      <c r="AA200" s="242"/>
      <c r="AT200" s="243" t="s">
        <v>155</v>
      </c>
      <c r="AU200" s="243" t="s">
        <v>100</v>
      </c>
      <c r="AV200" s="11" t="s">
        <v>100</v>
      </c>
      <c r="AW200" s="11" t="s">
        <v>36</v>
      </c>
      <c r="AX200" s="11" t="s">
        <v>80</v>
      </c>
      <c r="AY200" s="243" t="s">
        <v>147</v>
      </c>
    </row>
    <row r="201" spans="2:51" s="11" customFormat="1" ht="16.5" customHeight="1">
      <c r="B201" s="235"/>
      <c r="C201" s="236"/>
      <c r="D201" s="236"/>
      <c r="E201" s="237" t="s">
        <v>22</v>
      </c>
      <c r="F201" s="238" t="s">
        <v>249</v>
      </c>
      <c r="G201" s="236"/>
      <c r="H201" s="236"/>
      <c r="I201" s="236"/>
      <c r="J201" s="236"/>
      <c r="K201" s="239">
        <v>16.98</v>
      </c>
      <c r="L201" s="236"/>
      <c r="M201" s="236"/>
      <c r="N201" s="236"/>
      <c r="O201" s="236"/>
      <c r="P201" s="236"/>
      <c r="Q201" s="236"/>
      <c r="R201" s="240"/>
      <c r="T201" s="241"/>
      <c r="U201" s="236"/>
      <c r="V201" s="236"/>
      <c r="W201" s="236"/>
      <c r="X201" s="236"/>
      <c r="Y201" s="236"/>
      <c r="Z201" s="236"/>
      <c r="AA201" s="242"/>
      <c r="AT201" s="243" t="s">
        <v>155</v>
      </c>
      <c r="AU201" s="243" t="s">
        <v>100</v>
      </c>
      <c r="AV201" s="11" t="s">
        <v>100</v>
      </c>
      <c r="AW201" s="11" t="s">
        <v>36</v>
      </c>
      <c r="AX201" s="11" t="s">
        <v>80</v>
      </c>
      <c r="AY201" s="243" t="s">
        <v>147</v>
      </c>
    </row>
    <row r="202" spans="2:51" s="11" customFormat="1" ht="16.5" customHeight="1">
      <c r="B202" s="235"/>
      <c r="C202" s="236"/>
      <c r="D202" s="236"/>
      <c r="E202" s="237" t="s">
        <v>22</v>
      </c>
      <c r="F202" s="238" t="s">
        <v>250</v>
      </c>
      <c r="G202" s="236"/>
      <c r="H202" s="236"/>
      <c r="I202" s="236"/>
      <c r="J202" s="236"/>
      <c r="K202" s="239">
        <v>8.205</v>
      </c>
      <c r="L202" s="236"/>
      <c r="M202" s="236"/>
      <c r="N202" s="236"/>
      <c r="O202" s="236"/>
      <c r="P202" s="236"/>
      <c r="Q202" s="236"/>
      <c r="R202" s="240"/>
      <c r="T202" s="241"/>
      <c r="U202" s="236"/>
      <c r="V202" s="236"/>
      <c r="W202" s="236"/>
      <c r="X202" s="236"/>
      <c r="Y202" s="236"/>
      <c r="Z202" s="236"/>
      <c r="AA202" s="242"/>
      <c r="AT202" s="243" t="s">
        <v>155</v>
      </c>
      <c r="AU202" s="243" t="s">
        <v>100</v>
      </c>
      <c r="AV202" s="11" t="s">
        <v>100</v>
      </c>
      <c r="AW202" s="11" t="s">
        <v>36</v>
      </c>
      <c r="AX202" s="11" t="s">
        <v>80</v>
      </c>
      <c r="AY202" s="243" t="s">
        <v>147</v>
      </c>
    </row>
    <row r="203" spans="2:51" s="10" customFormat="1" ht="16.5" customHeight="1">
      <c r="B203" s="226"/>
      <c r="C203" s="227"/>
      <c r="D203" s="227"/>
      <c r="E203" s="228" t="s">
        <v>22</v>
      </c>
      <c r="F203" s="253" t="s">
        <v>251</v>
      </c>
      <c r="G203" s="227"/>
      <c r="H203" s="227"/>
      <c r="I203" s="227"/>
      <c r="J203" s="227"/>
      <c r="K203" s="228" t="s">
        <v>22</v>
      </c>
      <c r="L203" s="227"/>
      <c r="M203" s="227"/>
      <c r="N203" s="227"/>
      <c r="O203" s="227"/>
      <c r="P203" s="227"/>
      <c r="Q203" s="227"/>
      <c r="R203" s="231"/>
      <c r="T203" s="232"/>
      <c r="U203" s="227"/>
      <c r="V203" s="227"/>
      <c r="W203" s="227"/>
      <c r="X203" s="227"/>
      <c r="Y203" s="227"/>
      <c r="Z203" s="227"/>
      <c r="AA203" s="233"/>
      <c r="AT203" s="234" t="s">
        <v>155</v>
      </c>
      <c r="AU203" s="234" t="s">
        <v>100</v>
      </c>
      <c r="AV203" s="10" t="s">
        <v>37</v>
      </c>
      <c r="AW203" s="10" t="s">
        <v>36</v>
      </c>
      <c r="AX203" s="10" t="s">
        <v>80</v>
      </c>
      <c r="AY203" s="234" t="s">
        <v>147</v>
      </c>
    </row>
    <row r="204" spans="2:51" s="11" customFormat="1" ht="16.5" customHeight="1">
      <c r="B204" s="235"/>
      <c r="C204" s="236"/>
      <c r="D204" s="236"/>
      <c r="E204" s="237" t="s">
        <v>22</v>
      </c>
      <c r="F204" s="238" t="s">
        <v>252</v>
      </c>
      <c r="G204" s="236"/>
      <c r="H204" s="236"/>
      <c r="I204" s="236"/>
      <c r="J204" s="236"/>
      <c r="K204" s="239">
        <v>7.65</v>
      </c>
      <c r="L204" s="236"/>
      <c r="M204" s="236"/>
      <c r="N204" s="236"/>
      <c r="O204" s="236"/>
      <c r="P204" s="236"/>
      <c r="Q204" s="236"/>
      <c r="R204" s="240"/>
      <c r="T204" s="241"/>
      <c r="U204" s="236"/>
      <c r="V204" s="236"/>
      <c r="W204" s="236"/>
      <c r="X204" s="236"/>
      <c r="Y204" s="236"/>
      <c r="Z204" s="236"/>
      <c r="AA204" s="242"/>
      <c r="AT204" s="243" t="s">
        <v>155</v>
      </c>
      <c r="AU204" s="243" t="s">
        <v>100</v>
      </c>
      <c r="AV204" s="11" t="s">
        <v>100</v>
      </c>
      <c r="AW204" s="11" t="s">
        <v>36</v>
      </c>
      <c r="AX204" s="11" t="s">
        <v>80</v>
      </c>
      <c r="AY204" s="243" t="s">
        <v>147</v>
      </c>
    </row>
    <row r="205" spans="2:51" s="12" customFormat="1" ht="16.5" customHeight="1">
      <c r="B205" s="244"/>
      <c r="C205" s="245"/>
      <c r="D205" s="245"/>
      <c r="E205" s="246" t="s">
        <v>22</v>
      </c>
      <c r="F205" s="247" t="s">
        <v>158</v>
      </c>
      <c r="G205" s="245"/>
      <c r="H205" s="245"/>
      <c r="I205" s="245"/>
      <c r="J205" s="245"/>
      <c r="K205" s="248">
        <v>70.464</v>
      </c>
      <c r="L205" s="245"/>
      <c r="M205" s="245"/>
      <c r="N205" s="245"/>
      <c r="O205" s="245"/>
      <c r="P205" s="245"/>
      <c r="Q205" s="245"/>
      <c r="R205" s="249"/>
      <c r="T205" s="250"/>
      <c r="U205" s="245"/>
      <c r="V205" s="245"/>
      <c r="W205" s="245"/>
      <c r="X205" s="245"/>
      <c r="Y205" s="245"/>
      <c r="Z205" s="245"/>
      <c r="AA205" s="251"/>
      <c r="AT205" s="252" t="s">
        <v>155</v>
      </c>
      <c r="AU205" s="252" t="s">
        <v>100</v>
      </c>
      <c r="AV205" s="12" t="s">
        <v>152</v>
      </c>
      <c r="AW205" s="12" t="s">
        <v>36</v>
      </c>
      <c r="AX205" s="12" t="s">
        <v>37</v>
      </c>
      <c r="AY205" s="252" t="s">
        <v>147</v>
      </c>
    </row>
    <row r="206" spans="2:65" s="1" customFormat="1" ht="16.5" customHeight="1">
      <c r="B206" s="48"/>
      <c r="C206" s="215" t="s">
        <v>11</v>
      </c>
      <c r="D206" s="215" t="s">
        <v>148</v>
      </c>
      <c r="E206" s="216" t="s">
        <v>253</v>
      </c>
      <c r="F206" s="217" t="s">
        <v>254</v>
      </c>
      <c r="G206" s="217"/>
      <c r="H206" s="217"/>
      <c r="I206" s="217"/>
      <c r="J206" s="218" t="s">
        <v>151</v>
      </c>
      <c r="K206" s="219">
        <v>255.956</v>
      </c>
      <c r="L206" s="220">
        <v>0</v>
      </c>
      <c r="M206" s="221"/>
      <c r="N206" s="222">
        <f>ROUND(L206*K206,2)</f>
        <v>0</v>
      </c>
      <c r="O206" s="222"/>
      <c r="P206" s="222"/>
      <c r="Q206" s="222"/>
      <c r="R206" s="50"/>
      <c r="T206" s="223" t="s">
        <v>22</v>
      </c>
      <c r="U206" s="58" t="s">
        <v>45</v>
      </c>
      <c r="V206" s="49"/>
      <c r="W206" s="224">
        <f>V206*K206</f>
        <v>0</v>
      </c>
      <c r="X206" s="224">
        <v>0</v>
      </c>
      <c r="Y206" s="224">
        <f>X206*K206</f>
        <v>0</v>
      </c>
      <c r="Z206" s="224">
        <v>0</v>
      </c>
      <c r="AA206" s="225">
        <f>Z206*K206</f>
        <v>0</v>
      </c>
      <c r="AR206" s="24" t="s">
        <v>152</v>
      </c>
      <c r="AT206" s="24" t="s">
        <v>148</v>
      </c>
      <c r="AU206" s="24" t="s">
        <v>100</v>
      </c>
      <c r="AY206" s="24" t="s">
        <v>147</v>
      </c>
      <c r="BE206" s="139">
        <f>IF(U206="základní",N206,0)</f>
        <v>0</v>
      </c>
      <c r="BF206" s="139">
        <f>IF(U206="snížená",N206,0)</f>
        <v>0</v>
      </c>
      <c r="BG206" s="139">
        <f>IF(U206="zákl. přenesená",N206,0)</f>
        <v>0</v>
      </c>
      <c r="BH206" s="139">
        <f>IF(U206="sníž. přenesená",N206,0)</f>
        <v>0</v>
      </c>
      <c r="BI206" s="139">
        <f>IF(U206="nulová",N206,0)</f>
        <v>0</v>
      </c>
      <c r="BJ206" s="24" t="s">
        <v>37</v>
      </c>
      <c r="BK206" s="139">
        <f>ROUND(L206*K206,2)</f>
        <v>0</v>
      </c>
      <c r="BL206" s="24" t="s">
        <v>152</v>
      </c>
      <c r="BM206" s="24" t="s">
        <v>255</v>
      </c>
    </row>
    <row r="207" spans="2:51" s="10" customFormat="1" ht="16.5" customHeight="1">
      <c r="B207" s="226"/>
      <c r="C207" s="227"/>
      <c r="D207" s="227"/>
      <c r="E207" s="228" t="s">
        <v>22</v>
      </c>
      <c r="F207" s="229" t="s">
        <v>246</v>
      </c>
      <c r="G207" s="230"/>
      <c r="H207" s="230"/>
      <c r="I207" s="230"/>
      <c r="J207" s="227"/>
      <c r="K207" s="228" t="s">
        <v>22</v>
      </c>
      <c r="L207" s="227"/>
      <c r="M207" s="227"/>
      <c r="N207" s="227"/>
      <c r="O207" s="227"/>
      <c r="P207" s="227"/>
      <c r="Q207" s="227"/>
      <c r="R207" s="231"/>
      <c r="T207" s="232"/>
      <c r="U207" s="227"/>
      <c r="V207" s="227"/>
      <c r="W207" s="227"/>
      <c r="X207" s="227"/>
      <c r="Y207" s="227"/>
      <c r="Z207" s="227"/>
      <c r="AA207" s="233"/>
      <c r="AT207" s="234" t="s">
        <v>155</v>
      </c>
      <c r="AU207" s="234" t="s">
        <v>100</v>
      </c>
      <c r="AV207" s="10" t="s">
        <v>37</v>
      </c>
      <c r="AW207" s="10" t="s">
        <v>36</v>
      </c>
      <c r="AX207" s="10" t="s">
        <v>80</v>
      </c>
      <c r="AY207" s="234" t="s">
        <v>147</v>
      </c>
    </row>
    <row r="208" spans="2:51" s="11" customFormat="1" ht="25.5" customHeight="1">
      <c r="B208" s="235"/>
      <c r="C208" s="236"/>
      <c r="D208" s="236"/>
      <c r="E208" s="237" t="s">
        <v>22</v>
      </c>
      <c r="F208" s="238" t="s">
        <v>256</v>
      </c>
      <c r="G208" s="236"/>
      <c r="H208" s="236"/>
      <c r="I208" s="236"/>
      <c r="J208" s="236"/>
      <c r="K208" s="239">
        <v>38.882</v>
      </c>
      <c r="L208" s="236"/>
      <c r="M208" s="236"/>
      <c r="N208" s="236"/>
      <c r="O208" s="236"/>
      <c r="P208" s="236"/>
      <c r="Q208" s="236"/>
      <c r="R208" s="240"/>
      <c r="T208" s="241"/>
      <c r="U208" s="236"/>
      <c r="V208" s="236"/>
      <c r="W208" s="236"/>
      <c r="X208" s="236"/>
      <c r="Y208" s="236"/>
      <c r="Z208" s="236"/>
      <c r="AA208" s="242"/>
      <c r="AT208" s="243" t="s">
        <v>155</v>
      </c>
      <c r="AU208" s="243" t="s">
        <v>100</v>
      </c>
      <c r="AV208" s="11" t="s">
        <v>100</v>
      </c>
      <c r="AW208" s="11" t="s">
        <v>36</v>
      </c>
      <c r="AX208" s="11" t="s">
        <v>80</v>
      </c>
      <c r="AY208" s="243" t="s">
        <v>147</v>
      </c>
    </row>
    <row r="209" spans="2:51" s="11" customFormat="1" ht="16.5" customHeight="1">
      <c r="B209" s="235"/>
      <c r="C209" s="236"/>
      <c r="D209" s="236"/>
      <c r="E209" s="237" t="s">
        <v>22</v>
      </c>
      <c r="F209" s="238" t="s">
        <v>257</v>
      </c>
      <c r="G209" s="236"/>
      <c r="H209" s="236"/>
      <c r="I209" s="236"/>
      <c r="J209" s="236"/>
      <c r="K209" s="239">
        <v>37.762</v>
      </c>
      <c r="L209" s="236"/>
      <c r="M209" s="236"/>
      <c r="N209" s="236"/>
      <c r="O209" s="236"/>
      <c r="P209" s="236"/>
      <c r="Q209" s="236"/>
      <c r="R209" s="240"/>
      <c r="T209" s="241"/>
      <c r="U209" s="236"/>
      <c r="V209" s="236"/>
      <c r="W209" s="236"/>
      <c r="X209" s="236"/>
      <c r="Y209" s="236"/>
      <c r="Z209" s="236"/>
      <c r="AA209" s="242"/>
      <c r="AT209" s="243" t="s">
        <v>155</v>
      </c>
      <c r="AU209" s="243" t="s">
        <v>100</v>
      </c>
      <c r="AV209" s="11" t="s">
        <v>100</v>
      </c>
      <c r="AW209" s="11" t="s">
        <v>36</v>
      </c>
      <c r="AX209" s="11" t="s">
        <v>80</v>
      </c>
      <c r="AY209" s="243" t="s">
        <v>147</v>
      </c>
    </row>
    <row r="210" spans="2:51" s="11" customFormat="1" ht="16.5" customHeight="1">
      <c r="B210" s="235"/>
      <c r="C210" s="236"/>
      <c r="D210" s="236"/>
      <c r="E210" s="237" t="s">
        <v>22</v>
      </c>
      <c r="F210" s="238" t="s">
        <v>258</v>
      </c>
      <c r="G210" s="236"/>
      <c r="H210" s="236"/>
      <c r="I210" s="236"/>
      <c r="J210" s="236"/>
      <c r="K210" s="239">
        <v>30.415</v>
      </c>
      <c r="L210" s="236"/>
      <c r="M210" s="236"/>
      <c r="N210" s="236"/>
      <c r="O210" s="236"/>
      <c r="P210" s="236"/>
      <c r="Q210" s="236"/>
      <c r="R210" s="240"/>
      <c r="T210" s="241"/>
      <c r="U210" s="236"/>
      <c r="V210" s="236"/>
      <c r="W210" s="236"/>
      <c r="X210" s="236"/>
      <c r="Y210" s="236"/>
      <c r="Z210" s="236"/>
      <c r="AA210" s="242"/>
      <c r="AT210" s="243" t="s">
        <v>155</v>
      </c>
      <c r="AU210" s="243" t="s">
        <v>100</v>
      </c>
      <c r="AV210" s="11" t="s">
        <v>100</v>
      </c>
      <c r="AW210" s="11" t="s">
        <v>36</v>
      </c>
      <c r="AX210" s="11" t="s">
        <v>80</v>
      </c>
      <c r="AY210" s="243" t="s">
        <v>147</v>
      </c>
    </row>
    <row r="211" spans="2:51" s="11" customFormat="1" ht="16.5" customHeight="1">
      <c r="B211" s="235"/>
      <c r="C211" s="236"/>
      <c r="D211" s="236"/>
      <c r="E211" s="237" t="s">
        <v>22</v>
      </c>
      <c r="F211" s="238" t="s">
        <v>259</v>
      </c>
      <c r="G211" s="236"/>
      <c r="H211" s="236"/>
      <c r="I211" s="236"/>
      <c r="J211" s="236"/>
      <c r="K211" s="239">
        <v>26.622</v>
      </c>
      <c r="L211" s="236"/>
      <c r="M211" s="236"/>
      <c r="N211" s="236"/>
      <c r="O211" s="236"/>
      <c r="P211" s="236"/>
      <c r="Q211" s="236"/>
      <c r="R211" s="240"/>
      <c r="T211" s="241"/>
      <c r="U211" s="236"/>
      <c r="V211" s="236"/>
      <c r="W211" s="236"/>
      <c r="X211" s="236"/>
      <c r="Y211" s="236"/>
      <c r="Z211" s="236"/>
      <c r="AA211" s="242"/>
      <c r="AT211" s="243" t="s">
        <v>155</v>
      </c>
      <c r="AU211" s="243" t="s">
        <v>100</v>
      </c>
      <c r="AV211" s="11" t="s">
        <v>100</v>
      </c>
      <c r="AW211" s="11" t="s">
        <v>36</v>
      </c>
      <c r="AX211" s="11" t="s">
        <v>80</v>
      </c>
      <c r="AY211" s="243" t="s">
        <v>147</v>
      </c>
    </row>
    <row r="212" spans="2:51" s="11" customFormat="1" ht="16.5" customHeight="1">
      <c r="B212" s="235"/>
      <c r="C212" s="236"/>
      <c r="D212" s="236"/>
      <c r="E212" s="237" t="s">
        <v>22</v>
      </c>
      <c r="F212" s="238" t="s">
        <v>260</v>
      </c>
      <c r="G212" s="236"/>
      <c r="H212" s="236"/>
      <c r="I212" s="236"/>
      <c r="J212" s="236"/>
      <c r="K212" s="239">
        <v>15.316</v>
      </c>
      <c r="L212" s="236"/>
      <c r="M212" s="236"/>
      <c r="N212" s="236"/>
      <c r="O212" s="236"/>
      <c r="P212" s="236"/>
      <c r="Q212" s="236"/>
      <c r="R212" s="240"/>
      <c r="T212" s="241"/>
      <c r="U212" s="236"/>
      <c r="V212" s="236"/>
      <c r="W212" s="236"/>
      <c r="X212" s="236"/>
      <c r="Y212" s="236"/>
      <c r="Z212" s="236"/>
      <c r="AA212" s="242"/>
      <c r="AT212" s="243" t="s">
        <v>155</v>
      </c>
      <c r="AU212" s="243" t="s">
        <v>100</v>
      </c>
      <c r="AV212" s="11" t="s">
        <v>100</v>
      </c>
      <c r="AW212" s="11" t="s">
        <v>36</v>
      </c>
      <c r="AX212" s="11" t="s">
        <v>80</v>
      </c>
      <c r="AY212" s="243" t="s">
        <v>147</v>
      </c>
    </row>
    <row r="213" spans="2:51" s="11" customFormat="1" ht="16.5" customHeight="1">
      <c r="B213" s="235"/>
      <c r="C213" s="236"/>
      <c r="D213" s="236"/>
      <c r="E213" s="237" t="s">
        <v>22</v>
      </c>
      <c r="F213" s="238" t="s">
        <v>261</v>
      </c>
      <c r="G213" s="236"/>
      <c r="H213" s="236"/>
      <c r="I213" s="236"/>
      <c r="J213" s="236"/>
      <c r="K213" s="239">
        <v>57.242</v>
      </c>
      <c r="L213" s="236"/>
      <c r="M213" s="236"/>
      <c r="N213" s="236"/>
      <c r="O213" s="236"/>
      <c r="P213" s="236"/>
      <c r="Q213" s="236"/>
      <c r="R213" s="240"/>
      <c r="T213" s="241"/>
      <c r="U213" s="236"/>
      <c r="V213" s="236"/>
      <c r="W213" s="236"/>
      <c r="X213" s="236"/>
      <c r="Y213" s="236"/>
      <c r="Z213" s="236"/>
      <c r="AA213" s="242"/>
      <c r="AT213" s="243" t="s">
        <v>155</v>
      </c>
      <c r="AU213" s="243" t="s">
        <v>100</v>
      </c>
      <c r="AV213" s="11" t="s">
        <v>100</v>
      </c>
      <c r="AW213" s="11" t="s">
        <v>36</v>
      </c>
      <c r="AX213" s="11" t="s">
        <v>80</v>
      </c>
      <c r="AY213" s="243" t="s">
        <v>147</v>
      </c>
    </row>
    <row r="214" spans="2:51" s="11" customFormat="1" ht="16.5" customHeight="1">
      <c r="B214" s="235"/>
      <c r="C214" s="236"/>
      <c r="D214" s="236"/>
      <c r="E214" s="237" t="s">
        <v>22</v>
      </c>
      <c r="F214" s="238" t="s">
        <v>262</v>
      </c>
      <c r="G214" s="236"/>
      <c r="H214" s="236"/>
      <c r="I214" s="236"/>
      <c r="J214" s="236"/>
      <c r="K214" s="239">
        <v>26.037</v>
      </c>
      <c r="L214" s="236"/>
      <c r="M214" s="236"/>
      <c r="N214" s="236"/>
      <c r="O214" s="236"/>
      <c r="P214" s="236"/>
      <c r="Q214" s="236"/>
      <c r="R214" s="240"/>
      <c r="T214" s="241"/>
      <c r="U214" s="236"/>
      <c r="V214" s="236"/>
      <c r="W214" s="236"/>
      <c r="X214" s="236"/>
      <c r="Y214" s="236"/>
      <c r="Z214" s="236"/>
      <c r="AA214" s="242"/>
      <c r="AT214" s="243" t="s">
        <v>155</v>
      </c>
      <c r="AU214" s="243" t="s">
        <v>100</v>
      </c>
      <c r="AV214" s="11" t="s">
        <v>100</v>
      </c>
      <c r="AW214" s="11" t="s">
        <v>36</v>
      </c>
      <c r="AX214" s="11" t="s">
        <v>80</v>
      </c>
      <c r="AY214" s="243" t="s">
        <v>147</v>
      </c>
    </row>
    <row r="215" spans="2:51" s="10" customFormat="1" ht="16.5" customHeight="1">
      <c r="B215" s="226"/>
      <c r="C215" s="227"/>
      <c r="D215" s="227"/>
      <c r="E215" s="228" t="s">
        <v>22</v>
      </c>
      <c r="F215" s="253" t="s">
        <v>251</v>
      </c>
      <c r="G215" s="227"/>
      <c r="H215" s="227"/>
      <c r="I215" s="227"/>
      <c r="J215" s="227"/>
      <c r="K215" s="228" t="s">
        <v>22</v>
      </c>
      <c r="L215" s="227"/>
      <c r="M215" s="227"/>
      <c r="N215" s="227"/>
      <c r="O215" s="227"/>
      <c r="P215" s="227"/>
      <c r="Q215" s="227"/>
      <c r="R215" s="231"/>
      <c r="T215" s="232"/>
      <c r="U215" s="227"/>
      <c r="V215" s="227"/>
      <c r="W215" s="227"/>
      <c r="X215" s="227"/>
      <c r="Y215" s="227"/>
      <c r="Z215" s="227"/>
      <c r="AA215" s="233"/>
      <c r="AT215" s="234" t="s">
        <v>155</v>
      </c>
      <c r="AU215" s="234" t="s">
        <v>100</v>
      </c>
      <c r="AV215" s="10" t="s">
        <v>37</v>
      </c>
      <c r="AW215" s="10" t="s">
        <v>36</v>
      </c>
      <c r="AX215" s="10" t="s">
        <v>80</v>
      </c>
      <c r="AY215" s="234" t="s">
        <v>147</v>
      </c>
    </row>
    <row r="216" spans="2:51" s="11" customFormat="1" ht="16.5" customHeight="1">
      <c r="B216" s="235"/>
      <c r="C216" s="236"/>
      <c r="D216" s="236"/>
      <c r="E216" s="237" t="s">
        <v>22</v>
      </c>
      <c r="F216" s="238" t="s">
        <v>263</v>
      </c>
      <c r="G216" s="236"/>
      <c r="H216" s="236"/>
      <c r="I216" s="236"/>
      <c r="J216" s="236"/>
      <c r="K216" s="239">
        <v>23.68</v>
      </c>
      <c r="L216" s="236"/>
      <c r="M216" s="236"/>
      <c r="N216" s="236"/>
      <c r="O216" s="236"/>
      <c r="P216" s="236"/>
      <c r="Q216" s="236"/>
      <c r="R216" s="240"/>
      <c r="T216" s="241"/>
      <c r="U216" s="236"/>
      <c r="V216" s="236"/>
      <c r="W216" s="236"/>
      <c r="X216" s="236"/>
      <c r="Y216" s="236"/>
      <c r="Z216" s="236"/>
      <c r="AA216" s="242"/>
      <c r="AT216" s="243" t="s">
        <v>155</v>
      </c>
      <c r="AU216" s="243" t="s">
        <v>100</v>
      </c>
      <c r="AV216" s="11" t="s">
        <v>100</v>
      </c>
      <c r="AW216" s="11" t="s">
        <v>36</v>
      </c>
      <c r="AX216" s="11" t="s">
        <v>80</v>
      </c>
      <c r="AY216" s="243" t="s">
        <v>147</v>
      </c>
    </row>
    <row r="217" spans="2:51" s="12" customFormat="1" ht="16.5" customHeight="1">
      <c r="B217" s="244"/>
      <c r="C217" s="245"/>
      <c r="D217" s="245"/>
      <c r="E217" s="246" t="s">
        <v>22</v>
      </c>
      <c r="F217" s="247" t="s">
        <v>158</v>
      </c>
      <c r="G217" s="245"/>
      <c r="H217" s="245"/>
      <c r="I217" s="245"/>
      <c r="J217" s="245"/>
      <c r="K217" s="248">
        <v>255.956</v>
      </c>
      <c r="L217" s="245"/>
      <c r="M217" s="245"/>
      <c r="N217" s="245"/>
      <c r="O217" s="245"/>
      <c r="P217" s="245"/>
      <c r="Q217" s="245"/>
      <c r="R217" s="249"/>
      <c r="T217" s="250"/>
      <c r="U217" s="245"/>
      <c r="V217" s="245"/>
      <c r="W217" s="245"/>
      <c r="X217" s="245"/>
      <c r="Y217" s="245"/>
      <c r="Z217" s="245"/>
      <c r="AA217" s="251"/>
      <c r="AT217" s="252" t="s">
        <v>155</v>
      </c>
      <c r="AU217" s="252" t="s">
        <v>100</v>
      </c>
      <c r="AV217" s="12" t="s">
        <v>152</v>
      </c>
      <c r="AW217" s="12" t="s">
        <v>36</v>
      </c>
      <c r="AX217" s="12" t="s">
        <v>37</v>
      </c>
      <c r="AY217" s="252" t="s">
        <v>147</v>
      </c>
    </row>
    <row r="218" spans="2:65" s="1" customFormat="1" ht="16.5" customHeight="1">
      <c r="B218" s="48"/>
      <c r="C218" s="215" t="s">
        <v>264</v>
      </c>
      <c r="D218" s="215" t="s">
        <v>148</v>
      </c>
      <c r="E218" s="216" t="s">
        <v>265</v>
      </c>
      <c r="F218" s="217" t="s">
        <v>266</v>
      </c>
      <c r="G218" s="217"/>
      <c r="H218" s="217"/>
      <c r="I218" s="217"/>
      <c r="J218" s="218" t="s">
        <v>151</v>
      </c>
      <c r="K218" s="219">
        <v>255.956</v>
      </c>
      <c r="L218" s="220">
        <v>0</v>
      </c>
      <c r="M218" s="221"/>
      <c r="N218" s="222">
        <f>ROUND(L218*K218,2)</f>
        <v>0</v>
      </c>
      <c r="O218" s="222"/>
      <c r="P218" s="222"/>
      <c r="Q218" s="222"/>
      <c r="R218" s="50"/>
      <c r="T218" s="223" t="s">
        <v>22</v>
      </c>
      <c r="U218" s="58" t="s">
        <v>45</v>
      </c>
      <c r="V218" s="49"/>
      <c r="W218" s="224">
        <f>V218*K218</f>
        <v>0</v>
      </c>
      <c r="X218" s="224">
        <v>1E-05</v>
      </c>
      <c r="Y218" s="224">
        <f>X218*K218</f>
        <v>0.0025595600000000002</v>
      </c>
      <c r="Z218" s="224">
        <v>0</v>
      </c>
      <c r="AA218" s="225">
        <f>Z218*K218</f>
        <v>0</v>
      </c>
      <c r="AR218" s="24" t="s">
        <v>152</v>
      </c>
      <c r="AT218" s="24" t="s">
        <v>148</v>
      </c>
      <c r="AU218" s="24" t="s">
        <v>100</v>
      </c>
      <c r="AY218" s="24" t="s">
        <v>147</v>
      </c>
      <c r="BE218" s="139">
        <f>IF(U218="základní",N218,0)</f>
        <v>0</v>
      </c>
      <c r="BF218" s="139">
        <f>IF(U218="snížená",N218,0)</f>
        <v>0</v>
      </c>
      <c r="BG218" s="139">
        <f>IF(U218="zákl. přenesená",N218,0)</f>
        <v>0</v>
      </c>
      <c r="BH218" s="139">
        <f>IF(U218="sníž. přenesená",N218,0)</f>
        <v>0</v>
      </c>
      <c r="BI218" s="139">
        <f>IF(U218="nulová",N218,0)</f>
        <v>0</v>
      </c>
      <c r="BJ218" s="24" t="s">
        <v>37</v>
      </c>
      <c r="BK218" s="139">
        <f>ROUND(L218*K218,2)</f>
        <v>0</v>
      </c>
      <c r="BL218" s="24" t="s">
        <v>152</v>
      </c>
      <c r="BM218" s="24" t="s">
        <v>267</v>
      </c>
    </row>
    <row r="219" spans="2:63" s="9" customFormat="1" ht="29.85" customHeight="1">
      <c r="B219" s="201"/>
      <c r="C219" s="202"/>
      <c r="D219" s="212" t="s">
        <v>113</v>
      </c>
      <c r="E219" s="212"/>
      <c r="F219" s="212"/>
      <c r="G219" s="212"/>
      <c r="H219" s="212"/>
      <c r="I219" s="212"/>
      <c r="J219" s="212"/>
      <c r="K219" s="212"/>
      <c r="L219" s="212"/>
      <c r="M219" s="212"/>
      <c r="N219" s="256">
        <f>BK219</f>
        <v>0</v>
      </c>
      <c r="O219" s="257"/>
      <c r="P219" s="257"/>
      <c r="Q219" s="257"/>
      <c r="R219" s="205"/>
      <c r="T219" s="206"/>
      <c r="U219" s="202"/>
      <c r="V219" s="202"/>
      <c r="W219" s="207">
        <f>SUM(W220:W257)</f>
        <v>0</v>
      </c>
      <c r="X219" s="202"/>
      <c r="Y219" s="207">
        <f>SUM(Y220:Y257)</f>
        <v>0</v>
      </c>
      <c r="Z219" s="202"/>
      <c r="AA219" s="208">
        <f>SUM(AA220:AA257)</f>
        <v>3.5482219999999995</v>
      </c>
      <c r="AR219" s="209" t="s">
        <v>37</v>
      </c>
      <c r="AT219" s="210" t="s">
        <v>79</v>
      </c>
      <c r="AU219" s="210" t="s">
        <v>37</v>
      </c>
      <c r="AY219" s="209" t="s">
        <v>147</v>
      </c>
      <c r="BK219" s="211">
        <f>SUM(BK220:BK257)</f>
        <v>0</v>
      </c>
    </row>
    <row r="220" spans="2:65" s="1" customFormat="1" ht="25.5" customHeight="1">
      <c r="B220" s="48"/>
      <c r="C220" s="215" t="s">
        <v>268</v>
      </c>
      <c r="D220" s="215" t="s">
        <v>148</v>
      </c>
      <c r="E220" s="216" t="s">
        <v>269</v>
      </c>
      <c r="F220" s="217" t="s">
        <v>270</v>
      </c>
      <c r="G220" s="217"/>
      <c r="H220" s="217"/>
      <c r="I220" s="217"/>
      <c r="J220" s="218" t="s">
        <v>161</v>
      </c>
      <c r="K220" s="219">
        <v>0.095</v>
      </c>
      <c r="L220" s="220">
        <v>0</v>
      </c>
      <c r="M220" s="221"/>
      <c r="N220" s="222">
        <f>ROUND(L220*K220,2)</f>
        <v>0</v>
      </c>
      <c r="O220" s="222"/>
      <c r="P220" s="222"/>
      <c r="Q220" s="222"/>
      <c r="R220" s="50"/>
      <c r="T220" s="223" t="s">
        <v>22</v>
      </c>
      <c r="U220" s="58" t="s">
        <v>45</v>
      </c>
      <c r="V220" s="49"/>
      <c r="W220" s="224">
        <f>V220*K220</f>
        <v>0</v>
      </c>
      <c r="X220" s="224">
        <v>0</v>
      </c>
      <c r="Y220" s="224">
        <f>X220*K220</f>
        <v>0</v>
      </c>
      <c r="Z220" s="224">
        <v>2.2</v>
      </c>
      <c r="AA220" s="225">
        <f>Z220*K220</f>
        <v>0.20900000000000002</v>
      </c>
      <c r="AR220" s="24" t="s">
        <v>152</v>
      </c>
      <c r="AT220" s="24" t="s">
        <v>148</v>
      </c>
      <c r="AU220" s="24" t="s">
        <v>100</v>
      </c>
      <c r="AY220" s="24" t="s">
        <v>147</v>
      </c>
      <c r="BE220" s="139">
        <f>IF(U220="základní",N220,0)</f>
        <v>0</v>
      </c>
      <c r="BF220" s="139">
        <f>IF(U220="snížená",N220,0)</f>
        <v>0</v>
      </c>
      <c r="BG220" s="139">
        <f>IF(U220="zákl. přenesená",N220,0)</f>
        <v>0</v>
      </c>
      <c r="BH220" s="139">
        <f>IF(U220="sníž. přenesená",N220,0)</f>
        <v>0</v>
      </c>
      <c r="BI220" s="139">
        <f>IF(U220="nulová",N220,0)</f>
        <v>0</v>
      </c>
      <c r="BJ220" s="24" t="s">
        <v>37</v>
      </c>
      <c r="BK220" s="139">
        <f>ROUND(L220*K220,2)</f>
        <v>0</v>
      </c>
      <c r="BL220" s="24" t="s">
        <v>152</v>
      </c>
      <c r="BM220" s="24" t="s">
        <v>271</v>
      </c>
    </row>
    <row r="221" spans="2:51" s="10" customFormat="1" ht="16.5" customHeight="1">
      <c r="B221" s="226"/>
      <c r="C221" s="227"/>
      <c r="D221" s="227"/>
      <c r="E221" s="228" t="s">
        <v>22</v>
      </c>
      <c r="F221" s="229" t="s">
        <v>154</v>
      </c>
      <c r="G221" s="230"/>
      <c r="H221" s="230"/>
      <c r="I221" s="230"/>
      <c r="J221" s="227"/>
      <c r="K221" s="228" t="s">
        <v>22</v>
      </c>
      <c r="L221" s="227"/>
      <c r="M221" s="227"/>
      <c r="N221" s="227"/>
      <c r="O221" s="227"/>
      <c r="P221" s="227"/>
      <c r="Q221" s="227"/>
      <c r="R221" s="231"/>
      <c r="T221" s="232"/>
      <c r="U221" s="227"/>
      <c r="V221" s="227"/>
      <c r="W221" s="227"/>
      <c r="X221" s="227"/>
      <c r="Y221" s="227"/>
      <c r="Z221" s="227"/>
      <c r="AA221" s="233"/>
      <c r="AT221" s="234" t="s">
        <v>155</v>
      </c>
      <c r="AU221" s="234" t="s">
        <v>100</v>
      </c>
      <c r="AV221" s="10" t="s">
        <v>37</v>
      </c>
      <c r="AW221" s="10" t="s">
        <v>36</v>
      </c>
      <c r="AX221" s="10" t="s">
        <v>80</v>
      </c>
      <c r="AY221" s="234" t="s">
        <v>147</v>
      </c>
    </row>
    <row r="222" spans="2:51" s="11" customFormat="1" ht="16.5" customHeight="1">
      <c r="B222" s="235"/>
      <c r="C222" s="236"/>
      <c r="D222" s="236"/>
      <c r="E222" s="237" t="s">
        <v>22</v>
      </c>
      <c r="F222" s="238" t="s">
        <v>272</v>
      </c>
      <c r="G222" s="236"/>
      <c r="H222" s="236"/>
      <c r="I222" s="236"/>
      <c r="J222" s="236"/>
      <c r="K222" s="239">
        <v>0.095</v>
      </c>
      <c r="L222" s="236"/>
      <c r="M222" s="236"/>
      <c r="N222" s="236"/>
      <c r="O222" s="236"/>
      <c r="P222" s="236"/>
      <c r="Q222" s="236"/>
      <c r="R222" s="240"/>
      <c r="T222" s="241"/>
      <c r="U222" s="236"/>
      <c r="V222" s="236"/>
      <c r="W222" s="236"/>
      <c r="X222" s="236"/>
      <c r="Y222" s="236"/>
      <c r="Z222" s="236"/>
      <c r="AA222" s="242"/>
      <c r="AT222" s="243" t="s">
        <v>155</v>
      </c>
      <c r="AU222" s="243" t="s">
        <v>100</v>
      </c>
      <c r="AV222" s="11" t="s">
        <v>100</v>
      </c>
      <c r="AW222" s="11" t="s">
        <v>36</v>
      </c>
      <c r="AX222" s="11" t="s">
        <v>37</v>
      </c>
      <c r="AY222" s="243" t="s">
        <v>147</v>
      </c>
    </row>
    <row r="223" spans="2:65" s="1" customFormat="1" ht="25.5" customHeight="1">
      <c r="B223" s="48"/>
      <c r="C223" s="215" t="s">
        <v>273</v>
      </c>
      <c r="D223" s="215" t="s">
        <v>148</v>
      </c>
      <c r="E223" s="216" t="s">
        <v>274</v>
      </c>
      <c r="F223" s="217" t="s">
        <v>275</v>
      </c>
      <c r="G223" s="217"/>
      <c r="H223" s="217"/>
      <c r="I223" s="217"/>
      <c r="J223" s="218" t="s">
        <v>161</v>
      </c>
      <c r="K223" s="219">
        <v>0.095</v>
      </c>
      <c r="L223" s="220">
        <v>0</v>
      </c>
      <c r="M223" s="221"/>
      <c r="N223" s="222">
        <f>ROUND(L223*K223,2)</f>
        <v>0</v>
      </c>
      <c r="O223" s="222"/>
      <c r="P223" s="222"/>
      <c r="Q223" s="222"/>
      <c r="R223" s="50"/>
      <c r="T223" s="223" t="s">
        <v>22</v>
      </c>
      <c r="U223" s="58" t="s">
        <v>45</v>
      </c>
      <c r="V223" s="49"/>
      <c r="W223" s="224">
        <f>V223*K223</f>
        <v>0</v>
      </c>
      <c r="X223" s="224">
        <v>0</v>
      </c>
      <c r="Y223" s="224">
        <f>X223*K223</f>
        <v>0</v>
      </c>
      <c r="Z223" s="224">
        <v>2.2</v>
      </c>
      <c r="AA223" s="225">
        <f>Z223*K223</f>
        <v>0.20900000000000002</v>
      </c>
      <c r="AR223" s="24" t="s">
        <v>152</v>
      </c>
      <c r="AT223" s="24" t="s">
        <v>148</v>
      </c>
      <c r="AU223" s="24" t="s">
        <v>100</v>
      </c>
      <c r="AY223" s="24" t="s">
        <v>147</v>
      </c>
      <c r="BE223" s="139">
        <f>IF(U223="základní",N223,0)</f>
        <v>0</v>
      </c>
      <c r="BF223" s="139">
        <f>IF(U223="snížená",N223,0)</f>
        <v>0</v>
      </c>
      <c r="BG223" s="139">
        <f>IF(U223="zákl. přenesená",N223,0)</f>
        <v>0</v>
      </c>
      <c r="BH223" s="139">
        <f>IF(U223="sníž. přenesená",N223,0)</f>
        <v>0</v>
      </c>
      <c r="BI223" s="139">
        <f>IF(U223="nulová",N223,0)</f>
        <v>0</v>
      </c>
      <c r="BJ223" s="24" t="s">
        <v>37</v>
      </c>
      <c r="BK223" s="139">
        <f>ROUND(L223*K223,2)</f>
        <v>0</v>
      </c>
      <c r="BL223" s="24" t="s">
        <v>152</v>
      </c>
      <c r="BM223" s="24" t="s">
        <v>276</v>
      </c>
    </row>
    <row r="224" spans="2:51" s="10" customFormat="1" ht="16.5" customHeight="1">
      <c r="B224" s="226"/>
      <c r="C224" s="227"/>
      <c r="D224" s="227"/>
      <c r="E224" s="228" t="s">
        <v>22</v>
      </c>
      <c r="F224" s="229" t="s">
        <v>154</v>
      </c>
      <c r="G224" s="230"/>
      <c r="H224" s="230"/>
      <c r="I224" s="230"/>
      <c r="J224" s="227"/>
      <c r="K224" s="228" t="s">
        <v>22</v>
      </c>
      <c r="L224" s="227"/>
      <c r="M224" s="227"/>
      <c r="N224" s="227"/>
      <c r="O224" s="227"/>
      <c r="P224" s="227"/>
      <c r="Q224" s="227"/>
      <c r="R224" s="231"/>
      <c r="T224" s="232"/>
      <c r="U224" s="227"/>
      <c r="V224" s="227"/>
      <c r="W224" s="227"/>
      <c r="X224" s="227"/>
      <c r="Y224" s="227"/>
      <c r="Z224" s="227"/>
      <c r="AA224" s="233"/>
      <c r="AT224" s="234" t="s">
        <v>155</v>
      </c>
      <c r="AU224" s="234" t="s">
        <v>100</v>
      </c>
      <c r="AV224" s="10" t="s">
        <v>37</v>
      </c>
      <c r="AW224" s="10" t="s">
        <v>36</v>
      </c>
      <c r="AX224" s="10" t="s">
        <v>80</v>
      </c>
      <c r="AY224" s="234" t="s">
        <v>147</v>
      </c>
    </row>
    <row r="225" spans="2:51" s="11" customFormat="1" ht="16.5" customHeight="1">
      <c r="B225" s="235"/>
      <c r="C225" s="236"/>
      <c r="D225" s="236"/>
      <c r="E225" s="237" t="s">
        <v>22</v>
      </c>
      <c r="F225" s="238" t="s">
        <v>272</v>
      </c>
      <c r="G225" s="236"/>
      <c r="H225" s="236"/>
      <c r="I225" s="236"/>
      <c r="J225" s="236"/>
      <c r="K225" s="239">
        <v>0.095</v>
      </c>
      <c r="L225" s="236"/>
      <c r="M225" s="236"/>
      <c r="N225" s="236"/>
      <c r="O225" s="236"/>
      <c r="P225" s="236"/>
      <c r="Q225" s="236"/>
      <c r="R225" s="240"/>
      <c r="T225" s="241"/>
      <c r="U225" s="236"/>
      <c r="V225" s="236"/>
      <c r="W225" s="236"/>
      <c r="X225" s="236"/>
      <c r="Y225" s="236"/>
      <c r="Z225" s="236"/>
      <c r="AA225" s="242"/>
      <c r="AT225" s="243" t="s">
        <v>155</v>
      </c>
      <c r="AU225" s="243" t="s">
        <v>100</v>
      </c>
      <c r="AV225" s="11" t="s">
        <v>100</v>
      </c>
      <c r="AW225" s="11" t="s">
        <v>36</v>
      </c>
      <c r="AX225" s="11" t="s">
        <v>37</v>
      </c>
      <c r="AY225" s="243" t="s">
        <v>147</v>
      </c>
    </row>
    <row r="226" spans="2:65" s="1" customFormat="1" ht="38.25" customHeight="1">
      <c r="B226" s="48"/>
      <c r="C226" s="215" t="s">
        <v>277</v>
      </c>
      <c r="D226" s="215" t="s">
        <v>148</v>
      </c>
      <c r="E226" s="216" t="s">
        <v>278</v>
      </c>
      <c r="F226" s="217" t="s">
        <v>279</v>
      </c>
      <c r="G226" s="217"/>
      <c r="H226" s="217"/>
      <c r="I226" s="217"/>
      <c r="J226" s="218" t="s">
        <v>161</v>
      </c>
      <c r="K226" s="219">
        <v>0.095</v>
      </c>
      <c r="L226" s="220">
        <v>0</v>
      </c>
      <c r="M226" s="221"/>
      <c r="N226" s="222">
        <f>ROUND(L226*K226,2)</f>
        <v>0</v>
      </c>
      <c r="O226" s="222"/>
      <c r="P226" s="222"/>
      <c r="Q226" s="222"/>
      <c r="R226" s="50"/>
      <c r="T226" s="223" t="s">
        <v>22</v>
      </c>
      <c r="U226" s="58" t="s">
        <v>45</v>
      </c>
      <c r="V226" s="49"/>
      <c r="W226" s="224">
        <f>V226*K226</f>
        <v>0</v>
      </c>
      <c r="X226" s="224">
        <v>0</v>
      </c>
      <c r="Y226" s="224">
        <f>X226*K226</f>
        <v>0</v>
      </c>
      <c r="Z226" s="224">
        <v>0.044</v>
      </c>
      <c r="AA226" s="225">
        <f>Z226*K226</f>
        <v>0.00418</v>
      </c>
      <c r="AR226" s="24" t="s">
        <v>152</v>
      </c>
      <c r="AT226" s="24" t="s">
        <v>148</v>
      </c>
      <c r="AU226" s="24" t="s">
        <v>100</v>
      </c>
      <c r="AY226" s="24" t="s">
        <v>147</v>
      </c>
      <c r="BE226" s="139">
        <f>IF(U226="základní",N226,0)</f>
        <v>0</v>
      </c>
      <c r="BF226" s="139">
        <f>IF(U226="snížená",N226,0)</f>
        <v>0</v>
      </c>
      <c r="BG226" s="139">
        <f>IF(U226="zákl. přenesená",N226,0)</f>
        <v>0</v>
      </c>
      <c r="BH226" s="139">
        <f>IF(U226="sníž. přenesená",N226,0)</f>
        <v>0</v>
      </c>
      <c r="BI226" s="139">
        <f>IF(U226="nulová",N226,0)</f>
        <v>0</v>
      </c>
      <c r="BJ226" s="24" t="s">
        <v>37</v>
      </c>
      <c r="BK226" s="139">
        <f>ROUND(L226*K226,2)</f>
        <v>0</v>
      </c>
      <c r="BL226" s="24" t="s">
        <v>152</v>
      </c>
      <c r="BM226" s="24" t="s">
        <v>280</v>
      </c>
    </row>
    <row r="227" spans="2:65" s="1" customFormat="1" ht="25.5" customHeight="1">
      <c r="B227" s="48"/>
      <c r="C227" s="215" t="s">
        <v>281</v>
      </c>
      <c r="D227" s="215" t="s">
        <v>148</v>
      </c>
      <c r="E227" s="216" t="s">
        <v>282</v>
      </c>
      <c r="F227" s="217" t="s">
        <v>283</v>
      </c>
      <c r="G227" s="217"/>
      <c r="H227" s="217"/>
      <c r="I227" s="217"/>
      <c r="J227" s="218" t="s">
        <v>161</v>
      </c>
      <c r="K227" s="219">
        <v>0.079</v>
      </c>
      <c r="L227" s="220">
        <v>0</v>
      </c>
      <c r="M227" s="221"/>
      <c r="N227" s="222">
        <f>ROUND(L227*K227,2)</f>
        <v>0</v>
      </c>
      <c r="O227" s="222"/>
      <c r="P227" s="222"/>
      <c r="Q227" s="222"/>
      <c r="R227" s="50"/>
      <c r="T227" s="223" t="s">
        <v>22</v>
      </c>
      <c r="U227" s="58" t="s">
        <v>45</v>
      </c>
      <c r="V227" s="49"/>
      <c r="W227" s="224">
        <f>V227*K227</f>
        <v>0</v>
      </c>
      <c r="X227" s="224">
        <v>0</v>
      </c>
      <c r="Y227" s="224">
        <f>X227*K227</f>
        <v>0</v>
      </c>
      <c r="Z227" s="224">
        <v>1.4</v>
      </c>
      <c r="AA227" s="225">
        <f>Z227*K227</f>
        <v>0.11059999999999999</v>
      </c>
      <c r="AR227" s="24" t="s">
        <v>152</v>
      </c>
      <c r="AT227" s="24" t="s">
        <v>148</v>
      </c>
      <c r="AU227" s="24" t="s">
        <v>100</v>
      </c>
      <c r="AY227" s="24" t="s">
        <v>147</v>
      </c>
      <c r="BE227" s="139">
        <f>IF(U227="základní",N227,0)</f>
        <v>0</v>
      </c>
      <c r="BF227" s="139">
        <f>IF(U227="snížená",N227,0)</f>
        <v>0</v>
      </c>
      <c r="BG227" s="139">
        <f>IF(U227="zákl. přenesená",N227,0)</f>
        <v>0</v>
      </c>
      <c r="BH227" s="139">
        <f>IF(U227="sníž. přenesená",N227,0)</f>
        <v>0</v>
      </c>
      <c r="BI227" s="139">
        <f>IF(U227="nulová",N227,0)</f>
        <v>0</v>
      </c>
      <c r="BJ227" s="24" t="s">
        <v>37</v>
      </c>
      <c r="BK227" s="139">
        <f>ROUND(L227*K227,2)</f>
        <v>0</v>
      </c>
      <c r="BL227" s="24" t="s">
        <v>152</v>
      </c>
      <c r="BM227" s="24" t="s">
        <v>284</v>
      </c>
    </row>
    <row r="228" spans="2:51" s="10" customFormat="1" ht="16.5" customHeight="1">
      <c r="B228" s="226"/>
      <c r="C228" s="227"/>
      <c r="D228" s="227"/>
      <c r="E228" s="228" t="s">
        <v>22</v>
      </c>
      <c r="F228" s="229" t="s">
        <v>154</v>
      </c>
      <c r="G228" s="230"/>
      <c r="H228" s="230"/>
      <c r="I228" s="230"/>
      <c r="J228" s="227"/>
      <c r="K228" s="228" t="s">
        <v>22</v>
      </c>
      <c r="L228" s="227"/>
      <c r="M228" s="227"/>
      <c r="N228" s="227"/>
      <c r="O228" s="227"/>
      <c r="P228" s="227"/>
      <c r="Q228" s="227"/>
      <c r="R228" s="231"/>
      <c r="T228" s="232"/>
      <c r="U228" s="227"/>
      <c r="V228" s="227"/>
      <c r="W228" s="227"/>
      <c r="X228" s="227"/>
      <c r="Y228" s="227"/>
      <c r="Z228" s="227"/>
      <c r="AA228" s="233"/>
      <c r="AT228" s="234" t="s">
        <v>155</v>
      </c>
      <c r="AU228" s="234" t="s">
        <v>100</v>
      </c>
      <c r="AV228" s="10" t="s">
        <v>37</v>
      </c>
      <c r="AW228" s="10" t="s">
        <v>36</v>
      </c>
      <c r="AX228" s="10" t="s">
        <v>80</v>
      </c>
      <c r="AY228" s="234" t="s">
        <v>147</v>
      </c>
    </row>
    <row r="229" spans="2:51" s="11" customFormat="1" ht="16.5" customHeight="1">
      <c r="B229" s="235"/>
      <c r="C229" s="236"/>
      <c r="D229" s="236"/>
      <c r="E229" s="237" t="s">
        <v>22</v>
      </c>
      <c r="F229" s="238" t="s">
        <v>285</v>
      </c>
      <c r="G229" s="236"/>
      <c r="H229" s="236"/>
      <c r="I229" s="236"/>
      <c r="J229" s="236"/>
      <c r="K229" s="239">
        <v>0.079</v>
      </c>
      <c r="L229" s="236"/>
      <c r="M229" s="236"/>
      <c r="N229" s="236"/>
      <c r="O229" s="236"/>
      <c r="P229" s="236"/>
      <c r="Q229" s="236"/>
      <c r="R229" s="240"/>
      <c r="T229" s="241"/>
      <c r="U229" s="236"/>
      <c r="V229" s="236"/>
      <c r="W229" s="236"/>
      <c r="X229" s="236"/>
      <c r="Y229" s="236"/>
      <c r="Z229" s="236"/>
      <c r="AA229" s="242"/>
      <c r="AT229" s="243" t="s">
        <v>155</v>
      </c>
      <c r="AU229" s="243" t="s">
        <v>100</v>
      </c>
      <c r="AV229" s="11" t="s">
        <v>100</v>
      </c>
      <c r="AW229" s="11" t="s">
        <v>36</v>
      </c>
      <c r="AX229" s="11" t="s">
        <v>37</v>
      </c>
      <c r="AY229" s="243" t="s">
        <v>147</v>
      </c>
    </row>
    <row r="230" spans="2:65" s="1" customFormat="1" ht="25.5" customHeight="1">
      <c r="B230" s="48"/>
      <c r="C230" s="215" t="s">
        <v>10</v>
      </c>
      <c r="D230" s="215" t="s">
        <v>148</v>
      </c>
      <c r="E230" s="216" t="s">
        <v>286</v>
      </c>
      <c r="F230" s="217" t="s">
        <v>287</v>
      </c>
      <c r="G230" s="217"/>
      <c r="H230" s="217"/>
      <c r="I230" s="217"/>
      <c r="J230" s="218" t="s">
        <v>194</v>
      </c>
      <c r="K230" s="219">
        <v>2</v>
      </c>
      <c r="L230" s="220">
        <v>0</v>
      </c>
      <c r="M230" s="221"/>
      <c r="N230" s="222">
        <f>ROUND(L230*K230,2)</f>
        <v>0</v>
      </c>
      <c r="O230" s="222"/>
      <c r="P230" s="222"/>
      <c r="Q230" s="222"/>
      <c r="R230" s="50"/>
      <c r="T230" s="223" t="s">
        <v>22</v>
      </c>
      <c r="U230" s="58" t="s">
        <v>45</v>
      </c>
      <c r="V230" s="49"/>
      <c r="W230" s="224">
        <f>V230*K230</f>
        <v>0</v>
      </c>
      <c r="X230" s="224">
        <v>0</v>
      </c>
      <c r="Y230" s="224">
        <f>X230*K230</f>
        <v>0</v>
      </c>
      <c r="Z230" s="224">
        <v>0.049</v>
      </c>
      <c r="AA230" s="225">
        <f>Z230*K230</f>
        <v>0.098</v>
      </c>
      <c r="AR230" s="24" t="s">
        <v>152</v>
      </c>
      <c r="AT230" s="24" t="s">
        <v>148</v>
      </c>
      <c r="AU230" s="24" t="s">
        <v>100</v>
      </c>
      <c r="AY230" s="24" t="s">
        <v>147</v>
      </c>
      <c r="BE230" s="139">
        <f>IF(U230="základní",N230,0)</f>
        <v>0</v>
      </c>
      <c r="BF230" s="139">
        <f>IF(U230="snížená",N230,0)</f>
        <v>0</v>
      </c>
      <c r="BG230" s="139">
        <f>IF(U230="zákl. přenesená",N230,0)</f>
        <v>0</v>
      </c>
      <c r="BH230" s="139">
        <f>IF(U230="sníž. přenesená",N230,0)</f>
        <v>0</v>
      </c>
      <c r="BI230" s="139">
        <f>IF(U230="nulová",N230,0)</f>
        <v>0</v>
      </c>
      <c r="BJ230" s="24" t="s">
        <v>37</v>
      </c>
      <c r="BK230" s="139">
        <f>ROUND(L230*K230,2)</f>
        <v>0</v>
      </c>
      <c r="BL230" s="24" t="s">
        <v>152</v>
      </c>
      <c r="BM230" s="24" t="s">
        <v>288</v>
      </c>
    </row>
    <row r="231" spans="2:65" s="1" customFormat="1" ht="25.5" customHeight="1">
      <c r="B231" s="48"/>
      <c r="C231" s="215" t="s">
        <v>289</v>
      </c>
      <c r="D231" s="215" t="s">
        <v>148</v>
      </c>
      <c r="E231" s="216" t="s">
        <v>290</v>
      </c>
      <c r="F231" s="217" t="s">
        <v>291</v>
      </c>
      <c r="G231" s="217"/>
      <c r="H231" s="217"/>
      <c r="I231" s="217"/>
      <c r="J231" s="218" t="s">
        <v>151</v>
      </c>
      <c r="K231" s="219">
        <v>32.872</v>
      </c>
      <c r="L231" s="220">
        <v>0</v>
      </c>
      <c r="M231" s="221"/>
      <c r="N231" s="222">
        <f>ROUND(L231*K231,2)</f>
        <v>0</v>
      </c>
      <c r="O231" s="222"/>
      <c r="P231" s="222"/>
      <c r="Q231" s="222"/>
      <c r="R231" s="50"/>
      <c r="T231" s="223" t="s">
        <v>22</v>
      </c>
      <c r="U231" s="58" t="s">
        <v>45</v>
      </c>
      <c r="V231" s="49"/>
      <c r="W231" s="224">
        <f>V231*K231</f>
        <v>0</v>
      </c>
      <c r="X231" s="224">
        <v>0</v>
      </c>
      <c r="Y231" s="224">
        <f>X231*K231</f>
        <v>0</v>
      </c>
      <c r="Z231" s="224">
        <v>0.054</v>
      </c>
      <c r="AA231" s="225">
        <f>Z231*K231</f>
        <v>1.775088</v>
      </c>
      <c r="AR231" s="24" t="s">
        <v>152</v>
      </c>
      <c r="AT231" s="24" t="s">
        <v>148</v>
      </c>
      <c r="AU231" s="24" t="s">
        <v>100</v>
      </c>
      <c r="AY231" s="24" t="s">
        <v>147</v>
      </c>
      <c r="BE231" s="139">
        <f>IF(U231="základní",N231,0)</f>
        <v>0</v>
      </c>
      <c r="BF231" s="139">
        <f>IF(U231="snížená",N231,0)</f>
        <v>0</v>
      </c>
      <c r="BG231" s="139">
        <f>IF(U231="zákl. přenesená",N231,0)</f>
        <v>0</v>
      </c>
      <c r="BH231" s="139">
        <f>IF(U231="sníž. přenesená",N231,0)</f>
        <v>0</v>
      </c>
      <c r="BI231" s="139">
        <f>IF(U231="nulová",N231,0)</f>
        <v>0</v>
      </c>
      <c r="BJ231" s="24" t="s">
        <v>37</v>
      </c>
      <c r="BK231" s="139">
        <f>ROUND(L231*K231,2)</f>
        <v>0</v>
      </c>
      <c r="BL231" s="24" t="s">
        <v>152</v>
      </c>
      <c r="BM231" s="24" t="s">
        <v>292</v>
      </c>
    </row>
    <row r="232" spans="2:51" s="11" customFormat="1" ht="16.5" customHeight="1">
      <c r="B232" s="235"/>
      <c r="C232" s="236"/>
      <c r="D232" s="236"/>
      <c r="E232" s="237" t="s">
        <v>22</v>
      </c>
      <c r="F232" s="254" t="s">
        <v>293</v>
      </c>
      <c r="G232" s="255"/>
      <c r="H232" s="255"/>
      <c r="I232" s="255"/>
      <c r="J232" s="236"/>
      <c r="K232" s="239">
        <v>19.622</v>
      </c>
      <c r="L232" s="236"/>
      <c r="M232" s="236"/>
      <c r="N232" s="236"/>
      <c r="O232" s="236"/>
      <c r="P232" s="236"/>
      <c r="Q232" s="236"/>
      <c r="R232" s="240"/>
      <c r="T232" s="241"/>
      <c r="U232" s="236"/>
      <c r="V232" s="236"/>
      <c r="W232" s="236"/>
      <c r="X232" s="236"/>
      <c r="Y232" s="236"/>
      <c r="Z232" s="236"/>
      <c r="AA232" s="242"/>
      <c r="AT232" s="243" t="s">
        <v>155</v>
      </c>
      <c r="AU232" s="243" t="s">
        <v>100</v>
      </c>
      <c r="AV232" s="11" t="s">
        <v>100</v>
      </c>
      <c r="AW232" s="11" t="s">
        <v>36</v>
      </c>
      <c r="AX232" s="11" t="s">
        <v>80</v>
      </c>
      <c r="AY232" s="243" t="s">
        <v>147</v>
      </c>
    </row>
    <row r="233" spans="2:51" s="11" customFormat="1" ht="16.5" customHeight="1">
      <c r="B233" s="235"/>
      <c r="C233" s="236"/>
      <c r="D233" s="236"/>
      <c r="E233" s="237" t="s">
        <v>22</v>
      </c>
      <c r="F233" s="238" t="s">
        <v>294</v>
      </c>
      <c r="G233" s="236"/>
      <c r="H233" s="236"/>
      <c r="I233" s="236"/>
      <c r="J233" s="236"/>
      <c r="K233" s="239">
        <v>4.906</v>
      </c>
      <c r="L233" s="236"/>
      <c r="M233" s="236"/>
      <c r="N233" s="236"/>
      <c r="O233" s="236"/>
      <c r="P233" s="236"/>
      <c r="Q233" s="236"/>
      <c r="R233" s="240"/>
      <c r="T233" s="241"/>
      <c r="U233" s="236"/>
      <c r="V233" s="236"/>
      <c r="W233" s="236"/>
      <c r="X233" s="236"/>
      <c r="Y233" s="236"/>
      <c r="Z233" s="236"/>
      <c r="AA233" s="242"/>
      <c r="AT233" s="243" t="s">
        <v>155</v>
      </c>
      <c r="AU233" s="243" t="s">
        <v>100</v>
      </c>
      <c r="AV233" s="11" t="s">
        <v>100</v>
      </c>
      <c r="AW233" s="11" t="s">
        <v>36</v>
      </c>
      <c r="AX233" s="11" t="s">
        <v>80</v>
      </c>
      <c r="AY233" s="243" t="s">
        <v>147</v>
      </c>
    </row>
    <row r="234" spans="2:51" s="11" customFormat="1" ht="16.5" customHeight="1">
      <c r="B234" s="235"/>
      <c r="C234" s="236"/>
      <c r="D234" s="236"/>
      <c r="E234" s="237" t="s">
        <v>22</v>
      </c>
      <c r="F234" s="238" t="s">
        <v>295</v>
      </c>
      <c r="G234" s="236"/>
      <c r="H234" s="236"/>
      <c r="I234" s="236"/>
      <c r="J234" s="236"/>
      <c r="K234" s="239">
        <v>8.344</v>
      </c>
      <c r="L234" s="236"/>
      <c r="M234" s="236"/>
      <c r="N234" s="236"/>
      <c r="O234" s="236"/>
      <c r="P234" s="236"/>
      <c r="Q234" s="236"/>
      <c r="R234" s="240"/>
      <c r="T234" s="241"/>
      <c r="U234" s="236"/>
      <c r="V234" s="236"/>
      <c r="W234" s="236"/>
      <c r="X234" s="236"/>
      <c r="Y234" s="236"/>
      <c r="Z234" s="236"/>
      <c r="AA234" s="242"/>
      <c r="AT234" s="243" t="s">
        <v>155</v>
      </c>
      <c r="AU234" s="243" t="s">
        <v>100</v>
      </c>
      <c r="AV234" s="11" t="s">
        <v>100</v>
      </c>
      <c r="AW234" s="11" t="s">
        <v>36</v>
      </c>
      <c r="AX234" s="11" t="s">
        <v>80</v>
      </c>
      <c r="AY234" s="243" t="s">
        <v>147</v>
      </c>
    </row>
    <row r="235" spans="2:51" s="12" customFormat="1" ht="16.5" customHeight="1">
      <c r="B235" s="244"/>
      <c r="C235" s="245"/>
      <c r="D235" s="245"/>
      <c r="E235" s="246" t="s">
        <v>22</v>
      </c>
      <c r="F235" s="247" t="s">
        <v>158</v>
      </c>
      <c r="G235" s="245"/>
      <c r="H235" s="245"/>
      <c r="I235" s="245"/>
      <c r="J235" s="245"/>
      <c r="K235" s="248">
        <v>32.872</v>
      </c>
      <c r="L235" s="245"/>
      <c r="M235" s="245"/>
      <c r="N235" s="245"/>
      <c r="O235" s="245"/>
      <c r="P235" s="245"/>
      <c r="Q235" s="245"/>
      <c r="R235" s="249"/>
      <c r="T235" s="250"/>
      <c r="U235" s="245"/>
      <c r="V235" s="245"/>
      <c r="W235" s="245"/>
      <c r="X235" s="245"/>
      <c r="Y235" s="245"/>
      <c r="Z235" s="245"/>
      <c r="AA235" s="251"/>
      <c r="AT235" s="252" t="s">
        <v>155</v>
      </c>
      <c r="AU235" s="252" t="s">
        <v>100</v>
      </c>
      <c r="AV235" s="12" t="s">
        <v>152</v>
      </c>
      <c r="AW235" s="12" t="s">
        <v>36</v>
      </c>
      <c r="AX235" s="12" t="s">
        <v>37</v>
      </c>
      <c r="AY235" s="252" t="s">
        <v>147</v>
      </c>
    </row>
    <row r="236" spans="2:65" s="1" customFormat="1" ht="25.5" customHeight="1">
      <c r="B236" s="48"/>
      <c r="C236" s="215" t="s">
        <v>296</v>
      </c>
      <c r="D236" s="215" t="s">
        <v>148</v>
      </c>
      <c r="E236" s="216" t="s">
        <v>297</v>
      </c>
      <c r="F236" s="217" t="s">
        <v>298</v>
      </c>
      <c r="G236" s="217"/>
      <c r="H236" s="217"/>
      <c r="I236" s="217"/>
      <c r="J236" s="218" t="s">
        <v>151</v>
      </c>
      <c r="K236" s="219">
        <v>19.29</v>
      </c>
      <c r="L236" s="220">
        <v>0</v>
      </c>
      <c r="M236" s="221"/>
      <c r="N236" s="222">
        <f>ROUND(L236*K236,2)</f>
        <v>0</v>
      </c>
      <c r="O236" s="222"/>
      <c r="P236" s="222"/>
      <c r="Q236" s="222"/>
      <c r="R236" s="50"/>
      <c r="T236" s="223" t="s">
        <v>22</v>
      </c>
      <c r="U236" s="58" t="s">
        <v>45</v>
      </c>
      <c r="V236" s="49"/>
      <c r="W236" s="224">
        <f>V236*K236</f>
        <v>0</v>
      </c>
      <c r="X236" s="224">
        <v>0</v>
      </c>
      <c r="Y236" s="224">
        <f>X236*K236</f>
        <v>0</v>
      </c>
      <c r="Z236" s="224">
        <v>0.047</v>
      </c>
      <c r="AA236" s="225">
        <f>Z236*K236</f>
        <v>0.9066299999999999</v>
      </c>
      <c r="AR236" s="24" t="s">
        <v>152</v>
      </c>
      <c r="AT236" s="24" t="s">
        <v>148</v>
      </c>
      <c r="AU236" s="24" t="s">
        <v>100</v>
      </c>
      <c r="AY236" s="24" t="s">
        <v>147</v>
      </c>
      <c r="BE236" s="139">
        <f>IF(U236="základní",N236,0)</f>
        <v>0</v>
      </c>
      <c r="BF236" s="139">
        <f>IF(U236="snížená",N236,0)</f>
        <v>0</v>
      </c>
      <c r="BG236" s="139">
        <f>IF(U236="zákl. přenesená",N236,0)</f>
        <v>0</v>
      </c>
      <c r="BH236" s="139">
        <f>IF(U236="sníž. přenesená",N236,0)</f>
        <v>0</v>
      </c>
      <c r="BI236" s="139">
        <f>IF(U236="nulová",N236,0)</f>
        <v>0</v>
      </c>
      <c r="BJ236" s="24" t="s">
        <v>37</v>
      </c>
      <c r="BK236" s="139">
        <f>ROUND(L236*K236,2)</f>
        <v>0</v>
      </c>
      <c r="BL236" s="24" t="s">
        <v>152</v>
      </c>
      <c r="BM236" s="24" t="s">
        <v>299</v>
      </c>
    </row>
    <row r="237" spans="2:51" s="10" customFormat="1" ht="16.5" customHeight="1">
      <c r="B237" s="226"/>
      <c r="C237" s="227"/>
      <c r="D237" s="227"/>
      <c r="E237" s="228" t="s">
        <v>22</v>
      </c>
      <c r="F237" s="229" t="s">
        <v>163</v>
      </c>
      <c r="G237" s="230"/>
      <c r="H237" s="230"/>
      <c r="I237" s="230"/>
      <c r="J237" s="227"/>
      <c r="K237" s="228" t="s">
        <v>22</v>
      </c>
      <c r="L237" s="227"/>
      <c r="M237" s="227"/>
      <c r="N237" s="227"/>
      <c r="O237" s="227"/>
      <c r="P237" s="227"/>
      <c r="Q237" s="227"/>
      <c r="R237" s="231"/>
      <c r="T237" s="232"/>
      <c r="U237" s="227"/>
      <c r="V237" s="227"/>
      <c r="W237" s="227"/>
      <c r="X237" s="227"/>
      <c r="Y237" s="227"/>
      <c r="Z237" s="227"/>
      <c r="AA237" s="233"/>
      <c r="AT237" s="234" t="s">
        <v>155</v>
      </c>
      <c r="AU237" s="234" t="s">
        <v>100</v>
      </c>
      <c r="AV237" s="10" t="s">
        <v>37</v>
      </c>
      <c r="AW237" s="10" t="s">
        <v>36</v>
      </c>
      <c r="AX237" s="10" t="s">
        <v>80</v>
      </c>
      <c r="AY237" s="234" t="s">
        <v>147</v>
      </c>
    </row>
    <row r="238" spans="2:51" s="11" customFormat="1" ht="16.5" customHeight="1">
      <c r="B238" s="235"/>
      <c r="C238" s="236"/>
      <c r="D238" s="236"/>
      <c r="E238" s="237" t="s">
        <v>22</v>
      </c>
      <c r="F238" s="238" t="s">
        <v>300</v>
      </c>
      <c r="G238" s="236"/>
      <c r="H238" s="236"/>
      <c r="I238" s="236"/>
      <c r="J238" s="236"/>
      <c r="K238" s="239">
        <v>5.552</v>
      </c>
      <c r="L238" s="236"/>
      <c r="M238" s="236"/>
      <c r="N238" s="236"/>
      <c r="O238" s="236"/>
      <c r="P238" s="236"/>
      <c r="Q238" s="236"/>
      <c r="R238" s="240"/>
      <c r="T238" s="241"/>
      <c r="U238" s="236"/>
      <c r="V238" s="236"/>
      <c r="W238" s="236"/>
      <c r="X238" s="236"/>
      <c r="Y238" s="236"/>
      <c r="Z238" s="236"/>
      <c r="AA238" s="242"/>
      <c r="AT238" s="243" t="s">
        <v>155</v>
      </c>
      <c r="AU238" s="243" t="s">
        <v>100</v>
      </c>
      <c r="AV238" s="11" t="s">
        <v>100</v>
      </c>
      <c r="AW238" s="11" t="s">
        <v>36</v>
      </c>
      <c r="AX238" s="11" t="s">
        <v>80</v>
      </c>
      <c r="AY238" s="243" t="s">
        <v>147</v>
      </c>
    </row>
    <row r="239" spans="2:51" s="10" customFormat="1" ht="16.5" customHeight="1">
      <c r="B239" s="226"/>
      <c r="C239" s="227"/>
      <c r="D239" s="227"/>
      <c r="E239" s="228" t="s">
        <v>22</v>
      </c>
      <c r="F239" s="253" t="s">
        <v>301</v>
      </c>
      <c r="G239" s="227"/>
      <c r="H239" s="227"/>
      <c r="I239" s="227"/>
      <c r="J239" s="227"/>
      <c r="K239" s="228" t="s">
        <v>22</v>
      </c>
      <c r="L239" s="227"/>
      <c r="M239" s="227"/>
      <c r="N239" s="227"/>
      <c r="O239" s="227"/>
      <c r="P239" s="227"/>
      <c r="Q239" s="227"/>
      <c r="R239" s="231"/>
      <c r="T239" s="232"/>
      <c r="U239" s="227"/>
      <c r="V239" s="227"/>
      <c r="W239" s="227"/>
      <c r="X239" s="227"/>
      <c r="Y239" s="227"/>
      <c r="Z239" s="227"/>
      <c r="AA239" s="233"/>
      <c r="AT239" s="234" t="s">
        <v>155</v>
      </c>
      <c r="AU239" s="234" t="s">
        <v>100</v>
      </c>
      <c r="AV239" s="10" t="s">
        <v>37</v>
      </c>
      <c r="AW239" s="10" t="s">
        <v>36</v>
      </c>
      <c r="AX239" s="10" t="s">
        <v>80</v>
      </c>
      <c r="AY239" s="234" t="s">
        <v>147</v>
      </c>
    </row>
    <row r="240" spans="2:51" s="11" customFormat="1" ht="16.5" customHeight="1">
      <c r="B240" s="235"/>
      <c r="C240" s="236"/>
      <c r="D240" s="236"/>
      <c r="E240" s="237" t="s">
        <v>22</v>
      </c>
      <c r="F240" s="238" t="s">
        <v>302</v>
      </c>
      <c r="G240" s="236"/>
      <c r="H240" s="236"/>
      <c r="I240" s="236"/>
      <c r="J240" s="236"/>
      <c r="K240" s="239">
        <v>9.443</v>
      </c>
      <c r="L240" s="236"/>
      <c r="M240" s="236"/>
      <c r="N240" s="236"/>
      <c r="O240" s="236"/>
      <c r="P240" s="236"/>
      <c r="Q240" s="236"/>
      <c r="R240" s="240"/>
      <c r="T240" s="241"/>
      <c r="U240" s="236"/>
      <c r="V240" s="236"/>
      <c r="W240" s="236"/>
      <c r="X240" s="236"/>
      <c r="Y240" s="236"/>
      <c r="Z240" s="236"/>
      <c r="AA240" s="242"/>
      <c r="AT240" s="243" t="s">
        <v>155</v>
      </c>
      <c r="AU240" s="243" t="s">
        <v>100</v>
      </c>
      <c r="AV240" s="11" t="s">
        <v>100</v>
      </c>
      <c r="AW240" s="11" t="s">
        <v>36</v>
      </c>
      <c r="AX240" s="11" t="s">
        <v>80</v>
      </c>
      <c r="AY240" s="243" t="s">
        <v>147</v>
      </c>
    </row>
    <row r="241" spans="2:51" s="10" customFormat="1" ht="16.5" customHeight="1">
      <c r="B241" s="226"/>
      <c r="C241" s="227"/>
      <c r="D241" s="227"/>
      <c r="E241" s="228" t="s">
        <v>22</v>
      </c>
      <c r="F241" s="253" t="s">
        <v>303</v>
      </c>
      <c r="G241" s="227"/>
      <c r="H241" s="227"/>
      <c r="I241" s="227"/>
      <c r="J241" s="227"/>
      <c r="K241" s="228" t="s">
        <v>22</v>
      </c>
      <c r="L241" s="227"/>
      <c r="M241" s="227"/>
      <c r="N241" s="227"/>
      <c r="O241" s="227"/>
      <c r="P241" s="227"/>
      <c r="Q241" s="227"/>
      <c r="R241" s="231"/>
      <c r="T241" s="232"/>
      <c r="U241" s="227"/>
      <c r="V241" s="227"/>
      <c r="W241" s="227"/>
      <c r="X241" s="227"/>
      <c r="Y241" s="227"/>
      <c r="Z241" s="227"/>
      <c r="AA241" s="233"/>
      <c r="AT241" s="234" t="s">
        <v>155</v>
      </c>
      <c r="AU241" s="234" t="s">
        <v>100</v>
      </c>
      <c r="AV241" s="10" t="s">
        <v>37</v>
      </c>
      <c r="AW241" s="10" t="s">
        <v>36</v>
      </c>
      <c r="AX241" s="10" t="s">
        <v>80</v>
      </c>
      <c r="AY241" s="234" t="s">
        <v>147</v>
      </c>
    </row>
    <row r="242" spans="2:51" s="11" customFormat="1" ht="16.5" customHeight="1">
      <c r="B242" s="235"/>
      <c r="C242" s="236"/>
      <c r="D242" s="236"/>
      <c r="E242" s="237" t="s">
        <v>22</v>
      </c>
      <c r="F242" s="238" t="s">
        <v>304</v>
      </c>
      <c r="G242" s="236"/>
      <c r="H242" s="236"/>
      <c r="I242" s="236"/>
      <c r="J242" s="236"/>
      <c r="K242" s="239">
        <v>4.295</v>
      </c>
      <c r="L242" s="236"/>
      <c r="M242" s="236"/>
      <c r="N242" s="236"/>
      <c r="O242" s="236"/>
      <c r="P242" s="236"/>
      <c r="Q242" s="236"/>
      <c r="R242" s="240"/>
      <c r="T242" s="241"/>
      <c r="U242" s="236"/>
      <c r="V242" s="236"/>
      <c r="W242" s="236"/>
      <c r="X242" s="236"/>
      <c r="Y242" s="236"/>
      <c r="Z242" s="236"/>
      <c r="AA242" s="242"/>
      <c r="AT242" s="243" t="s">
        <v>155</v>
      </c>
      <c r="AU242" s="243" t="s">
        <v>100</v>
      </c>
      <c r="AV242" s="11" t="s">
        <v>100</v>
      </c>
      <c r="AW242" s="11" t="s">
        <v>36</v>
      </c>
      <c r="AX242" s="11" t="s">
        <v>80</v>
      </c>
      <c r="AY242" s="243" t="s">
        <v>147</v>
      </c>
    </row>
    <row r="243" spans="2:51" s="12" customFormat="1" ht="16.5" customHeight="1">
      <c r="B243" s="244"/>
      <c r="C243" s="245"/>
      <c r="D243" s="245"/>
      <c r="E243" s="246" t="s">
        <v>22</v>
      </c>
      <c r="F243" s="247" t="s">
        <v>158</v>
      </c>
      <c r="G243" s="245"/>
      <c r="H243" s="245"/>
      <c r="I243" s="245"/>
      <c r="J243" s="245"/>
      <c r="K243" s="248">
        <v>19.29</v>
      </c>
      <c r="L243" s="245"/>
      <c r="M243" s="245"/>
      <c r="N243" s="245"/>
      <c r="O243" s="245"/>
      <c r="P243" s="245"/>
      <c r="Q243" s="245"/>
      <c r="R243" s="249"/>
      <c r="T243" s="250"/>
      <c r="U243" s="245"/>
      <c r="V243" s="245"/>
      <c r="W243" s="245"/>
      <c r="X243" s="245"/>
      <c r="Y243" s="245"/>
      <c r="Z243" s="245"/>
      <c r="AA243" s="251"/>
      <c r="AT243" s="252" t="s">
        <v>155</v>
      </c>
      <c r="AU243" s="252" t="s">
        <v>100</v>
      </c>
      <c r="AV243" s="12" t="s">
        <v>152</v>
      </c>
      <c r="AW243" s="12" t="s">
        <v>36</v>
      </c>
      <c r="AX243" s="12" t="s">
        <v>37</v>
      </c>
      <c r="AY243" s="252" t="s">
        <v>147</v>
      </c>
    </row>
    <row r="244" spans="2:65" s="1" customFormat="1" ht="25.5" customHeight="1">
      <c r="B244" s="48"/>
      <c r="C244" s="215" t="s">
        <v>305</v>
      </c>
      <c r="D244" s="215" t="s">
        <v>148</v>
      </c>
      <c r="E244" s="216" t="s">
        <v>306</v>
      </c>
      <c r="F244" s="217" t="s">
        <v>307</v>
      </c>
      <c r="G244" s="217"/>
      <c r="H244" s="217"/>
      <c r="I244" s="217"/>
      <c r="J244" s="218" t="s">
        <v>151</v>
      </c>
      <c r="K244" s="219">
        <v>4.048</v>
      </c>
      <c r="L244" s="220">
        <v>0</v>
      </c>
      <c r="M244" s="221"/>
      <c r="N244" s="222">
        <f>ROUND(L244*K244,2)</f>
        <v>0</v>
      </c>
      <c r="O244" s="222"/>
      <c r="P244" s="222"/>
      <c r="Q244" s="222"/>
      <c r="R244" s="50"/>
      <c r="T244" s="223" t="s">
        <v>22</v>
      </c>
      <c r="U244" s="58" t="s">
        <v>45</v>
      </c>
      <c r="V244" s="49"/>
      <c r="W244" s="224">
        <f>V244*K244</f>
        <v>0</v>
      </c>
      <c r="X244" s="224">
        <v>0</v>
      </c>
      <c r="Y244" s="224">
        <f>X244*K244</f>
        <v>0</v>
      </c>
      <c r="Z244" s="224">
        <v>0.038</v>
      </c>
      <c r="AA244" s="225">
        <f>Z244*K244</f>
        <v>0.153824</v>
      </c>
      <c r="AR244" s="24" t="s">
        <v>152</v>
      </c>
      <c r="AT244" s="24" t="s">
        <v>148</v>
      </c>
      <c r="AU244" s="24" t="s">
        <v>100</v>
      </c>
      <c r="AY244" s="24" t="s">
        <v>147</v>
      </c>
      <c r="BE244" s="139">
        <f>IF(U244="základní",N244,0)</f>
        <v>0</v>
      </c>
      <c r="BF244" s="139">
        <f>IF(U244="snížená",N244,0)</f>
        <v>0</v>
      </c>
      <c r="BG244" s="139">
        <f>IF(U244="zákl. přenesená",N244,0)</f>
        <v>0</v>
      </c>
      <c r="BH244" s="139">
        <f>IF(U244="sníž. přenesená",N244,0)</f>
        <v>0</v>
      </c>
      <c r="BI244" s="139">
        <f>IF(U244="nulová",N244,0)</f>
        <v>0</v>
      </c>
      <c r="BJ244" s="24" t="s">
        <v>37</v>
      </c>
      <c r="BK244" s="139">
        <f>ROUND(L244*K244,2)</f>
        <v>0</v>
      </c>
      <c r="BL244" s="24" t="s">
        <v>152</v>
      </c>
      <c r="BM244" s="24" t="s">
        <v>308</v>
      </c>
    </row>
    <row r="245" spans="2:51" s="11" customFormat="1" ht="16.5" customHeight="1">
      <c r="B245" s="235"/>
      <c r="C245" s="236"/>
      <c r="D245" s="236"/>
      <c r="E245" s="237" t="s">
        <v>22</v>
      </c>
      <c r="F245" s="254" t="s">
        <v>309</v>
      </c>
      <c r="G245" s="255"/>
      <c r="H245" s="255"/>
      <c r="I245" s="255"/>
      <c r="J245" s="236"/>
      <c r="K245" s="239">
        <v>4.048</v>
      </c>
      <c r="L245" s="236"/>
      <c r="M245" s="236"/>
      <c r="N245" s="236"/>
      <c r="O245" s="236"/>
      <c r="P245" s="236"/>
      <c r="Q245" s="236"/>
      <c r="R245" s="240"/>
      <c r="T245" s="241"/>
      <c r="U245" s="236"/>
      <c r="V245" s="236"/>
      <c r="W245" s="236"/>
      <c r="X245" s="236"/>
      <c r="Y245" s="236"/>
      <c r="Z245" s="236"/>
      <c r="AA245" s="242"/>
      <c r="AT245" s="243" t="s">
        <v>155</v>
      </c>
      <c r="AU245" s="243" t="s">
        <v>100</v>
      </c>
      <c r="AV245" s="11" t="s">
        <v>100</v>
      </c>
      <c r="AW245" s="11" t="s">
        <v>36</v>
      </c>
      <c r="AX245" s="11" t="s">
        <v>37</v>
      </c>
      <c r="AY245" s="243" t="s">
        <v>147</v>
      </c>
    </row>
    <row r="246" spans="2:65" s="1" customFormat="1" ht="38.25" customHeight="1">
      <c r="B246" s="48"/>
      <c r="C246" s="215" t="s">
        <v>310</v>
      </c>
      <c r="D246" s="215" t="s">
        <v>148</v>
      </c>
      <c r="E246" s="216" t="s">
        <v>311</v>
      </c>
      <c r="F246" s="217" t="s">
        <v>312</v>
      </c>
      <c r="G246" s="217"/>
      <c r="H246" s="217"/>
      <c r="I246" s="217"/>
      <c r="J246" s="218" t="s">
        <v>194</v>
      </c>
      <c r="K246" s="219">
        <v>10</v>
      </c>
      <c r="L246" s="220">
        <v>0</v>
      </c>
      <c r="M246" s="221"/>
      <c r="N246" s="222">
        <f>ROUND(L246*K246,2)</f>
        <v>0</v>
      </c>
      <c r="O246" s="222"/>
      <c r="P246" s="222"/>
      <c r="Q246" s="222"/>
      <c r="R246" s="50"/>
      <c r="T246" s="223" t="s">
        <v>22</v>
      </c>
      <c r="U246" s="58" t="s">
        <v>45</v>
      </c>
      <c r="V246" s="49"/>
      <c r="W246" s="224">
        <f>V246*K246</f>
        <v>0</v>
      </c>
      <c r="X246" s="224">
        <v>0</v>
      </c>
      <c r="Y246" s="224">
        <f>X246*K246</f>
        <v>0</v>
      </c>
      <c r="Z246" s="224">
        <v>0.005</v>
      </c>
      <c r="AA246" s="225">
        <f>Z246*K246</f>
        <v>0.05</v>
      </c>
      <c r="AR246" s="24" t="s">
        <v>264</v>
      </c>
      <c r="AT246" s="24" t="s">
        <v>148</v>
      </c>
      <c r="AU246" s="24" t="s">
        <v>100</v>
      </c>
      <c r="AY246" s="24" t="s">
        <v>147</v>
      </c>
      <c r="BE246" s="139">
        <f>IF(U246="základní",N246,0)</f>
        <v>0</v>
      </c>
      <c r="BF246" s="139">
        <f>IF(U246="snížená",N246,0)</f>
        <v>0</v>
      </c>
      <c r="BG246" s="139">
        <f>IF(U246="zákl. přenesená",N246,0)</f>
        <v>0</v>
      </c>
      <c r="BH246" s="139">
        <f>IF(U246="sníž. přenesená",N246,0)</f>
        <v>0</v>
      </c>
      <c r="BI246" s="139">
        <f>IF(U246="nulová",N246,0)</f>
        <v>0</v>
      </c>
      <c r="BJ246" s="24" t="s">
        <v>37</v>
      </c>
      <c r="BK246" s="139">
        <f>ROUND(L246*K246,2)</f>
        <v>0</v>
      </c>
      <c r="BL246" s="24" t="s">
        <v>264</v>
      </c>
      <c r="BM246" s="24" t="s">
        <v>313</v>
      </c>
    </row>
    <row r="247" spans="2:51" s="11" customFormat="1" ht="16.5" customHeight="1">
      <c r="B247" s="235"/>
      <c r="C247" s="236"/>
      <c r="D247" s="236"/>
      <c r="E247" s="237" t="s">
        <v>22</v>
      </c>
      <c r="F247" s="254" t="s">
        <v>314</v>
      </c>
      <c r="G247" s="255"/>
      <c r="H247" s="255"/>
      <c r="I247" s="255"/>
      <c r="J247" s="236"/>
      <c r="K247" s="239">
        <v>10</v>
      </c>
      <c r="L247" s="236"/>
      <c r="M247" s="236"/>
      <c r="N247" s="236"/>
      <c r="O247" s="236"/>
      <c r="P247" s="236"/>
      <c r="Q247" s="236"/>
      <c r="R247" s="240"/>
      <c r="T247" s="241"/>
      <c r="U247" s="236"/>
      <c r="V247" s="236"/>
      <c r="W247" s="236"/>
      <c r="X247" s="236"/>
      <c r="Y247" s="236"/>
      <c r="Z247" s="236"/>
      <c r="AA247" s="242"/>
      <c r="AT247" s="243" t="s">
        <v>155</v>
      </c>
      <c r="AU247" s="243" t="s">
        <v>100</v>
      </c>
      <c r="AV247" s="11" t="s">
        <v>100</v>
      </c>
      <c r="AW247" s="11" t="s">
        <v>36</v>
      </c>
      <c r="AX247" s="11" t="s">
        <v>37</v>
      </c>
      <c r="AY247" s="243" t="s">
        <v>147</v>
      </c>
    </row>
    <row r="248" spans="2:65" s="1" customFormat="1" ht="38.25" customHeight="1">
      <c r="B248" s="48"/>
      <c r="C248" s="215" t="s">
        <v>315</v>
      </c>
      <c r="D248" s="215" t="s">
        <v>148</v>
      </c>
      <c r="E248" s="216" t="s">
        <v>316</v>
      </c>
      <c r="F248" s="217" t="s">
        <v>317</v>
      </c>
      <c r="G248" s="217"/>
      <c r="H248" s="217"/>
      <c r="I248" s="217"/>
      <c r="J248" s="218" t="s">
        <v>194</v>
      </c>
      <c r="K248" s="219">
        <v>4</v>
      </c>
      <c r="L248" s="220">
        <v>0</v>
      </c>
      <c r="M248" s="221"/>
      <c r="N248" s="222">
        <f>ROUND(L248*K248,2)</f>
        <v>0</v>
      </c>
      <c r="O248" s="222"/>
      <c r="P248" s="222"/>
      <c r="Q248" s="222"/>
      <c r="R248" s="50"/>
      <c r="T248" s="223" t="s">
        <v>22</v>
      </c>
      <c r="U248" s="58" t="s">
        <v>45</v>
      </c>
      <c r="V248" s="49"/>
      <c r="W248" s="224">
        <f>V248*K248</f>
        <v>0</v>
      </c>
      <c r="X248" s="224">
        <v>0</v>
      </c>
      <c r="Y248" s="224">
        <f>X248*K248</f>
        <v>0</v>
      </c>
      <c r="Z248" s="224">
        <v>0.006</v>
      </c>
      <c r="AA248" s="225">
        <f>Z248*K248</f>
        <v>0.024</v>
      </c>
      <c r="AR248" s="24" t="s">
        <v>264</v>
      </c>
      <c r="AT248" s="24" t="s">
        <v>148</v>
      </c>
      <c r="AU248" s="24" t="s">
        <v>100</v>
      </c>
      <c r="AY248" s="24" t="s">
        <v>147</v>
      </c>
      <c r="BE248" s="139">
        <f>IF(U248="základní",N248,0)</f>
        <v>0</v>
      </c>
      <c r="BF248" s="139">
        <f>IF(U248="snížená",N248,0)</f>
        <v>0</v>
      </c>
      <c r="BG248" s="139">
        <f>IF(U248="zákl. přenesená",N248,0)</f>
        <v>0</v>
      </c>
      <c r="BH248" s="139">
        <f>IF(U248="sníž. přenesená",N248,0)</f>
        <v>0</v>
      </c>
      <c r="BI248" s="139">
        <f>IF(U248="nulová",N248,0)</f>
        <v>0</v>
      </c>
      <c r="BJ248" s="24" t="s">
        <v>37</v>
      </c>
      <c r="BK248" s="139">
        <f>ROUND(L248*K248,2)</f>
        <v>0</v>
      </c>
      <c r="BL248" s="24" t="s">
        <v>264</v>
      </c>
      <c r="BM248" s="24" t="s">
        <v>318</v>
      </c>
    </row>
    <row r="249" spans="2:65" s="1" customFormat="1" ht="25.5" customHeight="1">
      <c r="B249" s="48"/>
      <c r="C249" s="215" t="s">
        <v>319</v>
      </c>
      <c r="D249" s="215" t="s">
        <v>148</v>
      </c>
      <c r="E249" s="216" t="s">
        <v>320</v>
      </c>
      <c r="F249" s="217" t="s">
        <v>321</v>
      </c>
      <c r="G249" s="217"/>
      <c r="H249" s="217"/>
      <c r="I249" s="217"/>
      <c r="J249" s="218" t="s">
        <v>176</v>
      </c>
      <c r="K249" s="219">
        <v>3.16</v>
      </c>
      <c r="L249" s="220">
        <v>0</v>
      </c>
      <c r="M249" s="221"/>
      <c r="N249" s="222">
        <f>ROUND(L249*K249,2)</f>
        <v>0</v>
      </c>
      <c r="O249" s="222"/>
      <c r="P249" s="222"/>
      <c r="Q249" s="222"/>
      <c r="R249" s="50"/>
      <c r="T249" s="223" t="s">
        <v>22</v>
      </c>
      <c r="U249" s="58" t="s">
        <v>45</v>
      </c>
      <c r="V249" s="49"/>
      <c r="W249" s="224">
        <f>V249*K249</f>
        <v>0</v>
      </c>
      <c r="X249" s="224">
        <v>0</v>
      </c>
      <c r="Y249" s="224">
        <f>X249*K249</f>
        <v>0</v>
      </c>
      <c r="Z249" s="224">
        <v>0</v>
      </c>
      <c r="AA249" s="225">
        <f>Z249*K249</f>
        <v>0</v>
      </c>
      <c r="AR249" s="24" t="s">
        <v>152</v>
      </c>
      <c r="AT249" s="24" t="s">
        <v>148</v>
      </c>
      <c r="AU249" s="24" t="s">
        <v>100</v>
      </c>
      <c r="AY249" s="24" t="s">
        <v>147</v>
      </c>
      <c r="BE249" s="139">
        <f>IF(U249="základní",N249,0)</f>
        <v>0</v>
      </c>
      <c r="BF249" s="139">
        <f>IF(U249="snížená",N249,0)</f>
        <v>0</v>
      </c>
      <c r="BG249" s="139">
        <f>IF(U249="zákl. přenesená",N249,0)</f>
        <v>0</v>
      </c>
      <c r="BH249" s="139">
        <f>IF(U249="sníž. přenesená",N249,0)</f>
        <v>0</v>
      </c>
      <c r="BI249" s="139">
        <f>IF(U249="nulová",N249,0)</f>
        <v>0</v>
      </c>
      <c r="BJ249" s="24" t="s">
        <v>37</v>
      </c>
      <c r="BK249" s="139">
        <f>ROUND(L249*K249,2)</f>
        <v>0</v>
      </c>
      <c r="BL249" s="24" t="s">
        <v>152</v>
      </c>
      <c r="BM249" s="24" t="s">
        <v>322</v>
      </c>
    </row>
    <row r="250" spans="2:51" s="11" customFormat="1" ht="16.5" customHeight="1">
      <c r="B250" s="235"/>
      <c r="C250" s="236"/>
      <c r="D250" s="236"/>
      <c r="E250" s="237" t="s">
        <v>22</v>
      </c>
      <c r="F250" s="254" t="s">
        <v>323</v>
      </c>
      <c r="G250" s="255"/>
      <c r="H250" s="255"/>
      <c r="I250" s="255"/>
      <c r="J250" s="236"/>
      <c r="K250" s="239">
        <v>3.16</v>
      </c>
      <c r="L250" s="236"/>
      <c r="M250" s="236"/>
      <c r="N250" s="236"/>
      <c r="O250" s="236"/>
      <c r="P250" s="236"/>
      <c r="Q250" s="236"/>
      <c r="R250" s="240"/>
      <c r="T250" s="241"/>
      <c r="U250" s="236"/>
      <c r="V250" s="236"/>
      <c r="W250" s="236"/>
      <c r="X250" s="236"/>
      <c r="Y250" s="236"/>
      <c r="Z250" s="236"/>
      <c r="AA250" s="242"/>
      <c r="AT250" s="243" t="s">
        <v>155</v>
      </c>
      <c r="AU250" s="243" t="s">
        <v>100</v>
      </c>
      <c r="AV250" s="11" t="s">
        <v>100</v>
      </c>
      <c r="AW250" s="11" t="s">
        <v>36</v>
      </c>
      <c r="AX250" s="11" t="s">
        <v>37</v>
      </c>
      <c r="AY250" s="243" t="s">
        <v>147</v>
      </c>
    </row>
    <row r="251" spans="2:65" s="1" customFormat="1" ht="25.5" customHeight="1">
      <c r="B251" s="48"/>
      <c r="C251" s="215" t="s">
        <v>324</v>
      </c>
      <c r="D251" s="215" t="s">
        <v>148</v>
      </c>
      <c r="E251" s="216" t="s">
        <v>325</v>
      </c>
      <c r="F251" s="217" t="s">
        <v>326</v>
      </c>
      <c r="G251" s="217"/>
      <c r="H251" s="217"/>
      <c r="I251" s="217"/>
      <c r="J251" s="218" t="s">
        <v>151</v>
      </c>
      <c r="K251" s="219">
        <v>3.16</v>
      </c>
      <c r="L251" s="220">
        <v>0</v>
      </c>
      <c r="M251" s="221"/>
      <c r="N251" s="222">
        <f>ROUND(L251*K251,2)</f>
        <v>0</v>
      </c>
      <c r="O251" s="222"/>
      <c r="P251" s="222"/>
      <c r="Q251" s="222"/>
      <c r="R251" s="50"/>
      <c r="T251" s="223" t="s">
        <v>22</v>
      </c>
      <c r="U251" s="58" t="s">
        <v>45</v>
      </c>
      <c r="V251" s="49"/>
      <c r="W251" s="224">
        <f>V251*K251</f>
        <v>0</v>
      </c>
      <c r="X251" s="224">
        <v>0</v>
      </c>
      <c r="Y251" s="224">
        <f>X251*K251</f>
        <v>0</v>
      </c>
      <c r="Z251" s="224">
        <v>0.0025</v>
      </c>
      <c r="AA251" s="225">
        <f>Z251*K251</f>
        <v>0.0079</v>
      </c>
      <c r="AR251" s="24" t="s">
        <v>152</v>
      </c>
      <c r="AT251" s="24" t="s">
        <v>148</v>
      </c>
      <c r="AU251" s="24" t="s">
        <v>100</v>
      </c>
      <c r="AY251" s="24" t="s">
        <v>147</v>
      </c>
      <c r="BE251" s="139">
        <f>IF(U251="základní",N251,0)</f>
        <v>0</v>
      </c>
      <c r="BF251" s="139">
        <f>IF(U251="snížená",N251,0)</f>
        <v>0</v>
      </c>
      <c r="BG251" s="139">
        <f>IF(U251="zákl. přenesená",N251,0)</f>
        <v>0</v>
      </c>
      <c r="BH251" s="139">
        <f>IF(U251="sníž. přenesená",N251,0)</f>
        <v>0</v>
      </c>
      <c r="BI251" s="139">
        <f>IF(U251="nulová",N251,0)</f>
        <v>0</v>
      </c>
      <c r="BJ251" s="24" t="s">
        <v>37</v>
      </c>
      <c r="BK251" s="139">
        <f>ROUND(L251*K251,2)</f>
        <v>0</v>
      </c>
      <c r="BL251" s="24" t="s">
        <v>152</v>
      </c>
      <c r="BM251" s="24" t="s">
        <v>327</v>
      </c>
    </row>
    <row r="252" spans="2:51" s="10" customFormat="1" ht="16.5" customHeight="1">
      <c r="B252" s="226"/>
      <c r="C252" s="227"/>
      <c r="D252" s="227"/>
      <c r="E252" s="228" t="s">
        <v>22</v>
      </c>
      <c r="F252" s="229" t="s">
        <v>154</v>
      </c>
      <c r="G252" s="230"/>
      <c r="H252" s="230"/>
      <c r="I252" s="230"/>
      <c r="J252" s="227"/>
      <c r="K252" s="228" t="s">
        <v>22</v>
      </c>
      <c r="L252" s="227"/>
      <c r="M252" s="227"/>
      <c r="N252" s="227"/>
      <c r="O252" s="227"/>
      <c r="P252" s="227"/>
      <c r="Q252" s="227"/>
      <c r="R252" s="231"/>
      <c r="T252" s="232"/>
      <c r="U252" s="227"/>
      <c r="V252" s="227"/>
      <c r="W252" s="227"/>
      <c r="X252" s="227"/>
      <c r="Y252" s="227"/>
      <c r="Z252" s="227"/>
      <c r="AA252" s="233"/>
      <c r="AT252" s="234" t="s">
        <v>155</v>
      </c>
      <c r="AU252" s="234" t="s">
        <v>100</v>
      </c>
      <c r="AV252" s="10" t="s">
        <v>37</v>
      </c>
      <c r="AW252" s="10" t="s">
        <v>36</v>
      </c>
      <c r="AX252" s="10" t="s">
        <v>80</v>
      </c>
      <c r="AY252" s="234" t="s">
        <v>147</v>
      </c>
    </row>
    <row r="253" spans="2:51" s="11" customFormat="1" ht="16.5" customHeight="1">
      <c r="B253" s="235"/>
      <c r="C253" s="236"/>
      <c r="D253" s="236"/>
      <c r="E253" s="237" t="s">
        <v>22</v>
      </c>
      <c r="F253" s="238" t="s">
        <v>328</v>
      </c>
      <c r="G253" s="236"/>
      <c r="H253" s="236"/>
      <c r="I253" s="236"/>
      <c r="J253" s="236"/>
      <c r="K253" s="239">
        <v>3.16</v>
      </c>
      <c r="L253" s="236"/>
      <c r="M253" s="236"/>
      <c r="N253" s="236"/>
      <c r="O253" s="236"/>
      <c r="P253" s="236"/>
      <c r="Q253" s="236"/>
      <c r="R253" s="240"/>
      <c r="T253" s="241"/>
      <c r="U253" s="236"/>
      <c r="V253" s="236"/>
      <c r="W253" s="236"/>
      <c r="X253" s="236"/>
      <c r="Y253" s="236"/>
      <c r="Z253" s="236"/>
      <c r="AA253" s="242"/>
      <c r="AT253" s="243" t="s">
        <v>155</v>
      </c>
      <c r="AU253" s="243" t="s">
        <v>100</v>
      </c>
      <c r="AV253" s="11" t="s">
        <v>100</v>
      </c>
      <c r="AW253" s="11" t="s">
        <v>36</v>
      </c>
      <c r="AX253" s="11" t="s">
        <v>37</v>
      </c>
      <c r="AY253" s="243" t="s">
        <v>147</v>
      </c>
    </row>
    <row r="254" spans="2:65" s="1" customFormat="1" ht="16.5" customHeight="1">
      <c r="B254" s="48"/>
      <c r="C254" s="215" t="s">
        <v>329</v>
      </c>
      <c r="D254" s="215" t="s">
        <v>148</v>
      </c>
      <c r="E254" s="216" t="s">
        <v>330</v>
      </c>
      <c r="F254" s="217" t="s">
        <v>331</v>
      </c>
      <c r="G254" s="217"/>
      <c r="H254" s="217"/>
      <c r="I254" s="217"/>
      <c r="J254" s="218" t="s">
        <v>182</v>
      </c>
      <c r="K254" s="219">
        <v>3.868</v>
      </c>
      <c r="L254" s="220">
        <v>0</v>
      </c>
      <c r="M254" s="221"/>
      <c r="N254" s="222">
        <f>ROUND(L254*K254,2)</f>
        <v>0</v>
      </c>
      <c r="O254" s="222"/>
      <c r="P254" s="222"/>
      <c r="Q254" s="222"/>
      <c r="R254" s="50"/>
      <c r="T254" s="223" t="s">
        <v>22</v>
      </c>
      <c r="U254" s="58" t="s">
        <v>45</v>
      </c>
      <c r="V254" s="49"/>
      <c r="W254" s="224">
        <f>V254*K254</f>
        <v>0</v>
      </c>
      <c r="X254" s="224">
        <v>0</v>
      </c>
      <c r="Y254" s="224">
        <f>X254*K254</f>
        <v>0</v>
      </c>
      <c r="Z254" s="224">
        <v>0</v>
      </c>
      <c r="AA254" s="225">
        <f>Z254*K254</f>
        <v>0</v>
      </c>
      <c r="AR254" s="24" t="s">
        <v>152</v>
      </c>
      <c r="AT254" s="24" t="s">
        <v>148</v>
      </c>
      <c r="AU254" s="24" t="s">
        <v>100</v>
      </c>
      <c r="AY254" s="24" t="s">
        <v>147</v>
      </c>
      <c r="BE254" s="139">
        <f>IF(U254="základní",N254,0)</f>
        <v>0</v>
      </c>
      <c r="BF254" s="139">
        <f>IF(U254="snížená",N254,0)</f>
        <v>0</v>
      </c>
      <c r="BG254" s="139">
        <f>IF(U254="zákl. přenesená",N254,0)</f>
        <v>0</v>
      </c>
      <c r="BH254" s="139">
        <f>IF(U254="sníž. přenesená",N254,0)</f>
        <v>0</v>
      </c>
      <c r="BI254" s="139">
        <f>IF(U254="nulová",N254,0)</f>
        <v>0</v>
      </c>
      <c r="BJ254" s="24" t="s">
        <v>37</v>
      </c>
      <c r="BK254" s="139">
        <f>ROUND(L254*K254,2)</f>
        <v>0</v>
      </c>
      <c r="BL254" s="24" t="s">
        <v>152</v>
      </c>
      <c r="BM254" s="24" t="s">
        <v>332</v>
      </c>
    </row>
    <row r="255" spans="2:65" s="1" customFormat="1" ht="25.5" customHeight="1">
      <c r="B255" s="48"/>
      <c r="C255" s="215" t="s">
        <v>333</v>
      </c>
      <c r="D255" s="215" t="s">
        <v>148</v>
      </c>
      <c r="E255" s="216" t="s">
        <v>334</v>
      </c>
      <c r="F255" s="217" t="s">
        <v>335</v>
      </c>
      <c r="G255" s="217"/>
      <c r="H255" s="217"/>
      <c r="I255" s="217"/>
      <c r="J255" s="218" t="s">
        <v>182</v>
      </c>
      <c r="K255" s="219">
        <v>3.868</v>
      </c>
      <c r="L255" s="220">
        <v>0</v>
      </c>
      <c r="M255" s="221"/>
      <c r="N255" s="222">
        <f>ROUND(L255*K255,2)</f>
        <v>0</v>
      </c>
      <c r="O255" s="222"/>
      <c r="P255" s="222"/>
      <c r="Q255" s="222"/>
      <c r="R255" s="50"/>
      <c r="T255" s="223" t="s">
        <v>22</v>
      </c>
      <c r="U255" s="58" t="s">
        <v>45</v>
      </c>
      <c r="V255" s="49"/>
      <c r="W255" s="224">
        <f>V255*K255</f>
        <v>0</v>
      </c>
      <c r="X255" s="224">
        <v>0</v>
      </c>
      <c r="Y255" s="224">
        <f>X255*K255</f>
        <v>0</v>
      </c>
      <c r="Z255" s="224">
        <v>0</v>
      </c>
      <c r="AA255" s="225">
        <f>Z255*K255</f>
        <v>0</v>
      </c>
      <c r="AR255" s="24" t="s">
        <v>152</v>
      </c>
      <c r="AT255" s="24" t="s">
        <v>148</v>
      </c>
      <c r="AU255" s="24" t="s">
        <v>100</v>
      </c>
      <c r="AY255" s="24" t="s">
        <v>147</v>
      </c>
      <c r="BE255" s="139">
        <f>IF(U255="základní",N255,0)</f>
        <v>0</v>
      </c>
      <c r="BF255" s="139">
        <f>IF(U255="snížená",N255,0)</f>
        <v>0</v>
      </c>
      <c r="BG255" s="139">
        <f>IF(U255="zákl. přenesená",N255,0)</f>
        <v>0</v>
      </c>
      <c r="BH255" s="139">
        <f>IF(U255="sníž. přenesená",N255,0)</f>
        <v>0</v>
      </c>
      <c r="BI255" s="139">
        <f>IF(U255="nulová",N255,0)</f>
        <v>0</v>
      </c>
      <c r="BJ255" s="24" t="s">
        <v>37</v>
      </c>
      <c r="BK255" s="139">
        <f>ROUND(L255*K255,2)</f>
        <v>0</v>
      </c>
      <c r="BL255" s="24" t="s">
        <v>152</v>
      </c>
      <c r="BM255" s="24" t="s">
        <v>336</v>
      </c>
    </row>
    <row r="256" spans="2:65" s="1" customFormat="1" ht="25.5" customHeight="1">
      <c r="B256" s="48"/>
      <c r="C256" s="215" t="s">
        <v>337</v>
      </c>
      <c r="D256" s="215" t="s">
        <v>148</v>
      </c>
      <c r="E256" s="216" t="s">
        <v>338</v>
      </c>
      <c r="F256" s="217" t="s">
        <v>339</v>
      </c>
      <c r="G256" s="217"/>
      <c r="H256" s="217"/>
      <c r="I256" s="217"/>
      <c r="J256" s="218" t="s">
        <v>182</v>
      </c>
      <c r="K256" s="219">
        <v>3.868</v>
      </c>
      <c r="L256" s="220">
        <v>0</v>
      </c>
      <c r="M256" s="221"/>
      <c r="N256" s="222">
        <f>ROUND(L256*K256,2)</f>
        <v>0</v>
      </c>
      <c r="O256" s="222"/>
      <c r="P256" s="222"/>
      <c r="Q256" s="222"/>
      <c r="R256" s="50"/>
      <c r="T256" s="223" t="s">
        <v>22</v>
      </c>
      <c r="U256" s="58" t="s">
        <v>45</v>
      </c>
      <c r="V256" s="49"/>
      <c r="W256" s="224">
        <f>V256*K256</f>
        <v>0</v>
      </c>
      <c r="X256" s="224">
        <v>0</v>
      </c>
      <c r="Y256" s="224">
        <f>X256*K256</f>
        <v>0</v>
      </c>
      <c r="Z256" s="224">
        <v>0</v>
      </c>
      <c r="AA256" s="225">
        <f>Z256*K256</f>
        <v>0</v>
      </c>
      <c r="AR256" s="24" t="s">
        <v>152</v>
      </c>
      <c r="AT256" s="24" t="s">
        <v>148</v>
      </c>
      <c r="AU256" s="24" t="s">
        <v>100</v>
      </c>
      <c r="AY256" s="24" t="s">
        <v>147</v>
      </c>
      <c r="BE256" s="139">
        <f>IF(U256="základní",N256,0)</f>
        <v>0</v>
      </c>
      <c r="BF256" s="139">
        <f>IF(U256="snížená",N256,0)</f>
        <v>0</v>
      </c>
      <c r="BG256" s="139">
        <f>IF(U256="zákl. přenesená",N256,0)</f>
        <v>0</v>
      </c>
      <c r="BH256" s="139">
        <f>IF(U256="sníž. přenesená",N256,0)</f>
        <v>0</v>
      </c>
      <c r="BI256" s="139">
        <f>IF(U256="nulová",N256,0)</f>
        <v>0</v>
      </c>
      <c r="BJ256" s="24" t="s">
        <v>37</v>
      </c>
      <c r="BK256" s="139">
        <f>ROUND(L256*K256,2)</f>
        <v>0</v>
      </c>
      <c r="BL256" s="24" t="s">
        <v>152</v>
      </c>
      <c r="BM256" s="24" t="s">
        <v>340</v>
      </c>
    </row>
    <row r="257" spans="2:65" s="1" customFormat="1" ht="25.5" customHeight="1">
      <c r="B257" s="48"/>
      <c r="C257" s="215" t="s">
        <v>341</v>
      </c>
      <c r="D257" s="215" t="s">
        <v>148</v>
      </c>
      <c r="E257" s="216" t="s">
        <v>342</v>
      </c>
      <c r="F257" s="217" t="s">
        <v>343</v>
      </c>
      <c r="G257" s="217"/>
      <c r="H257" s="217"/>
      <c r="I257" s="217"/>
      <c r="J257" s="218" t="s">
        <v>182</v>
      </c>
      <c r="K257" s="219">
        <v>3.868</v>
      </c>
      <c r="L257" s="220">
        <v>0</v>
      </c>
      <c r="M257" s="221"/>
      <c r="N257" s="222">
        <f>ROUND(L257*K257,2)</f>
        <v>0</v>
      </c>
      <c r="O257" s="222"/>
      <c r="P257" s="222"/>
      <c r="Q257" s="222"/>
      <c r="R257" s="50"/>
      <c r="T257" s="223" t="s">
        <v>22</v>
      </c>
      <c r="U257" s="58" t="s">
        <v>45</v>
      </c>
      <c r="V257" s="49"/>
      <c r="W257" s="224">
        <f>V257*K257</f>
        <v>0</v>
      </c>
      <c r="X257" s="224">
        <v>0</v>
      </c>
      <c r="Y257" s="224">
        <f>X257*K257</f>
        <v>0</v>
      </c>
      <c r="Z257" s="224">
        <v>0</v>
      </c>
      <c r="AA257" s="225">
        <f>Z257*K257</f>
        <v>0</v>
      </c>
      <c r="AR257" s="24" t="s">
        <v>152</v>
      </c>
      <c r="AT257" s="24" t="s">
        <v>148</v>
      </c>
      <c r="AU257" s="24" t="s">
        <v>100</v>
      </c>
      <c r="AY257" s="24" t="s">
        <v>147</v>
      </c>
      <c r="BE257" s="139">
        <f>IF(U257="základní",N257,0)</f>
        <v>0</v>
      </c>
      <c r="BF257" s="139">
        <f>IF(U257="snížená",N257,0)</f>
        <v>0</v>
      </c>
      <c r="BG257" s="139">
        <f>IF(U257="zákl. přenesená",N257,0)</f>
        <v>0</v>
      </c>
      <c r="BH257" s="139">
        <f>IF(U257="sníž. přenesená",N257,0)</f>
        <v>0</v>
      </c>
      <c r="BI257" s="139">
        <f>IF(U257="nulová",N257,0)</f>
        <v>0</v>
      </c>
      <c r="BJ257" s="24" t="s">
        <v>37</v>
      </c>
      <c r="BK257" s="139">
        <f>ROUND(L257*K257,2)</f>
        <v>0</v>
      </c>
      <c r="BL257" s="24" t="s">
        <v>152</v>
      </c>
      <c r="BM257" s="24" t="s">
        <v>344</v>
      </c>
    </row>
    <row r="258" spans="2:63" s="9" customFormat="1" ht="29.85" customHeight="1">
      <c r="B258" s="201"/>
      <c r="C258" s="202"/>
      <c r="D258" s="212" t="s">
        <v>114</v>
      </c>
      <c r="E258" s="212"/>
      <c r="F258" s="212"/>
      <c r="G258" s="212"/>
      <c r="H258" s="212"/>
      <c r="I258" s="212"/>
      <c r="J258" s="212"/>
      <c r="K258" s="212"/>
      <c r="L258" s="212"/>
      <c r="M258" s="212"/>
      <c r="N258" s="256">
        <f>BK258</f>
        <v>0</v>
      </c>
      <c r="O258" s="257"/>
      <c r="P258" s="257"/>
      <c r="Q258" s="257"/>
      <c r="R258" s="205"/>
      <c r="T258" s="206"/>
      <c r="U258" s="202"/>
      <c r="V258" s="202"/>
      <c r="W258" s="207">
        <f>W259</f>
        <v>0</v>
      </c>
      <c r="X258" s="202"/>
      <c r="Y258" s="207">
        <f>Y259</f>
        <v>0</v>
      </c>
      <c r="Z258" s="202"/>
      <c r="AA258" s="208">
        <f>AA259</f>
        <v>0</v>
      </c>
      <c r="AR258" s="209" t="s">
        <v>37</v>
      </c>
      <c r="AT258" s="210" t="s">
        <v>79</v>
      </c>
      <c r="AU258" s="210" t="s">
        <v>37</v>
      </c>
      <c r="AY258" s="209" t="s">
        <v>147</v>
      </c>
      <c r="BK258" s="211">
        <f>BK259</f>
        <v>0</v>
      </c>
    </row>
    <row r="259" spans="2:65" s="1" customFormat="1" ht="25.5" customHeight="1">
      <c r="B259" s="48"/>
      <c r="C259" s="215" t="s">
        <v>345</v>
      </c>
      <c r="D259" s="215" t="s">
        <v>148</v>
      </c>
      <c r="E259" s="216" t="s">
        <v>346</v>
      </c>
      <c r="F259" s="217" t="s">
        <v>347</v>
      </c>
      <c r="G259" s="217"/>
      <c r="H259" s="217"/>
      <c r="I259" s="217"/>
      <c r="J259" s="218" t="s">
        <v>182</v>
      </c>
      <c r="K259" s="219">
        <v>5.386</v>
      </c>
      <c r="L259" s="220">
        <v>0</v>
      </c>
      <c r="M259" s="221"/>
      <c r="N259" s="222">
        <f>ROUND(L259*K259,2)</f>
        <v>0</v>
      </c>
      <c r="O259" s="222"/>
      <c r="P259" s="222"/>
      <c r="Q259" s="222"/>
      <c r="R259" s="50"/>
      <c r="T259" s="223" t="s">
        <v>22</v>
      </c>
      <c r="U259" s="58" t="s">
        <v>45</v>
      </c>
      <c r="V259" s="49"/>
      <c r="W259" s="224">
        <f>V259*K259</f>
        <v>0</v>
      </c>
      <c r="X259" s="224">
        <v>0</v>
      </c>
      <c r="Y259" s="224">
        <f>X259*K259</f>
        <v>0</v>
      </c>
      <c r="Z259" s="224">
        <v>0</v>
      </c>
      <c r="AA259" s="225">
        <f>Z259*K259</f>
        <v>0</v>
      </c>
      <c r="AR259" s="24" t="s">
        <v>152</v>
      </c>
      <c r="AT259" s="24" t="s">
        <v>148</v>
      </c>
      <c r="AU259" s="24" t="s">
        <v>100</v>
      </c>
      <c r="AY259" s="24" t="s">
        <v>147</v>
      </c>
      <c r="BE259" s="139">
        <f>IF(U259="základní",N259,0)</f>
        <v>0</v>
      </c>
      <c r="BF259" s="139">
        <f>IF(U259="snížená",N259,0)</f>
        <v>0</v>
      </c>
      <c r="BG259" s="139">
        <f>IF(U259="zákl. přenesená",N259,0)</f>
        <v>0</v>
      </c>
      <c r="BH259" s="139">
        <f>IF(U259="sníž. přenesená",N259,0)</f>
        <v>0</v>
      </c>
      <c r="BI259" s="139">
        <f>IF(U259="nulová",N259,0)</f>
        <v>0</v>
      </c>
      <c r="BJ259" s="24" t="s">
        <v>37</v>
      </c>
      <c r="BK259" s="139">
        <f>ROUND(L259*K259,2)</f>
        <v>0</v>
      </c>
      <c r="BL259" s="24" t="s">
        <v>152</v>
      </c>
      <c r="BM259" s="24" t="s">
        <v>348</v>
      </c>
    </row>
    <row r="260" spans="2:63" s="9" customFormat="1" ht="37.4" customHeight="1">
      <c r="B260" s="201"/>
      <c r="C260" s="202"/>
      <c r="D260" s="203" t="s">
        <v>115</v>
      </c>
      <c r="E260" s="203"/>
      <c r="F260" s="203"/>
      <c r="G260" s="203"/>
      <c r="H260" s="203"/>
      <c r="I260" s="203"/>
      <c r="J260" s="203"/>
      <c r="K260" s="203"/>
      <c r="L260" s="203"/>
      <c r="M260" s="203"/>
      <c r="N260" s="267">
        <f>BK260</f>
        <v>0</v>
      </c>
      <c r="O260" s="268"/>
      <c r="P260" s="268"/>
      <c r="Q260" s="268"/>
      <c r="R260" s="205"/>
      <c r="T260" s="206"/>
      <c r="U260" s="202"/>
      <c r="V260" s="202"/>
      <c r="W260" s="207">
        <f>W261+W267+W291+W342+W347+W353+W360+W388</f>
        <v>0</v>
      </c>
      <c r="X260" s="202"/>
      <c r="Y260" s="207">
        <f>Y261+Y267+Y291+Y342+Y347+Y353+Y360+Y388</f>
        <v>3.11468437</v>
      </c>
      <c r="Z260" s="202"/>
      <c r="AA260" s="208">
        <f>AA261+AA267+AA291+AA342+AA347+AA353+AA360+AA388</f>
        <v>0.31961153</v>
      </c>
      <c r="AR260" s="209" t="s">
        <v>100</v>
      </c>
      <c r="AT260" s="210" t="s">
        <v>79</v>
      </c>
      <c r="AU260" s="210" t="s">
        <v>80</v>
      </c>
      <c r="AY260" s="209" t="s">
        <v>147</v>
      </c>
      <c r="BK260" s="211">
        <f>BK261+BK267+BK291+BK342+BK347+BK353+BK360+BK388</f>
        <v>0</v>
      </c>
    </row>
    <row r="261" spans="2:63" s="9" customFormat="1" ht="19.9" customHeight="1">
      <c r="B261" s="201"/>
      <c r="C261" s="202"/>
      <c r="D261" s="212" t="s">
        <v>116</v>
      </c>
      <c r="E261" s="212"/>
      <c r="F261" s="212"/>
      <c r="G261" s="212"/>
      <c r="H261" s="212"/>
      <c r="I261" s="212"/>
      <c r="J261" s="212"/>
      <c r="K261" s="212"/>
      <c r="L261" s="212"/>
      <c r="M261" s="212"/>
      <c r="N261" s="213">
        <f>BK261</f>
        <v>0</v>
      </c>
      <c r="O261" s="214"/>
      <c r="P261" s="214"/>
      <c r="Q261" s="214"/>
      <c r="R261" s="205"/>
      <c r="T261" s="206"/>
      <c r="U261" s="202"/>
      <c r="V261" s="202"/>
      <c r="W261" s="207">
        <f>SUM(W262:W266)</f>
        <v>0</v>
      </c>
      <c r="X261" s="202"/>
      <c r="Y261" s="207">
        <f>SUM(Y262:Y266)</f>
        <v>0.007254</v>
      </c>
      <c r="Z261" s="202"/>
      <c r="AA261" s="208">
        <f>SUM(AA262:AA266)</f>
        <v>0</v>
      </c>
      <c r="AR261" s="209" t="s">
        <v>100</v>
      </c>
      <c r="AT261" s="210" t="s">
        <v>79</v>
      </c>
      <c r="AU261" s="210" t="s">
        <v>37</v>
      </c>
      <c r="AY261" s="209" t="s">
        <v>147</v>
      </c>
      <c r="BK261" s="211">
        <f>SUM(BK262:BK266)</f>
        <v>0</v>
      </c>
    </row>
    <row r="262" spans="2:65" s="1" customFormat="1" ht="38.25" customHeight="1">
      <c r="B262" s="48"/>
      <c r="C262" s="215" t="s">
        <v>349</v>
      </c>
      <c r="D262" s="215" t="s">
        <v>148</v>
      </c>
      <c r="E262" s="216" t="s">
        <v>350</v>
      </c>
      <c r="F262" s="217" t="s">
        <v>351</v>
      </c>
      <c r="G262" s="217"/>
      <c r="H262" s="217"/>
      <c r="I262" s="217"/>
      <c r="J262" s="218" t="s">
        <v>151</v>
      </c>
      <c r="K262" s="219">
        <v>1.58</v>
      </c>
      <c r="L262" s="220">
        <v>0</v>
      </c>
      <c r="M262" s="221"/>
      <c r="N262" s="222">
        <f>ROUND(L262*K262,2)</f>
        <v>0</v>
      </c>
      <c r="O262" s="222"/>
      <c r="P262" s="222"/>
      <c r="Q262" s="222"/>
      <c r="R262" s="50"/>
      <c r="T262" s="223" t="s">
        <v>22</v>
      </c>
      <c r="U262" s="58" t="s">
        <v>45</v>
      </c>
      <c r="V262" s="49"/>
      <c r="W262" s="224">
        <f>V262*K262</f>
        <v>0</v>
      </c>
      <c r="X262" s="224">
        <v>0</v>
      </c>
      <c r="Y262" s="224">
        <f>X262*K262</f>
        <v>0</v>
      </c>
      <c r="Z262" s="224">
        <v>0</v>
      </c>
      <c r="AA262" s="225">
        <f>Z262*K262</f>
        <v>0</v>
      </c>
      <c r="AR262" s="24" t="s">
        <v>264</v>
      </c>
      <c r="AT262" s="24" t="s">
        <v>148</v>
      </c>
      <c r="AU262" s="24" t="s">
        <v>100</v>
      </c>
      <c r="AY262" s="24" t="s">
        <v>147</v>
      </c>
      <c r="BE262" s="139">
        <f>IF(U262="základní",N262,0)</f>
        <v>0</v>
      </c>
      <c r="BF262" s="139">
        <f>IF(U262="snížená",N262,0)</f>
        <v>0</v>
      </c>
      <c r="BG262" s="139">
        <f>IF(U262="zákl. přenesená",N262,0)</f>
        <v>0</v>
      </c>
      <c r="BH262" s="139">
        <f>IF(U262="sníž. přenesená",N262,0)</f>
        <v>0</v>
      </c>
      <c r="BI262" s="139">
        <f>IF(U262="nulová",N262,0)</f>
        <v>0</v>
      </c>
      <c r="BJ262" s="24" t="s">
        <v>37</v>
      </c>
      <c r="BK262" s="139">
        <f>ROUND(L262*K262,2)</f>
        <v>0</v>
      </c>
      <c r="BL262" s="24" t="s">
        <v>264</v>
      </c>
      <c r="BM262" s="24" t="s">
        <v>352</v>
      </c>
    </row>
    <row r="263" spans="2:51" s="10" customFormat="1" ht="16.5" customHeight="1">
      <c r="B263" s="226"/>
      <c r="C263" s="227"/>
      <c r="D263" s="227"/>
      <c r="E263" s="228" t="s">
        <v>22</v>
      </c>
      <c r="F263" s="229" t="s">
        <v>154</v>
      </c>
      <c r="G263" s="230"/>
      <c r="H263" s="230"/>
      <c r="I263" s="230"/>
      <c r="J263" s="227"/>
      <c r="K263" s="228" t="s">
        <v>22</v>
      </c>
      <c r="L263" s="227"/>
      <c r="M263" s="227"/>
      <c r="N263" s="227"/>
      <c r="O263" s="227"/>
      <c r="P263" s="227"/>
      <c r="Q263" s="227"/>
      <c r="R263" s="231"/>
      <c r="T263" s="232"/>
      <c r="U263" s="227"/>
      <c r="V263" s="227"/>
      <c r="W263" s="227"/>
      <c r="X263" s="227"/>
      <c r="Y263" s="227"/>
      <c r="Z263" s="227"/>
      <c r="AA263" s="233"/>
      <c r="AT263" s="234" t="s">
        <v>155</v>
      </c>
      <c r="AU263" s="234" t="s">
        <v>100</v>
      </c>
      <c r="AV263" s="10" t="s">
        <v>37</v>
      </c>
      <c r="AW263" s="10" t="s">
        <v>36</v>
      </c>
      <c r="AX263" s="10" t="s">
        <v>80</v>
      </c>
      <c r="AY263" s="234" t="s">
        <v>147</v>
      </c>
    </row>
    <row r="264" spans="2:51" s="11" customFormat="1" ht="16.5" customHeight="1">
      <c r="B264" s="235"/>
      <c r="C264" s="236"/>
      <c r="D264" s="236"/>
      <c r="E264" s="237" t="s">
        <v>22</v>
      </c>
      <c r="F264" s="238" t="s">
        <v>353</v>
      </c>
      <c r="G264" s="236"/>
      <c r="H264" s="236"/>
      <c r="I264" s="236"/>
      <c r="J264" s="236"/>
      <c r="K264" s="239">
        <v>1.58</v>
      </c>
      <c r="L264" s="236"/>
      <c r="M264" s="236"/>
      <c r="N264" s="236"/>
      <c r="O264" s="236"/>
      <c r="P264" s="236"/>
      <c r="Q264" s="236"/>
      <c r="R264" s="240"/>
      <c r="T264" s="241"/>
      <c r="U264" s="236"/>
      <c r="V264" s="236"/>
      <c r="W264" s="236"/>
      <c r="X264" s="236"/>
      <c r="Y264" s="236"/>
      <c r="Z264" s="236"/>
      <c r="AA264" s="242"/>
      <c r="AT264" s="243" t="s">
        <v>155</v>
      </c>
      <c r="AU264" s="243" t="s">
        <v>100</v>
      </c>
      <c r="AV264" s="11" t="s">
        <v>100</v>
      </c>
      <c r="AW264" s="11" t="s">
        <v>36</v>
      </c>
      <c r="AX264" s="11" t="s">
        <v>37</v>
      </c>
      <c r="AY264" s="243" t="s">
        <v>147</v>
      </c>
    </row>
    <row r="265" spans="2:65" s="1" customFormat="1" ht="16.5" customHeight="1">
      <c r="B265" s="48"/>
      <c r="C265" s="269" t="s">
        <v>354</v>
      </c>
      <c r="D265" s="269" t="s">
        <v>355</v>
      </c>
      <c r="E265" s="270" t="s">
        <v>356</v>
      </c>
      <c r="F265" s="271" t="s">
        <v>357</v>
      </c>
      <c r="G265" s="271"/>
      <c r="H265" s="271"/>
      <c r="I265" s="271"/>
      <c r="J265" s="272" t="s">
        <v>151</v>
      </c>
      <c r="K265" s="273">
        <v>1.612</v>
      </c>
      <c r="L265" s="274">
        <v>0</v>
      </c>
      <c r="M265" s="275"/>
      <c r="N265" s="276">
        <f>ROUND(L265*K265,2)</f>
        <v>0</v>
      </c>
      <c r="O265" s="222"/>
      <c r="P265" s="222"/>
      <c r="Q265" s="222"/>
      <c r="R265" s="50"/>
      <c r="T265" s="223" t="s">
        <v>22</v>
      </c>
      <c r="U265" s="58" t="s">
        <v>45</v>
      </c>
      <c r="V265" s="49"/>
      <c r="W265" s="224">
        <f>V265*K265</f>
        <v>0</v>
      </c>
      <c r="X265" s="224">
        <v>0.0045</v>
      </c>
      <c r="Y265" s="224">
        <f>X265*K265</f>
        <v>0.007254</v>
      </c>
      <c r="Z265" s="224">
        <v>0</v>
      </c>
      <c r="AA265" s="225">
        <f>Z265*K265</f>
        <v>0</v>
      </c>
      <c r="AR265" s="24" t="s">
        <v>341</v>
      </c>
      <c r="AT265" s="24" t="s">
        <v>355</v>
      </c>
      <c r="AU265" s="24" t="s">
        <v>100</v>
      </c>
      <c r="AY265" s="24" t="s">
        <v>147</v>
      </c>
      <c r="BE265" s="139">
        <f>IF(U265="základní",N265,0)</f>
        <v>0</v>
      </c>
      <c r="BF265" s="139">
        <f>IF(U265="snížená",N265,0)</f>
        <v>0</v>
      </c>
      <c r="BG265" s="139">
        <f>IF(U265="zákl. přenesená",N265,0)</f>
        <v>0</v>
      </c>
      <c r="BH265" s="139">
        <f>IF(U265="sníž. přenesená",N265,0)</f>
        <v>0</v>
      </c>
      <c r="BI265" s="139">
        <f>IF(U265="nulová",N265,0)</f>
        <v>0</v>
      </c>
      <c r="BJ265" s="24" t="s">
        <v>37</v>
      </c>
      <c r="BK265" s="139">
        <f>ROUND(L265*K265,2)</f>
        <v>0</v>
      </c>
      <c r="BL265" s="24" t="s">
        <v>264</v>
      </c>
      <c r="BM265" s="24" t="s">
        <v>358</v>
      </c>
    </row>
    <row r="266" spans="2:65" s="1" customFormat="1" ht="25.5" customHeight="1">
      <c r="B266" s="48"/>
      <c r="C266" s="215" t="s">
        <v>359</v>
      </c>
      <c r="D266" s="215" t="s">
        <v>148</v>
      </c>
      <c r="E266" s="216" t="s">
        <v>360</v>
      </c>
      <c r="F266" s="217" t="s">
        <v>361</v>
      </c>
      <c r="G266" s="217"/>
      <c r="H266" s="217"/>
      <c r="I266" s="217"/>
      <c r="J266" s="218" t="s">
        <v>182</v>
      </c>
      <c r="K266" s="219">
        <v>0.007</v>
      </c>
      <c r="L266" s="220">
        <v>0</v>
      </c>
      <c r="M266" s="221"/>
      <c r="N266" s="222">
        <f>ROUND(L266*K266,2)</f>
        <v>0</v>
      </c>
      <c r="O266" s="222"/>
      <c r="P266" s="222"/>
      <c r="Q266" s="222"/>
      <c r="R266" s="50"/>
      <c r="T266" s="223" t="s">
        <v>22</v>
      </c>
      <c r="U266" s="58" t="s">
        <v>45</v>
      </c>
      <c r="V266" s="49"/>
      <c r="W266" s="224">
        <f>V266*K266</f>
        <v>0</v>
      </c>
      <c r="X266" s="224">
        <v>0</v>
      </c>
      <c r="Y266" s="224">
        <f>X266*K266</f>
        <v>0</v>
      </c>
      <c r="Z266" s="224">
        <v>0</v>
      </c>
      <c r="AA266" s="225">
        <f>Z266*K266</f>
        <v>0</v>
      </c>
      <c r="AR266" s="24" t="s">
        <v>264</v>
      </c>
      <c r="AT266" s="24" t="s">
        <v>148</v>
      </c>
      <c r="AU266" s="24" t="s">
        <v>100</v>
      </c>
      <c r="AY266" s="24" t="s">
        <v>147</v>
      </c>
      <c r="BE266" s="139">
        <f>IF(U266="základní",N266,0)</f>
        <v>0</v>
      </c>
      <c r="BF266" s="139">
        <f>IF(U266="snížená",N266,0)</f>
        <v>0</v>
      </c>
      <c r="BG266" s="139">
        <f>IF(U266="zákl. přenesená",N266,0)</f>
        <v>0</v>
      </c>
      <c r="BH266" s="139">
        <f>IF(U266="sníž. přenesená",N266,0)</f>
        <v>0</v>
      </c>
      <c r="BI266" s="139">
        <f>IF(U266="nulová",N266,0)</f>
        <v>0</v>
      </c>
      <c r="BJ266" s="24" t="s">
        <v>37</v>
      </c>
      <c r="BK266" s="139">
        <f>ROUND(L266*K266,2)</f>
        <v>0</v>
      </c>
      <c r="BL266" s="24" t="s">
        <v>264</v>
      </c>
      <c r="BM266" s="24" t="s">
        <v>362</v>
      </c>
    </row>
    <row r="267" spans="2:63" s="9" customFormat="1" ht="29.85" customHeight="1">
      <c r="B267" s="201"/>
      <c r="C267" s="202"/>
      <c r="D267" s="212" t="s">
        <v>117</v>
      </c>
      <c r="E267" s="212"/>
      <c r="F267" s="212"/>
      <c r="G267" s="212"/>
      <c r="H267" s="212"/>
      <c r="I267" s="212"/>
      <c r="J267" s="212"/>
      <c r="K267" s="212"/>
      <c r="L267" s="212"/>
      <c r="M267" s="212"/>
      <c r="N267" s="256">
        <f>BK267</f>
        <v>0</v>
      </c>
      <c r="O267" s="257"/>
      <c r="P267" s="257"/>
      <c r="Q267" s="257"/>
      <c r="R267" s="205"/>
      <c r="T267" s="206"/>
      <c r="U267" s="202"/>
      <c r="V267" s="202"/>
      <c r="W267" s="207">
        <f>SUM(W268:W290)</f>
        <v>0</v>
      </c>
      <c r="X267" s="202"/>
      <c r="Y267" s="207">
        <f>SUM(Y268:Y290)</f>
        <v>0.05214150000000001</v>
      </c>
      <c r="Z267" s="202"/>
      <c r="AA267" s="208">
        <f>SUM(AA268:AA290)</f>
        <v>0.0183867</v>
      </c>
      <c r="AR267" s="209" t="s">
        <v>100</v>
      </c>
      <c r="AT267" s="210" t="s">
        <v>79</v>
      </c>
      <c r="AU267" s="210" t="s">
        <v>37</v>
      </c>
      <c r="AY267" s="209" t="s">
        <v>147</v>
      </c>
      <c r="BK267" s="211">
        <f>SUM(BK268:BK290)</f>
        <v>0</v>
      </c>
    </row>
    <row r="268" spans="2:65" s="1" customFormat="1" ht="16.5" customHeight="1">
      <c r="B268" s="48"/>
      <c r="C268" s="215" t="s">
        <v>363</v>
      </c>
      <c r="D268" s="215" t="s">
        <v>148</v>
      </c>
      <c r="E268" s="216" t="s">
        <v>364</v>
      </c>
      <c r="F268" s="217" t="s">
        <v>365</v>
      </c>
      <c r="G268" s="217"/>
      <c r="H268" s="217"/>
      <c r="I268" s="217"/>
      <c r="J268" s="218" t="s">
        <v>176</v>
      </c>
      <c r="K268" s="219">
        <v>11.01</v>
      </c>
      <c r="L268" s="220">
        <v>0</v>
      </c>
      <c r="M268" s="221"/>
      <c r="N268" s="222">
        <f>ROUND(L268*K268,2)</f>
        <v>0</v>
      </c>
      <c r="O268" s="222"/>
      <c r="P268" s="222"/>
      <c r="Q268" s="222"/>
      <c r="R268" s="50"/>
      <c r="T268" s="223" t="s">
        <v>22</v>
      </c>
      <c r="U268" s="58" t="s">
        <v>45</v>
      </c>
      <c r="V268" s="49"/>
      <c r="W268" s="224">
        <f>V268*K268</f>
        <v>0</v>
      </c>
      <c r="X268" s="224">
        <v>0</v>
      </c>
      <c r="Y268" s="224">
        <f>X268*K268</f>
        <v>0</v>
      </c>
      <c r="Z268" s="224">
        <v>0.00167</v>
      </c>
      <c r="AA268" s="225">
        <f>Z268*K268</f>
        <v>0.0183867</v>
      </c>
      <c r="AR268" s="24" t="s">
        <v>264</v>
      </c>
      <c r="AT268" s="24" t="s">
        <v>148</v>
      </c>
      <c r="AU268" s="24" t="s">
        <v>100</v>
      </c>
      <c r="AY268" s="24" t="s">
        <v>147</v>
      </c>
      <c r="BE268" s="139">
        <f>IF(U268="základní",N268,0)</f>
        <v>0</v>
      </c>
      <c r="BF268" s="139">
        <f>IF(U268="snížená",N268,0)</f>
        <v>0</v>
      </c>
      <c r="BG268" s="139">
        <f>IF(U268="zákl. přenesená",N268,0)</f>
        <v>0</v>
      </c>
      <c r="BH268" s="139">
        <f>IF(U268="sníž. přenesená",N268,0)</f>
        <v>0</v>
      </c>
      <c r="BI268" s="139">
        <f>IF(U268="nulová",N268,0)</f>
        <v>0</v>
      </c>
      <c r="BJ268" s="24" t="s">
        <v>37</v>
      </c>
      <c r="BK268" s="139">
        <f>ROUND(L268*K268,2)</f>
        <v>0</v>
      </c>
      <c r="BL268" s="24" t="s">
        <v>264</v>
      </c>
      <c r="BM268" s="24" t="s">
        <v>366</v>
      </c>
    </row>
    <row r="269" spans="2:51" s="11" customFormat="1" ht="16.5" customHeight="1">
      <c r="B269" s="235"/>
      <c r="C269" s="236"/>
      <c r="D269" s="236"/>
      <c r="E269" s="237" t="s">
        <v>22</v>
      </c>
      <c r="F269" s="254" t="s">
        <v>367</v>
      </c>
      <c r="G269" s="255"/>
      <c r="H269" s="255"/>
      <c r="I269" s="255"/>
      <c r="J269" s="236"/>
      <c r="K269" s="239">
        <v>2.07</v>
      </c>
      <c r="L269" s="236"/>
      <c r="M269" s="236"/>
      <c r="N269" s="236"/>
      <c r="O269" s="236"/>
      <c r="P269" s="236"/>
      <c r="Q269" s="236"/>
      <c r="R269" s="240"/>
      <c r="T269" s="241"/>
      <c r="U269" s="236"/>
      <c r="V269" s="236"/>
      <c r="W269" s="236"/>
      <c r="X269" s="236"/>
      <c r="Y269" s="236"/>
      <c r="Z269" s="236"/>
      <c r="AA269" s="242"/>
      <c r="AT269" s="243" t="s">
        <v>155</v>
      </c>
      <c r="AU269" s="243" t="s">
        <v>100</v>
      </c>
      <c r="AV269" s="11" t="s">
        <v>100</v>
      </c>
      <c r="AW269" s="11" t="s">
        <v>36</v>
      </c>
      <c r="AX269" s="11" t="s">
        <v>80</v>
      </c>
      <c r="AY269" s="243" t="s">
        <v>147</v>
      </c>
    </row>
    <row r="270" spans="2:51" s="11" customFormat="1" ht="16.5" customHeight="1">
      <c r="B270" s="235"/>
      <c r="C270" s="236"/>
      <c r="D270" s="236"/>
      <c r="E270" s="237" t="s">
        <v>22</v>
      </c>
      <c r="F270" s="238" t="s">
        <v>368</v>
      </c>
      <c r="G270" s="236"/>
      <c r="H270" s="236"/>
      <c r="I270" s="236"/>
      <c r="J270" s="236"/>
      <c r="K270" s="239">
        <v>6.88</v>
      </c>
      <c r="L270" s="236"/>
      <c r="M270" s="236"/>
      <c r="N270" s="236"/>
      <c r="O270" s="236"/>
      <c r="P270" s="236"/>
      <c r="Q270" s="236"/>
      <c r="R270" s="240"/>
      <c r="T270" s="241"/>
      <c r="U270" s="236"/>
      <c r="V270" s="236"/>
      <c r="W270" s="236"/>
      <c r="X270" s="236"/>
      <c r="Y270" s="236"/>
      <c r="Z270" s="236"/>
      <c r="AA270" s="242"/>
      <c r="AT270" s="243" t="s">
        <v>155</v>
      </c>
      <c r="AU270" s="243" t="s">
        <v>100</v>
      </c>
      <c r="AV270" s="11" t="s">
        <v>100</v>
      </c>
      <c r="AW270" s="11" t="s">
        <v>36</v>
      </c>
      <c r="AX270" s="11" t="s">
        <v>80</v>
      </c>
      <c r="AY270" s="243" t="s">
        <v>147</v>
      </c>
    </row>
    <row r="271" spans="2:51" s="11" customFormat="1" ht="16.5" customHeight="1">
      <c r="B271" s="235"/>
      <c r="C271" s="236"/>
      <c r="D271" s="236"/>
      <c r="E271" s="237" t="s">
        <v>22</v>
      </c>
      <c r="F271" s="238" t="s">
        <v>369</v>
      </c>
      <c r="G271" s="236"/>
      <c r="H271" s="236"/>
      <c r="I271" s="236"/>
      <c r="J271" s="236"/>
      <c r="K271" s="239">
        <v>2.06</v>
      </c>
      <c r="L271" s="236"/>
      <c r="M271" s="236"/>
      <c r="N271" s="236"/>
      <c r="O271" s="236"/>
      <c r="P271" s="236"/>
      <c r="Q271" s="236"/>
      <c r="R271" s="240"/>
      <c r="T271" s="241"/>
      <c r="U271" s="236"/>
      <c r="V271" s="236"/>
      <c r="W271" s="236"/>
      <c r="X271" s="236"/>
      <c r="Y271" s="236"/>
      <c r="Z271" s="236"/>
      <c r="AA271" s="242"/>
      <c r="AT271" s="243" t="s">
        <v>155</v>
      </c>
      <c r="AU271" s="243" t="s">
        <v>100</v>
      </c>
      <c r="AV271" s="11" t="s">
        <v>100</v>
      </c>
      <c r="AW271" s="11" t="s">
        <v>36</v>
      </c>
      <c r="AX271" s="11" t="s">
        <v>80</v>
      </c>
      <c r="AY271" s="243" t="s">
        <v>147</v>
      </c>
    </row>
    <row r="272" spans="2:51" s="12" customFormat="1" ht="16.5" customHeight="1">
      <c r="B272" s="244"/>
      <c r="C272" s="245"/>
      <c r="D272" s="245"/>
      <c r="E272" s="246" t="s">
        <v>22</v>
      </c>
      <c r="F272" s="247" t="s">
        <v>158</v>
      </c>
      <c r="G272" s="245"/>
      <c r="H272" s="245"/>
      <c r="I272" s="245"/>
      <c r="J272" s="245"/>
      <c r="K272" s="248">
        <v>11.01</v>
      </c>
      <c r="L272" s="245"/>
      <c r="M272" s="245"/>
      <c r="N272" s="245"/>
      <c r="O272" s="245"/>
      <c r="P272" s="245"/>
      <c r="Q272" s="245"/>
      <c r="R272" s="249"/>
      <c r="T272" s="250"/>
      <c r="U272" s="245"/>
      <c r="V272" s="245"/>
      <c r="W272" s="245"/>
      <c r="X272" s="245"/>
      <c r="Y272" s="245"/>
      <c r="Z272" s="245"/>
      <c r="AA272" s="251"/>
      <c r="AT272" s="252" t="s">
        <v>155</v>
      </c>
      <c r="AU272" s="252" t="s">
        <v>100</v>
      </c>
      <c r="AV272" s="12" t="s">
        <v>152</v>
      </c>
      <c r="AW272" s="12" t="s">
        <v>36</v>
      </c>
      <c r="AX272" s="12" t="s">
        <v>37</v>
      </c>
      <c r="AY272" s="252" t="s">
        <v>147</v>
      </c>
    </row>
    <row r="273" spans="2:65" s="1" customFormat="1" ht="25.5" customHeight="1">
      <c r="B273" s="48"/>
      <c r="C273" s="215" t="s">
        <v>370</v>
      </c>
      <c r="D273" s="215" t="s">
        <v>148</v>
      </c>
      <c r="E273" s="216" t="s">
        <v>371</v>
      </c>
      <c r="F273" s="217" t="s">
        <v>372</v>
      </c>
      <c r="G273" s="217"/>
      <c r="H273" s="217"/>
      <c r="I273" s="217"/>
      <c r="J273" s="218" t="s">
        <v>176</v>
      </c>
      <c r="K273" s="219">
        <v>18.61</v>
      </c>
      <c r="L273" s="220">
        <v>0</v>
      </c>
      <c r="M273" s="221"/>
      <c r="N273" s="222">
        <f>ROUND(L273*K273,2)</f>
        <v>0</v>
      </c>
      <c r="O273" s="222"/>
      <c r="P273" s="222"/>
      <c r="Q273" s="222"/>
      <c r="R273" s="50"/>
      <c r="T273" s="223" t="s">
        <v>22</v>
      </c>
      <c r="U273" s="58" t="s">
        <v>45</v>
      </c>
      <c r="V273" s="49"/>
      <c r="W273" s="224">
        <f>V273*K273</f>
        <v>0</v>
      </c>
      <c r="X273" s="224">
        <v>0</v>
      </c>
      <c r="Y273" s="224">
        <f>X273*K273</f>
        <v>0</v>
      </c>
      <c r="Z273" s="224">
        <v>0</v>
      </c>
      <c r="AA273" s="225">
        <f>Z273*K273</f>
        <v>0</v>
      </c>
      <c r="AR273" s="24" t="s">
        <v>264</v>
      </c>
      <c r="AT273" s="24" t="s">
        <v>148</v>
      </c>
      <c r="AU273" s="24" t="s">
        <v>100</v>
      </c>
      <c r="AY273" s="24" t="s">
        <v>147</v>
      </c>
      <c r="BE273" s="139">
        <f>IF(U273="základní",N273,0)</f>
        <v>0</v>
      </c>
      <c r="BF273" s="139">
        <f>IF(U273="snížená",N273,0)</f>
        <v>0</v>
      </c>
      <c r="BG273" s="139">
        <f>IF(U273="zákl. přenesená",N273,0)</f>
        <v>0</v>
      </c>
      <c r="BH273" s="139">
        <f>IF(U273="sníž. přenesená",N273,0)</f>
        <v>0</v>
      </c>
      <c r="BI273" s="139">
        <f>IF(U273="nulová",N273,0)</f>
        <v>0</v>
      </c>
      <c r="BJ273" s="24" t="s">
        <v>37</v>
      </c>
      <c r="BK273" s="139">
        <f>ROUND(L273*K273,2)</f>
        <v>0</v>
      </c>
      <c r="BL273" s="24" t="s">
        <v>264</v>
      </c>
      <c r="BM273" s="24" t="s">
        <v>373</v>
      </c>
    </row>
    <row r="274" spans="2:51" s="11" customFormat="1" ht="16.5" customHeight="1">
      <c r="B274" s="235"/>
      <c r="C274" s="236"/>
      <c r="D274" s="236"/>
      <c r="E274" s="237" t="s">
        <v>22</v>
      </c>
      <c r="F274" s="254" t="s">
        <v>374</v>
      </c>
      <c r="G274" s="255"/>
      <c r="H274" s="255"/>
      <c r="I274" s="255"/>
      <c r="J274" s="236"/>
      <c r="K274" s="239">
        <v>10.76</v>
      </c>
      <c r="L274" s="236"/>
      <c r="M274" s="236"/>
      <c r="N274" s="236"/>
      <c r="O274" s="236"/>
      <c r="P274" s="236"/>
      <c r="Q274" s="236"/>
      <c r="R274" s="240"/>
      <c r="T274" s="241"/>
      <c r="U274" s="236"/>
      <c r="V274" s="236"/>
      <c r="W274" s="236"/>
      <c r="X274" s="236"/>
      <c r="Y274" s="236"/>
      <c r="Z274" s="236"/>
      <c r="AA274" s="242"/>
      <c r="AT274" s="243" t="s">
        <v>155</v>
      </c>
      <c r="AU274" s="243" t="s">
        <v>100</v>
      </c>
      <c r="AV274" s="11" t="s">
        <v>100</v>
      </c>
      <c r="AW274" s="11" t="s">
        <v>36</v>
      </c>
      <c r="AX274" s="11" t="s">
        <v>80</v>
      </c>
      <c r="AY274" s="243" t="s">
        <v>147</v>
      </c>
    </row>
    <row r="275" spans="2:51" s="11" customFormat="1" ht="16.5" customHeight="1">
      <c r="B275" s="235"/>
      <c r="C275" s="236"/>
      <c r="D275" s="236"/>
      <c r="E275" s="237" t="s">
        <v>22</v>
      </c>
      <c r="F275" s="238" t="s">
        <v>375</v>
      </c>
      <c r="G275" s="236"/>
      <c r="H275" s="236"/>
      <c r="I275" s="236"/>
      <c r="J275" s="236"/>
      <c r="K275" s="239">
        <v>2.69</v>
      </c>
      <c r="L275" s="236"/>
      <c r="M275" s="236"/>
      <c r="N275" s="236"/>
      <c r="O275" s="236"/>
      <c r="P275" s="236"/>
      <c r="Q275" s="236"/>
      <c r="R275" s="240"/>
      <c r="T275" s="241"/>
      <c r="U275" s="236"/>
      <c r="V275" s="236"/>
      <c r="W275" s="236"/>
      <c r="X275" s="236"/>
      <c r="Y275" s="236"/>
      <c r="Z275" s="236"/>
      <c r="AA275" s="242"/>
      <c r="AT275" s="243" t="s">
        <v>155</v>
      </c>
      <c r="AU275" s="243" t="s">
        <v>100</v>
      </c>
      <c r="AV275" s="11" t="s">
        <v>100</v>
      </c>
      <c r="AW275" s="11" t="s">
        <v>36</v>
      </c>
      <c r="AX275" s="11" t="s">
        <v>80</v>
      </c>
      <c r="AY275" s="243" t="s">
        <v>147</v>
      </c>
    </row>
    <row r="276" spans="2:51" s="11" customFormat="1" ht="16.5" customHeight="1">
      <c r="B276" s="235"/>
      <c r="C276" s="236"/>
      <c r="D276" s="236"/>
      <c r="E276" s="237" t="s">
        <v>22</v>
      </c>
      <c r="F276" s="238" t="s">
        <v>376</v>
      </c>
      <c r="G276" s="236"/>
      <c r="H276" s="236"/>
      <c r="I276" s="236"/>
      <c r="J276" s="236"/>
      <c r="K276" s="239">
        <v>5.16</v>
      </c>
      <c r="L276" s="236"/>
      <c r="M276" s="236"/>
      <c r="N276" s="236"/>
      <c r="O276" s="236"/>
      <c r="P276" s="236"/>
      <c r="Q276" s="236"/>
      <c r="R276" s="240"/>
      <c r="T276" s="241"/>
      <c r="U276" s="236"/>
      <c r="V276" s="236"/>
      <c r="W276" s="236"/>
      <c r="X276" s="236"/>
      <c r="Y276" s="236"/>
      <c r="Z276" s="236"/>
      <c r="AA276" s="242"/>
      <c r="AT276" s="243" t="s">
        <v>155</v>
      </c>
      <c r="AU276" s="243" t="s">
        <v>100</v>
      </c>
      <c r="AV276" s="11" t="s">
        <v>100</v>
      </c>
      <c r="AW276" s="11" t="s">
        <v>36</v>
      </c>
      <c r="AX276" s="11" t="s">
        <v>80</v>
      </c>
      <c r="AY276" s="243" t="s">
        <v>147</v>
      </c>
    </row>
    <row r="277" spans="2:51" s="12" customFormat="1" ht="16.5" customHeight="1">
      <c r="B277" s="244"/>
      <c r="C277" s="245"/>
      <c r="D277" s="245"/>
      <c r="E277" s="246" t="s">
        <v>22</v>
      </c>
      <c r="F277" s="247" t="s">
        <v>158</v>
      </c>
      <c r="G277" s="245"/>
      <c r="H277" s="245"/>
      <c r="I277" s="245"/>
      <c r="J277" s="245"/>
      <c r="K277" s="248">
        <v>18.61</v>
      </c>
      <c r="L277" s="245"/>
      <c r="M277" s="245"/>
      <c r="N277" s="245"/>
      <c r="O277" s="245"/>
      <c r="P277" s="245"/>
      <c r="Q277" s="245"/>
      <c r="R277" s="249"/>
      <c r="T277" s="250"/>
      <c r="U277" s="245"/>
      <c r="V277" s="245"/>
      <c r="W277" s="245"/>
      <c r="X277" s="245"/>
      <c r="Y277" s="245"/>
      <c r="Z277" s="245"/>
      <c r="AA277" s="251"/>
      <c r="AT277" s="252" t="s">
        <v>155</v>
      </c>
      <c r="AU277" s="252" t="s">
        <v>100</v>
      </c>
      <c r="AV277" s="12" t="s">
        <v>152</v>
      </c>
      <c r="AW277" s="12" t="s">
        <v>36</v>
      </c>
      <c r="AX277" s="12" t="s">
        <v>37</v>
      </c>
      <c r="AY277" s="252" t="s">
        <v>147</v>
      </c>
    </row>
    <row r="278" spans="2:65" s="1" customFormat="1" ht="25.5" customHeight="1">
      <c r="B278" s="48"/>
      <c r="C278" s="215" t="s">
        <v>377</v>
      </c>
      <c r="D278" s="215" t="s">
        <v>148</v>
      </c>
      <c r="E278" s="216" t="s">
        <v>378</v>
      </c>
      <c r="F278" s="217" t="s">
        <v>379</v>
      </c>
      <c r="G278" s="217"/>
      <c r="H278" s="217"/>
      <c r="I278" s="217"/>
      <c r="J278" s="218" t="s">
        <v>176</v>
      </c>
      <c r="K278" s="219">
        <v>18.61</v>
      </c>
      <c r="L278" s="220">
        <v>0</v>
      </c>
      <c r="M278" s="221"/>
      <c r="N278" s="222">
        <f>ROUND(L278*K278,2)</f>
        <v>0</v>
      </c>
      <c r="O278" s="222"/>
      <c r="P278" s="222"/>
      <c r="Q278" s="222"/>
      <c r="R278" s="50"/>
      <c r="T278" s="223" t="s">
        <v>22</v>
      </c>
      <c r="U278" s="58" t="s">
        <v>45</v>
      </c>
      <c r="V278" s="49"/>
      <c r="W278" s="224">
        <f>V278*K278</f>
        <v>0</v>
      </c>
      <c r="X278" s="224">
        <v>0.0008</v>
      </c>
      <c r="Y278" s="224">
        <f>X278*K278</f>
        <v>0.014888</v>
      </c>
      <c r="Z278" s="224">
        <v>0</v>
      </c>
      <c r="AA278" s="225">
        <f>Z278*K278</f>
        <v>0</v>
      </c>
      <c r="AR278" s="24" t="s">
        <v>264</v>
      </c>
      <c r="AT278" s="24" t="s">
        <v>148</v>
      </c>
      <c r="AU278" s="24" t="s">
        <v>100</v>
      </c>
      <c r="AY278" s="24" t="s">
        <v>147</v>
      </c>
      <c r="BE278" s="139">
        <f>IF(U278="základní",N278,0)</f>
        <v>0</v>
      </c>
      <c r="BF278" s="139">
        <f>IF(U278="snížená",N278,0)</f>
        <v>0</v>
      </c>
      <c r="BG278" s="139">
        <f>IF(U278="zákl. přenesená",N278,0)</f>
        <v>0</v>
      </c>
      <c r="BH278" s="139">
        <f>IF(U278="sníž. přenesená",N278,0)</f>
        <v>0</v>
      </c>
      <c r="BI278" s="139">
        <f>IF(U278="nulová",N278,0)</f>
        <v>0</v>
      </c>
      <c r="BJ278" s="24" t="s">
        <v>37</v>
      </c>
      <c r="BK278" s="139">
        <f>ROUND(L278*K278,2)</f>
        <v>0</v>
      </c>
      <c r="BL278" s="24" t="s">
        <v>264</v>
      </c>
      <c r="BM278" s="24" t="s">
        <v>380</v>
      </c>
    </row>
    <row r="279" spans="2:51" s="10" customFormat="1" ht="16.5" customHeight="1">
      <c r="B279" s="226"/>
      <c r="C279" s="227"/>
      <c r="D279" s="227"/>
      <c r="E279" s="228" t="s">
        <v>22</v>
      </c>
      <c r="F279" s="229" t="s">
        <v>381</v>
      </c>
      <c r="G279" s="230"/>
      <c r="H279" s="230"/>
      <c r="I279" s="230"/>
      <c r="J279" s="227"/>
      <c r="K279" s="228" t="s">
        <v>22</v>
      </c>
      <c r="L279" s="227"/>
      <c r="M279" s="227"/>
      <c r="N279" s="227"/>
      <c r="O279" s="227"/>
      <c r="P279" s="227"/>
      <c r="Q279" s="227"/>
      <c r="R279" s="231"/>
      <c r="T279" s="232"/>
      <c r="U279" s="227"/>
      <c r="V279" s="227"/>
      <c r="W279" s="227"/>
      <c r="X279" s="227"/>
      <c r="Y279" s="227"/>
      <c r="Z279" s="227"/>
      <c r="AA279" s="233"/>
      <c r="AT279" s="234" t="s">
        <v>155</v>
      </c>
      <c r="AU279" s="234" t="s">
        <v>100</v>
      </c>
      <c r="AV279" s="10" t="s">
        <v>37</v>
      </c>
      <c r="AW279" s="10" t="s">
        <v>36</v>
      </c>
      <c r="AX279" s="10" t="s">
        <v>80</v>
      </c>
      <c r="AY279" s="234" t="s">
        <v>147</v>
      </c>
    </row>
    <row r="280" spans="2:51" s="11" customFormat="1" ht="16.5" customHeight="1">
      <c r="B280" s="235"/>
      <c r="C280" s="236"/>
      <c r="D280" s="236"/>
      <c r="E280" s="237" t="s">
        <v>22</v>
      </c>
      <c r="F280" s="238" t="s">
        <v>374</v>
      </c>
      <c r="G280" s="236"/>
      <c r="H280" s="236"/>
      <c r="I280" s="236"/>
      <c r="J280" s="236"/>
      <c r="K280" s="239">
        <v>10.76</v>
      </c>
      <c r="L280" s="236"/>
      <c r="M280" s="236"/>
      <c r="N280" s="236"/>
      <c r="O280" s="236"/>
      <c r="P280" s="236"/>
      <c r="Q280" s="236"/>
      <c r="R280" s="240"/>
      <c r="T280" s="241"/>
      <c r="U280" s="236"/>
      <c r="V280" s="236"/>
      <c r="W280" s="236"/>
      <c r="X280" s="236"/>
      <c r="Y280" s="236"/>
      <c r="Z280" s="236"/>
      <c r="AA280" s="242"/>
      <c r="AT280" s="243" t="s">
        <v>155</v>
      </c>
      <c r="AU280" s="243" t="s">
        <v>100</v>
      </c>
      <c r="AV280" s="11" t="s">
        <v>100</v>
      </c>
      <c r="AW280" s="11" t="s">
        <v>36</v>
      </c>
      <c r="AX280" s="11" t="s">
        <v>80</v>
      </c>
      <c r="AY280" s="243" t="s">
        <v>147</v>
      </c>
    </row>
    <row r="281" spans="2:51" s="11" customFormat="1" ht="16.5" customHeight="1">
      <c r="B281" s="235"/>
      <c r="C281" s="236"/>
      <c r="D281" s="236"/>
      <c r="E281" s="237" t="s">
        <v>22</v>
      </c>
      <c r="F281" s="238" t="s">
        <v>375</v>
      </c>
      <c r="G281" s="236"/>
      <c r="H281" s="236"/>
      <c r="I281" s="236"/>
      <c r="J281" s="236"/>
      <c r="K281" s="239">
        <v>2.69</v>
      </c>
      <c r="L281" s="236"/>
      <c r="M281" s="236"/>
      <c r="N281" s="236"/>
      <c r="O281" s="236"/>
      <c r="P281" s="236"/>
      <c r="Q281" s="236"/>
      <c r="R281" s="240"/>
      <c r="T281" s="241"/>
      <c r="U281" s="236"/>
      <c r="V281" s="236"/>
      <c r="W281" s="236"/>
      <c r="X281" s="236"/>
      <c r="Y281" s="236"/>
      <c r="Z281" s="236"/>
      <c r="AA281" s="242"/>
      <c r="AT281" s="243" t="s">
        <v>155</v>
      </c>
      <c r="AU281" s="243" t="s">
        <v>100</v>
      </c>
      <c r="AV281" s="11" t="s">
        <v>100</v>
      </c>
      <c r="AW281" s="11" t="s">
        <v>36</v>
      </c>
      <c r="AX281" s="11" t="s">
        <v>80</v>
      </c>
      <c r="AY281" s="243" t="s">
        <v>147</v>
      </c>
    </row>
    <row r="282" spans="2:51" s="11" customFormat="1" ht="16.5" customHeight="1">
      <c r="B282" s="235"/>
      <c r="C282" s="236"/>
      <c r="D282" s="236"/>
      <c r="E282" s="237" t="s">
        <v>22</v>
      </c>
      <c r="F282" s="238" t="s">
        <v>376</v>
      </c>
      <c r="G282" s="236"/>
      <c r="H282" s="236"/>
      <c r="I282" s="236"/>
      <c r="J282" s="236"/>
      <c r="K282" s="239">
        <v>5.16</v>
      </c>
      <c r="L282" s="236"/>
      <c r="M282" s="236"/>
      <c r="N282" s="236"/>
      <c r="O282" s="236"/>
      <c r="P282" s="236"/>
      <c r="Q282" s="236"/>
      <c r="R282" s="240"/>
      <c r="T282" s="241"/>
      <c r="U282" s="236"/>
      <c r="V282" s="236"/>
      <c r="W282" s="236"/>
      <c r="X282" s="236"/>
      <c r="Y282" s="236"/>
      <c r="Z282" s="236"/>
      <c r="AA282" s="242"/>
      <c r="AT282" s="243" t="s">
        <v>155</v>
      </c>
      <c r="AU282" s="243" t="s">
        <v>100</v>
      </c>
      <c r="AV282" s="11" t="s">
        <v>100</v>
      </c>
      <c r="AW282" s="11" t="s">
        <v>36</v>
      </c>
      <c r="AX282" s="11" t="s">
        <v>80</v>
      </c>
      <c r="AY282" s="243" t="s">
        <v>147</v>
      </c>
    </row>
    <row r="283" spans="2:51" s="12" customFormat="1" ht="16.5" customHeight="1">
      <c r="B283" s="244"/>
      <c r="C283" s="245"/>
      <c r="D283" s="245"/>
      <c r="E283" s="246" t="s">
        <v>22</v>
      </c>
      <c r="F283" s="247" t="s">
        <v>158</v>
      </c>
      <c r="G283" s="245"/>
      <c r="H283" s="245"/>
      <c r="I283" s="245"/>
      <c r="J283" s="245"/>
      <c r="K283" s="248">
        <v>18.61</v>
      </c>
      <c r="L283" s="245"/>
      <c r="M283" s="245"/>
      <c r="N283" s="245"/>
      <c r="O283" s="245"/>
      <c r="P283" s="245"/>
      <c r="Q283" s="245"/>
      <c r="R283" s="249"/>
      <c r="T283" s="250"/>
      <c r="U283" s="245"/>
      <c r="V283" s="245"/>
      <c r="W283" s="245"/>
      <c r="X283" s="245"/>
      <c r="Y283" s="245"/>
      <c r="Z283" s="245"/>
      <c r="AA283" s="251"/>
      <c r="AT283" s="252" t="s">
        <v>155</v>
      </c>
      <c r="AU283" s="252" t="s">
        <v>100</v>
      </c>
      <c r="AV283" s="12" t="s">
        <v>152</v>
      </c>
      <c r="AW283" s="12" t="s">
        <v>36</v>
      </c>
      <c r="AX283" s="12" t="s">
        <v>37</v>
      </c>
      <c r="AY283" s="252" t="s">
        <v>147</v>
      </c>
    </row>
    <row r="284" spans="2:65" s="1" customFormat="1" ht="25.5" customHeight="1">
      <c r="B284" s="48"/>
      <c r="C284" s="215" t="s">
        <v>382</v>
      </c>
      <c r="D284" s="215" t="s">
        <v>148</v>
      </c>
      <c r="E284" s="216" t="s">
        <v>383</v>
      </c>
      <c r="F284" s="217" t="s">
        <v>384</v>
      </c>
      <c r="G284" s="217"/>
      <c r="H284" s="217"/>
      <c r="I284" s="217"/>
      <c r="J284" s="218" t="s">
        <v>176</v>
      </c>
      <c r="K284" s="219">
        <v>4.13</v>
      </c>
      <c r="L284" s="220">
        <v>0</v>
      </c>
      <c r="M284" s="221"/>
      <c r="N284" s="222">
        <f>ROUND(L284*K284,2)</f>
        <v>0</v>
      </c>
      <c r="O284" s="222"/>
      <c r="P284" s="222"/>
      <c r="Q284" s="222"/>
      <c r="R284" s="50"/>
      <c r="T284" s="223" t="s">
        <v>22</v>
      </c>
      <c r="U284" s="58" t="s">
        <v>45</v>
      </c>
      <c r="V284" s="49"/>
      <c r="W284" s="224">
        <f>V284*K284</f>
        <v>0</v>
      </c>
      <c r="X284" s="224">
        <v>0.00259</v>
      </c>
      <c r="Y284" s="224">
        <f>X284*K284</f>
        <v>0.0106967</v>
      </c>
      <c r="Z284" s="224">
        <v>0</v>
      </c>
      <c r="AA284" s="225">
        <f>Z284*K284</f>
        <v>0</v>
      </c>
      <c r="AR284" s="24" t="s">
        <v>264</v>
      </c>
      <c r="AT284" s="24" t="s">
        <v>148</v>
      </c>
      <c r="AU284" s="24" t="s">
        <v>100</v>
      </c>
      <c r="AY284" s="24" t="s">
        <v>147</v>
      </c>
      <c r="BE284" s="139">
        <f>IF(U284="základní",N284,0)</f>
        <v>0</v>
      </c>
      <c r="BF284" s="139">
        <f>IF(U284="snížená",N284,0)</f>
        <v>0</v>
      </c>
      <c r="BG284" s="139">
        <f>IF(U284="zákl. přenesená",N284,0)</f>
        <v>0</v>
      </c>
      <c r="BH284" s="139">
        <f>IF(U284="sníž. přenesená",N284,0)</f>
        <v>0</v>
      </c>
      <c r="BI284" s="139">
        <f>IF(U284="nulová",N284,0)</f>
        <v>0</v>
      </c>
      <c r="BJ284" s="24" t="s">
        <v>37</v>
      </c>
      <c r="BK284" s="139">
        <f>ROUND(L284*K284,2)</f>
        <v>0</v>
      </c>
      <c r="BL284" s="24" t="s">
        <v>264</v>
      </c>
      <c r="BM284" s="24" t="s">
        <v>385</v>
      </c>
    </row>
    <row r="285" spans="2:51" s="11" customFormat="1" ht="16.5" customHeight="1">
      <c r="B285" s="235"/>
      <c r="C285" s="236"/>
      <c r="D285" s="236"/>
      <c r="E285" s="237" t="s">
        <v>22</v>
      </c>
      <c r="F285" s="254" t="s">
        <v>386</v>
      </c>
      <c r="G285" s="255"/>
      <c r="H285" s="255"/>
      <c r="I285" s="255"/>
      <c r="J285" s="236"/>
      <c r="K285" s="239">
        <v>2.07</v>
      </c>
      <c r="L285" s="236"/>
      <c r="M285" s="236"/>
      <c r="N285" s="236"/>
      <c r="O285" s="236"/>
      <c r="P285" s="236"/>
      <c r="Q285" s="236"/>
      <c r="R285" s="240"/>
      <c r="T285" s="241"/>
      <c r="U285" s="236"/>
      <c r="V285" s="236"/>
      <c r="W285" s="236"/>
      <c r="X285" s="236"/>
      <c r="Y285" s="236"/>
      <c r="Z285" s="236"/>
      <c r="AA285" s="242"/>
      <c r="AT285" s="243" t="s">
        <v>155</v>
      </c>
      <c r="AU285" s="243" t="s">
        <v>100</v>
      </c>
      <c r="AV285" s="11" t="s">
        <v>100</v>
      </c>
      <c r="AW285" s="11" t="s">
        <v>36</v>
      </c>
      <c r="AX285" s="11" t="s">
        <v>80</v>
      </c>
      <c r="AY285" s="243" t="s">
        <v>147</v>
      </c>
    </row>
    <row r="286" spans="2:51" s="11" customFormat="1" ht="16.5" customHeight="1">
      <c r="B286" s="235"/>
      <c r="C286" s="236"/>
      <c r="D286" s="236"/>
      <c r="E286" s="237" t="s">
        <v>22</v>
      </c>
      <c r="F286" s="238" t="s">
        <v>387</v>
      </c>
      <c r="G286" s="236"/>
      <c r="H286" s="236"/>
      <c r="I286" s="236"/>
      <c r="J286" s="236"/>
      <c r="K286" s="239">
        <v>2.06</v>
      </c>
      <c r="L286" s="236"/>
      <c r="M286" s="236"/>
      <c r="N286" s="236"/>
      <c r="O286" s="236"/>
      <c r="P286" s="236"/>
      <c r="Q286" s="236"/>
      <c r="R286" s="240"/>
      <c r="T286" s="241"/>
      <c r="U286" s="236"/>
      <c r="V286" s="236"/>
      <c r="W286" s="236"/>
      <c r="X286" s="236"/>
      <c r="Y286" s="236"/>
      <c r="Z286" s="236"/>
      <c r="AA286" s="242"/>
      <c r="AT286" s="243" t="s">
        <v>155</v>
      </c>
      <c r="AU286" s="243" t="s">
        <v>100</v>
      </c>
      <c r="AV286" s="11" t="s">
        <v>100</v>
      </c>
      <c r="AW286" s="11" t="s">
        <v>36</v>
      </c>
      <c r="AX286" s="11" t="s">
        <v>80</v>
      </c>
      <c r="AY286" s="243" t="s">
        <v>147</v>
      </c>
    </row>
    <row r="287" spans="2:51" s="12" customFormat="1" ht="16.5" customHeight="1">
      <c r="B287" s="244"/>
      <c r="C287" s="245"/>
      <c r="D287" s="245"/>
      <c r="E287" s="246" t="s">
        <v>22</v>
      </c>
      <c r="F287" s="247" t="s">
        <v>158</v>
      </c>
      <c r="G287" s="245"/>
      <c r="H287" s="245"/>
      <c r="I287" s="245"/>
      <c r="J287" s="245"/>
      <c r="K287" s="248">
        <v>4.13</v>
      </c>
      <c r="L287" s="245"/>
      <c r="M287" s="245"/>
      <c r="N287" s="245"/>
      <c r="O287" s="245"/>
      <c r="P287" s="245"/>
      <c r="Q287" s="245"/>
      <c r="R287" s="249"/>
      <c r="T287" s="250"/>
      <c r="U287" s="245"/>
      <c r="V287" s="245"/>
      <c r="W287" s="245"/>
      <c r="X287" s="245"/>
      <c r="Y287" s="245"/>
      <c r="Z287" s="245"/>
      <c r="AA287" s="251"/>
      <c r="AT287" s="252" t="s">
        <v>155</v>
      </c>
      <c r="AU287" s="252" t="s">
        <v>100</v>
      </c>
      <c r="AV287" s="12" t="s">
        <v>152</v>
      </c>
      <c r="AW287" s="12" t="s">
        <v>36</v>
      </c>
      <c r="AX287" s="12" t="s">
        <v>37</v>
      </c>
      <c r="AY287" s="252" t="s">
        <v>147</v>
      </c>
    </row>
    <row r="288" spans="2:65" s="1" customFormat="1" ht="25.5" customHeight="1">
      <c r="B288" s="48"/>
      <c r="C288" s="215" t="s">
        <v>388</v>
      </c>
      <c r="D288" s="215" t="s">
        <v>148</v>
      </c>
      <c r="E288" s="216" t="s">
        <v>389</v>
      </c>
      <c r="F288" s="217" t="s">
        <v>390</v>
      </c>
      <c r="G288" s="217"/>
      <c r="H288" s="217"/>
      <c r="I288" s="217"/>
      <c r="J288" s="218" t="s">
        <v>176</v>
      </c>
      <c r="K288" s="219">
        <v>6.88</v>
      </c>
      <c r="L288" s="220">
        <v>0</v>
      </c>
      <c r="M288" s="221"/>
      <c r="N288" s="222">
        <f>ROUND(L288*K288,2)</f>
        <v>0</v>
      </c>
      <c r="O288" s="222"/>
      <c r="P288" s="222"/>
      <c r="Q288" s="222"/>
      <c r="R288" s="50"/>
      <c r="T288" s="223" t="s">
        <v>22</v>
      </c>
      <c r="U288" s="58" t="s">
        <v>45</v>
      </c>
      <c r="V288" s="49"/>
      <c r="W288" s="224">
        <f>V288*K288</f>
        <v>0</v>
      </c>
      <c r="X288" s="224">
        <v>0.00386</v>
      </c>
      <c r="Y288" s="224">
        <f>X288*K288</f>
        <v>0.026556800000000002</v>
      </c>
      <c r="Z288" s="224">
        <v>0</v>
      </c>
      <c r="AA288" s="225">
        <f>Z288*K288</f>
        <v>0</v>
      </c>
      <c r="AR288" s="24" t="s">
        <v>264</v>
      </c>
      <c r="AT288" s="24" t="s">
        <v>148</v>
      </c>
      <c r="AU288" s="24" t="s">
        <v>100</v>
      </c>
      <c r="AY288" s="24" t="s">
        <v>147</v>
      </c>
      <c r="BE288" s="139">
        <f>IF(U288="základní",N288,0)</f>
        <v>0</v>
      </c>
      <c r="BF288" s="139">
        <f>IF(U288="snížená",N288,0)</f>
        <v>0</v>
      </c>
      <c r="BG288" s="139">
        <f>IF(U288="zákl. přenesená",N288,0)</f>
        <v>0</v>
      </c>
      <c r="BH288" s="139">
        <f>IF(U288="sníž. přenesená",N288,0)</f>
        <v>0</v>
      </c>
      <c r="BI288" s="139">
        <f>IF(U288="nulová",N288,0)</f>
        <v>0</v>
      </c>
      <c r="BJ288" s="24" t="s">
        <v>37</v>
      </c>
      <c r="BK288" s="139">
        <f>ROUND(L288*K288,2)</f>
        <v>0</v>
      </c>
      <c r="BL288" s="24" t="s">
        <v>264</v>
      </c>
      <c r="BM288" s="24" t="s">
        <v>391</v>
      </c>
    </row>
    <row r="289" spans="2:51" s="11" customFormat="1" ht="16.5" customHeight="1">
      <c r="B289" s="235"/>
      <c r="C289" s="236"/>
      <c r="D289" s="236"/>
      <c r="E289" s="237" t="s">
        <v>22</v>
      </c>
      <c r="F289" s="254" t="s">
        <v>392</v>
      </c>
      <c r="G289" s="255"/>
      <c r="H289" s="255"/>
      <c r="I289" s="255"/>
      <c r="J289" s="236"/>
      <c r="K289" s="239">
        <v>6.88</v>
      </c>
      <c r="L289" s="236"/>
      <c r="M289" s="236"/>
      <c r="N289" s="236"/>
      <c r="O289" s="236"/>
      <c r="P289" s="236"/>
      <c r="Q289" s="236"/>
      <c r="R289" s="240"/>
      <c r="T289" s="241"/>
      <c r="U289" s="236"/>
      <c r="V289" s="236"/>
      <c r="W289" s="236"/>
      <c r="X289" s="236"/>
      <c r="Y289" s="236"/>
      <c r="Z289" s="236"/>
      <c r="AA289" s="242"/>
      <c r="AT289" s="243" t="s">
        <v>155</v>
      </c>
      <c r="AU289" s="243" t="s">
        <v>100</v>
      </c>
      <c r="AV289" s="11" t="s">
        <v>100</v>
      </c>
      <c r="AW289" s="11" t="s">
        <v>36</v>
      </c>
      <c r="AX289" s="11" t="s">
        <v>37</v>
      </c>
      <c r="AY289" s="243" t="s">
        <v>147</v>
      </c>
    </row>
    <row r="290" spans="2:65" s="1" customFormat="1" ht="25.5" customHeight="1">
      <c r="B290" s="48"/>
      <c r="C290" s="215" t="s">
        <v>393</v>
      </c>
      <c r="D290" s="215" t="s">
        <v>148</v>
      </c>
      <c r="E290" s="216" t="s">
        <v>394</v>
      </c>
      <c r="F290" s="217" t="s">
        <v>395</v>
      </c>
      <c r="G290" s="217"/>
      <c r="H290" s="217"/>
      <c r="I290" s="217"/>
      <c r="J290" s="218" t="s">
        <v>182</v>
      </c>
      <c r="K290" s="219">
        <v>0.052</v>
      </c>
      <c r="L290" s="220">
        <v>0</v>
      </c>
      <c r="M290" s="221"/>
      <c r="N290" s="222">
        <f>ROUND(L290*K290,2)</f>
        <v>0</v>
      </c>
      <c r="O290" s="222"/>
      <c r="P290" s="222"/>
      <c r="Q290" s="222"/>
      <c r="R290" s="50"/>
      <c r="T290" s="223" t="s">
        <v>22</v>
      </c>
      <c r="U290" s="58" t="s">
        <v>45</v>
      </c>
      <c r="V290" s="49"/>
      <c r="W290" s="224">
        <f>V290*K290</f>
        <v>0</v>
      </c>
      <c r="X290" s="224">
        <v>0</v>
      </c>
      <c r="Y290" s="224">
        <f>X290*K290</f>
        <v>0</v>
      </c>
      <c r="Z290" s="224">
        <v>0</v>
      </c>
      <c r="AA290" s="225">
        <f>Z290*K290</f>
        <v>0</v>
      </c>
      <c r="AR290" s="24" t="s">
        <v>264</v>
      </c>
      <c r="AT290" s="24" t="s">
        <v>148</v>
      </c>
      <c r="AU290" s="24" t="s">
        <v>100</v>
      </c>
      <c r="AY290" s="24" t="s">
        <v>147</v>
      </c>
      <c r="BE290" s="139">
        <f>IF(U290="základní",N290,0)</f>
        <v>0</v>
      </c>
      <c r="BF290" s="139">
        <f>IF(U290="snížená",N290,0)</f>
        <v>0</v>
      </c>
      <c r="BG290" s="139">
        <f>IF(U290="zákl. přenesená",N290,0)</f>
        <v>0</v>
      </c>
      <c r="BH290" s="139">
        <f>IF(U290="sníž. přenesená",N290,0)</f>
        <v>0</v>
      </c>
      <c r="BI290" s="139">
        <f>IF(U290="nulová",N290,0)</f>
        <v>0</v>
      </c>
      <c r="BJ290" s="24" t="s">
        <v>37</v>
      </c>
      <c r="BK290" s="139">
        <f>ROUND(L290*K290,2)</f>
        <v>0</v>
      </c>
      <c r="BL290" s="24" t="s">
        <v>264</v>
      </c>
      <c r="BM290" s="24" t="s">
        <v>396</v>
      </c>
    </row>
    <row r="291" spans="2:63" s="9" customFormat="1" ht="29.85" customHeight="1">
      <c r="B291" s="201"/>
      <c r="C291" s="202"/>
      <c r="D291" s="212" t="s">
        <v>118</v>
      </c>
      <c r="E291" s="212"/>
      <c r="F291" s="212"/>
      <c r="G291" s="212"/>
      <c r="H291" s="212"/>
      <c r="I291" s="212"/>
      <c r="J291" s="212"/>
      <c r="K291" s="212"/>
      <c r="L291" s="212"/>
      <c r="M291" s="212"/>
      <c r="N291" s="256">
        <f>BK291</f>
        <v>0</v>
      </c>
      <c r="O291" s="257"/>
      <c r="P291" s="257"/>
      <c r="Q291" s="257"/>
      <c r="R291" s="205"/>
      <c r="T291" s="206"/>
      <c r="U291" s="202"/>
      <c r="V291" s="202"/>
      <c r="W291" s="207">
        <f>SUM(W292:W341)</f>
        <v>0</v>
      </c>
      <c r="X291" s="202"/>
      <c r="Y291" s="207">
        <f>SUM(Y292:Y341)</f>
        <v>1.7715033000000002</v>
      </c>
      <c r="Z291" s="202"/>
      <c r="AA291" s="208">
        <f>SUM(AA292:AA341)</f>
        <v>0</v>
      </c>
      <c r="AR291" s="209" t="s">
        <v>100</v>
      </c>
      <c r="AT291" s="210" t="s">
        <v>79</v>
      </c>
      <c r="AU291" s="210" t="s">
        <v>37</v>
      </c>
      <c r="AY291" s="209" t="s">
        <v>147</v>
      </c>
      <c r="BK291" s="211">
        <f>SUM(BK292:BK341)</f>
        <v>0</v>
      </c>
    </row>
    <row r="292" spans="2:65" s="1" customFormat="1" ht="38.25" customHeight="1">
      <c r="B292" s="48"/>
      <c r="C292" s="215" t="s">
        <v>397</v>
      </c>
      <c r="D292" s="215" t="s">
        <v>148</v>
      </c>
      <c r="E292" s="216" t="s">
        <v>398</v>
      </c>
      <c r="F292" s="217" t="s">
        <v>399</v>
      </c>
      <c r="G292" s="217"/>
      <c r="H292" s="217"/>
      <c r="I292" s="217"/>
      <c r="J292" s="218" t="s">
        <v>151</v>
      </c>
      <c r="K292" s="219">
        <v>3.91</v>
      </c>
      <c r="L292" s="220">
        <v>0</v>
      </c>
      <c r="M292" s="221"/>
      <c r="N292" s="222">
        <f>ROUND(L292*K292,2)</f>
        <v>0</v>
      </c>
      <c r="O292" s="222"/>
      <c r="P292" s="222"/>
      <c r="Q292" s="222"/>
      <c r="R292" s="50"/>
      <c r="T292" s="223" t="s">
        <v>22</v>
      </c>
      <c r="U292" s="58" t="s">
        <v>45</v>
      </c>
      <c r="V292" s="49"/>
      <c r="W292" s="224">
        <f>V292*K292</f>
        <v>0</v>
      </c>
      <c r="X292" s="224">
        <v>0.00026</v>
      </c>
      <c r="Y292" s="224">
        <f>X292*K292</f>
        <v>0.0010165999999999999</v>
      </c>
      <c r="Z292" s="224">
        <v>0</v>
      </c>
      <c r="AA292" s="225">
        <f>Z292*K292</f>
        <v>0</v>
      </c>
      <c r="AR292" s="24" t="s">
        <v>264</v>
      </c>
      <c r="AT292" s="24" t="s">
        <v>148</v>
      </c>
      <c r="AU292" s="24" t="s">
        <v>100</v>
      </c>
      <c r="AY292" s="24" t="s">
        <v>147</v>
      </c>
      <c r="BE292" s="139">
        <f>IF(U292="základní",N292,0)</f>
        <v>0</v>
      </c>
      <c r="BF292" s="139">
        <f>IF(U292="snížená",N292,0)</f>
        <v>0</v>
      </c>
      <c r="BG292" s="139">
        <f>IF(U292="zákl. přenesená",N292,0)</f>
        <v>0</v>
      </c>
      <c r="BH292" s="139">
        <f>IF(U292="sníž. přenesená",N292,0)</f>
        <v>0</v>
      </c>
      <c r="BI292" s="139">
        <f>IF(U292="nulová",N292,0)</f>
        <v>0</v>
      </c>
      <c r="BJ292" s="24" t="s">
        <v>37</v>
      </c>
      <c r="BK292" s="139">
        <f>ROUND(L292*K292,2)</f>
        <v>0</v>
      </c>
      <c r="BL292" s="24" t="s">
        <v>264</v>
      </c>
      <c r="BM292" s="24" t="s">
        <v>400</v>
      </c>
    </row>
    <row r="293" spans="2:51" s="10" customFormat="1" ht="16.5" customHeight="1">
      <c r="B293" s="226"/>
      <c r="C293" s="227"/>
      <c r="D293" s="227"/>
      <c r="E293" s="228" t="s">
        <v>22</v>
      </c>
      <c r="F293" s="229" t="s">
        <v>401</v>
      </c>
      <c r="G293" s="230"/>
      <c r="H293" s="230"/>
      <c r="I293" s="230"/>
      <c r="J293" s="227"/>
      <c r="K293" s="228" t="s">
        <v>22</v>
      </c>
      <c r="L293" s="227"/>
      <c r="M293" s="227"/>
      <c r="N293" s="227"/>
      <c r="O293" s="227"/>
      <c r="P293" s="227"/>
      <c r="Q293" s="227"/>
      <c r="R293" s="231"/>
      <c r="T293" s="232"/>
      <c r="U293" s="227"/>
      <c r="V293" s="227"/>
      <c r="W293" s="227"/>
      <c r="X293" s="227"/>
      <c r="Y293" s="227"/>
      <c r="Z293" s="227"/>
      <c r="AA293" s="233"/>
      <c r="AT293" s="234" t="s">
        <v>155</v>
      </c>
      <c r="AU293" s="234" t="s">
        <v>100</v>
      </c>
      <c r="AV293" s="10" t="s">
        <v>37</v>
      </c>
      <c r="AW293" s="10" t="s">
        <v>36</v>
      </c>
      <c r="AX293" s="10" t="s">
        <v>80</v>
      </c>
      <c r="AY293" s="234" t="s">
        <v>147</v>
      </c>
    </row>
    <row r="294" spans="2:51" s="11" customFormat="1" ht="16.5" customHeight="1">
      <c r="B294" s="235"/>
      <c r="C294" s="236"/>
      <c r="D294" s="236"/>
      <c r="E294" s="237" t="s">
        <v>22</v>
      </c>
      <c r="F294" s="238" t="s">
        <v>402</v>
      </c>
      <c r="G294" s="236"/>
      <c r="H294" s="236"/>
      <c r="I294" s="236"/>
      <c r="J294" s="236"/>
      <c r="K294" s="239">
        <v>3.91</v>
      </c>
      <c r="L294" s="236"/>
      <c r="M294" s="236"/>
      <c r="N294" s="236"/>
      <c r="O294" s="236"/>
      <c r="P294" s="236"/>
      <c r="Q294" s="236"/>
      <c r="R294" s="240"/>
      <c r="T294" s="241"/>
      <c r="U294" s="236"/>
      <c r="V294" s="236"/>
      <c r="W294" s="236"/>
      <c r="X294" s="236"/>
      <c r="Y294" s="236"/>
      <c r="Z294" s="236"/>
      <c r="AA294" s="242"/>
      <c r="AT294" s="243" t="s">
        <v>155</v>
      </c>
      <c r="AU294" s="243" t="s">
        <v>100</v>
      </c>
      <c r="AV294" s="11" t="s">
        <v>100</v>
      </c>
      <c r="AW294" s="11" t="s">
        <v>36</v>
      </c>
      <c r="AX294" s="11" t="s">
        <v>37</v>
      </c>
      <c r="AY294" s="243" t="s">
        <v>147</v>
      </c>
    </row>
    <row r="295" spans="2:65" s="1" customFormat="1" ht="38.25" customHeight="1">
      <c r="B295" s="48"/>
      <c r="C295" s="215" t="s">
        <v>403</v>
      </c>
      <c r="D295" s="215" t="s">
        <v>148</v>
      </c>
      <c r="E295" s="216" t="s">
        <v>404</v>
      </c>
      <c r="F295" s="217" t="s">
        <v>405</v>
      </c>
      <c r="G295" s="217"/>
      <c r="H295" s="217"/>
      <c r="I295" s="217"/>
      <c r="J295" s="218" t="s">
        <v>151</v>
      </c>
      <c r="K295" s="219">
        <v>41.397</v>
      </c>
      <c r="L295" s="220">
        <v>0</v>
      </c>
      <c r="M295" s="221"/>
      <c r="N295" s="222">
        <f>ROUND(L295*K295,2)</f>
        <v>0</v>
      </c>
      <c r="O295" s="222"/>
      <c r="P295" s="222"/>
      <c r="Q295" s="222"/>
      <c r="R295" s="50"/>
      <c r="T295" s="223" t="s">
        <v>22</v>
      </c>
      <c r="U295" s="58" t="s">
        <v>45</v>
      </c>
      <c r="V295" s="49"/>
      <c r="W295" s="224">
        <f>V295*K295</f>
        <v>0</v>
      </c>
      <c r="X295" s="224">
        <v>0.00026</v>
      </c>
      <c r="Y295" s="224">
        <f>X295*K295</f>
        <v>0.010763219999999999</v>
      </c>
      <c r="Z295" s="224">
        <v>0</v>
      </c>
      <c r="AA295" s="225">
        <f>Z295*K295</f>
        <v>0</v>
      </c>
      <c r="AR295" s="24" t="s">
        <v>264</v>
      </c>
      <c r="AT295" s="24" t="s">
        <v>148</v>
      </c>
      <c r="AU295" s="24" t="s">
        <v>100</v>
      </c>
      <c r="AY295" s="24" t="s">
        <v>147</v>
      </c>
      <c r="BE295" s="139">
        <f>IF(U295="základní",N295,0)</f>
        <v>0</v>
      </c>
      <c r="BF295" s="139">
        <f>IF(U295="snížená",N295,0)</f>
        <v>0</v>
      </c>
      <c r="BG295" s="139">
        <f>IF(U295="zákl. přenesená",N295,0)</f>
        <v>0</v>
      </c>
      <c r="BH295" s="139">
        <f>IF(U295="sníž. přenesená",N295,0)</f>
        <v>0</v>
      </c>
      <c r="BI295" s="139">
        <f>IF(U295="nulová",N295,0)</f>
        <v>0</v>
      </c>
      <c r="BJ295" s="24" t="s">
        <v>37</v>
      </c>
      <c r="BK295" s="139">
        <f>ROUND(L295*K295,2)</f>
        <v>0</v>
      </c>
      <c r="BL295" s="24" t="s">
        <v>264</v>
      </c>
      <c r="BM295" s="24" t="s">
        <v>406</v>
      </c>
    </row>
    <row r="296" spans="2:51" s="11" customFormat="1" ht="16.5" customHeight="1">
      <c r="B296" s="235"/>
      <c r="C296" s="236"/>
      <c r="D296" s="236"/>
      <c r="E296" s="237" t="s">
        <v>22</v>
      </c>
      <c r="F296" s="254" t="s">
        <v>407</v>
      </c>
      <c r="G296" s="255"/>
      <c r="H296" s="255"/>
      <c r="I296" s="255"/>
      <c r="J296" s="236"/>
      <c r="K296" s="239">
        <v>19.354</v>
      </c>
      <c r="L296" s="236"/>
      <c r="M296" s="236"/>
      <c r="N296" s="236"/>
      <c r="O296" s="236"/>
      <c r="P296" s="236"/>
      <c r="Q296" s="236"/>
      <c r="R296" s="240"/>
      <c r="T296" s="241"/>
      <c r="U296" s="236"/>
      <c r="V296" s="236"/>
      <c r="W296" s="236"/>
      <c r="X296" s="236"/>
      <c r="Y296" s="236"/>
      <c r="Z296" s="236"/>
      <c r="AA296" s="242"/>
      <c r="AT296" s="243" t="s">
        <v>155</v>
      </c>
      <c r="AU296" s="243" t="s">
        <v>100</v>
      </c>
      <c r="AV296" s="11" t="s">
        <v>100</v>
      </c>
      <c r="AW296" s="11" t="s">
        <v>36</v>
      </c>
      <c r="AX296" s="11" t="s">
        <v>80</v>
      </c>
      <c r="AY296" s="243" t="s">
        <v>147</v>
      </c>
    </row>
    <row r="297" spans="2:51" s="11" customFormat="1" ht="16.5" customHeight="1">
      <c r="B297" s="235"/>
      <c r="C297" s="236"/>
      <c r="D297" s="236"/>
      <c r="E297" s="237" t="s">
        <v>22</v>
      </c>
      <c r="F297" s="238" t="s">
        <v>408</v>
      </c>
      <c r="G297" s="236"/>
      <c r="H297" s="236"/>
      <c r="I297" s="236"/>
      <c r="J297" s="236"/>
      <c r="K297" s="239">
        <v>4.838</v>
      </c>
      <c r="L297" s="236"/>
      <c r="M297" s="236"/>
      <c r="N297" s="236"/>
      <c r="O297" s="236"/>
      <c r="P297" s="236"/>
      <c r="Q297" s="236"/>
      <c r="R297" s="240"/>
      <c r="T297" s="241"/>
      <c r="U297" s="236"/>
      <c r="V297" s="236"/>
      <c r="W297" s="236"/>
      <c r="X297" s="236"/>
      <c r="Y297" s="236"/>
      <c r="Z297" s="236"/>
      <c r="AA297" s="242"/>
      <c r="AT297" s="243" t="s">
        <v>155</v>
      </c>
      <c r="AU297" s="243" t="s">
        <v>100</v>
      </c>
      <c r="AV297" s="11" t="s">
        <v>100</v>
      </c>
      <c r="AW297" s="11" t="s">
        <v>36</v>
      </c>
      <c r="AX297" s="11" t="s">
        <v>80</v>
      </c>
      <c r="AY297" s="243" t="s">
        <v>147</v>
      </c>
    </row>
    <row r="298" spans="2:51" s="11" customFormat="1" ht="16.5" customHeight="1">
      <c r="B298" s="235"/>
      <c r="C298" s="236"/>
      <c r="D298" s="236"/>
      <c r="E298" s="237" t="s">
        <v>22</v>
      </c>
      <c r="F298" s="238" t="s">
        <v>409</v>
      </c>
      <c r="G298" s="236"/>
      <c r="H298" s="236"/>
      <c r="I298" s="236"/>
      <c r="J298" s="236"/>
      <c r="K298" s="239">
        <v>8.23</v>
      </c>
      <c r="L298" s="236"/>
      <c r="M298" s="236"/>
      <c r="N298" s="236"/>
      <c r="O298" s="236"/>
      <c r="P298" s="236"/>
      <c r="Q298" s="236"/>
      <c r="R298" s="240"/>
      <c r="T298" s="241"/>
      <c r="U298" s="236"/>
      <c r="V298" s="236"/>
      <c r="W298" s="236"/>
      <c r="X298" s="236"/>
      <c r="Y298" s="236"/>
      <c r="Z298" s="236"/>
      <c r="AA298" s="242"/>
      <c r="AT298" s="243" t="s">
        <v>155</v>
      </c>
      <c r="AU298" s="243" t="s">
        <v>100</v>
      </c>
      <c r="AV298" s="11" t="s">
        <v>100</v>
      </c>
      <c r="AW298" s="11" t="s">
        <v>36</v>
      </c>
      <c r="AX298" s="11" t="s">
        <v>80</v>
      </c>
      <c r="AY298" s="243" t="s">
        <v>147</v>
      </c>
    </row>
    <row r="299" spans="2:51" s="11" customFormat="1" ht="16.5" customHeight="1">
      <c r="B299" s="235"/>
      <c r="C299" s="236"/>
      <c r="D299" s="236"/>
      <c r="E299" s="237" t="s">
        <v>22</v>
      </c>
      <c r="F299" s="238" t="s">
        <v>410</v>
      </c>
      <c r="G299" s="236"/>
      <c r="H299" s="236"/>
      <c r="I299" s="236"/>
      <c r="J299" s="236"/>
      <c r="K299" s="239">
        <v>4.68</v>
      </c>
      <c r="L299" s="236"/>
      <c r="M299" s="236"/>
      <c r="N299" s="236"/>
      <c r="O299" s="236"/>
      <c r="P299" s="236"/>
      <c r="Q299" s="236"/>
      <c r="R299" s="240"/>
      <c r="T299" s="241"/>
      <c r="U299" s="236"/>
      <c r="V299" s="236"/>
      <c r="W299" s="236"/>
      <c r="X299" s="236"/>
      <c r="Y299" s="236"/>
      <c r="Z299" s="236"/>
      <c r="AA299" s="242"/>
      <c r="AT299" s="243" t="s">
        <v>155</v>
      </c>
      <c r="AU299" s="243" t="s">
        <v>100</v>
      </c>
      <c r="AV299" s="11" t="s">
        <v>100</v>
      </c>
      <c r="AW299" s="11" t="s">
        <v>36</v>
      </c>
      <c r="AX299" s="11" t="s">
        <v>80</v>
      </c>
      <c r="AY299" s="243" t="s">
        <v>147</v>
      </c>
    </row>
    <row r="300" spans="2:51" s="11" customFormat="1" ht="16.5" customHeight="1">
      <c r="B300" s="235"/>
      <c r="C300" s="236"/>
      <c r="D300" s="236"/>
      <c r="E300" s="237" t="s">
        <v>22</v>
      </c>
      <c r="F300" s="238" t="s">
        <v>411</v>
      </c>
      <c r="G300" s="236"/>
      <c r="H300" s="236"/>
      <c r="I300" s="236"/>
      <c r="J300" s="236"/>
      <c r="K300" s="239">
        <v>4.295</v>
      </c>
      <c r="L300" s="236"/>
      <c r="M300" s="236"/>
      <c r="N300" s="236"/>
      <c r="O300" s="236"/>
      <c r="P300" s="236"/>
      <c r="Q300" s="236"/>
      <c r="R300" s="240"/>
      <c r="T300" s="241"/>
      <c r="U300" s="236"/>
      <c r="V300" s="236"/>
      <c r="W300" s="236"/>
      <c r="X300" s="236"/>
      <c r="Y300" s="236"/>
      <c r="Z300" s="236"/>
      <c r="AA300" s="242"/>
      <c r="AT300" s="243" t="s">
        <v>155</v>
      </c>
      <c r="AU300" s="243" t="s">
        <v>100</v>
      </c>
      <c r="AV300" s="11" t="s">
        <v>100</v>
      </c>
      <c r="AW300" s="11" t="s">
        <v>36</v>
      </c>
      <c r="AX300" s="11" t="s">
        <v>80</v>
      </c>
      <c r="AY300" s="243" t="s">
        <v>147</v>
      </c>
    </row>
    <row r="301" spans="2:51" s="12" customFormat="1" ht="16.5" customHeight="1">
      <c r="B301" s="244"/>
      <c r="C301" s="245"/>
      <c r="D301" s="245"/>
      <c r="E301" s="246" t="s">
        <v>22</v>
      </c>
      <c r="F301" s="247" t="s">
        <v>158</v>
      </c>
      <c r="G301" s="245"/>
      <c r="H301" s="245"/>
      <c r="I301" s="245"/>
      <c r="J301" s="245"/>
      <c r="K301" s="248">
        <v>41.397</v>
      </c>
      <c r="L301" s="245"/>
      <c r="M301" s="245"/>
      <c r="N301" s="245"/>
      <c r="O301" s="245"/>
      <c r="P301" s="245"/>
      <c r="Q301" s="245"/>
      <c r="R301" s="249"/>
      <c r="T301" s="250"/>
      <c r="U301" s="245"/>
      <c r="V301" s="245"/>
      <c r="W301" s="245"/>
      <c r="X301" s="245"/>
      <c r="Y301" s="245"/>
      <c r="Z301" s="245"/>
      <c r="AA301" s="251"/>
      <c r="AT301" s="252" t="s">
        <v>155</v>
      </c>
      <c r="AU301" s="252" t="s">
        <v>100</v>
      </c>
      <c r="AV301" s="12" t="s">
        <v>152</v>
      </c>
      <c r="AW301" s="12" t="s">
        <v>36</v>
      </c>
      <c r="AX301" s="12" t="s">
        <v>37</v>
      </c>
      <c r="AY301" s="252" t="s">
        <v>147</v>
      </c>
    </row>
    <row r="302" spans="2:65" s="1" customFormat="1" ht="38.25" customHeight="1">
      <c r="B302" s="48"/>
      <c r="C302" s="269" t="s">
        <v>412</v>
      </c>
      <c r="D302" s="269" t="s">
        <v>355</v>
      </c>
      <c r="E302" s="270" t="s">
        <v>413</v>
      </c>
      <c r="F302" s="271" t="s">
        <v>414</v>
      </c>
      <c r="G302" s="271"/>
      <c r="H302" s="271"/>
      <c r="I302" s="271"/>
      <c r="J302" s="272" t="s">
        <v>151</v>
      </c>
      <c r="K302" s="273">
        <v>45.307</v>
      </c>
      <c r="L302" s="274">
        <v>0</v>
      </c>
      <c r="M302" s="275"/>
      <c r="N302" s="276">
        <f>ROUND(L302*K302,2)</f>
        <v>0</v>
      </c>
      <c r="O302" s="222"/>
      <c r="P302" s="222"/>
      <c r="Q302" s="222"/>
      <c r="R302" s="50"/>
      <c r="T302" s="223" t="s">
        <v>22</v>
      </c>
      <c r="U302" s="58" t="s">
        <v>45</v>
      </c>
      <c r="V302" s="49"/>
      <c r="W302" s="224">
        <f>V302*K302</f>
        <v>0</v>
      </c>
      <c r="X302" s="224">
        <v>0.0334</v>
      </c>
      <c r="Y302" s="224">
        <f>X302*K302</f>
        <v>1.5132538</v>
      </c>
      <c r="Z302" s="224">
        <v>0</v>
      </c>
      <c r="AA302" s="225">
        <f>Z302*K302</f>
        <v>0</v>
      </c>
      <c r="AR302" s="24" t="s">
        <v>341</v>
      </c>
      <c r="AT302" s="24" t="s">
        <v>355</v>
      </c>
      <c r="AU302" s="24" t="s">
        <v>100</v>
      </c>
      <c r="AY302" s="24" t="s">
        <v>147</v>
      </c>
      <c r="BE302" s="139">
        <f>IF(U302="základní",N302,0)</f>
        <v>0</v>
      </c>
      <c r="BF302" s="139">
        <f>IF(U302="snížená",N302,0)</f>
        <v>0</v>
      </c>
      <c r="BG302" s="139">
        <f>IF(U302="zákl. přenesená",N302,0)</f>
        <v>0</v>
      </c>
      <c r="BH302" s="139">
        <f>IF(U302="sníž. přenesená",N302,0)</f>
        <v>0</v>
      </c>
      <c r="BI302" s="139">
        <f>IF(U302="nulová",N302,0)</f>
        <v>0</v>
      </c>
      <c r="BJ302" s="24" t="s">
        <v>37</v>
      </c>
      <c r="BK302" s="139">
        <f>ROUND(L302*K302,2)</f>
        <v>0</v>
      </c>
      <c r="BL302" s="24" t="s">
        <v>264</v>
      </c>
      <c r="BM302" s="24" t="s">
        <v>415</v>
      </c>
    </row>
    <row r="303" spans="2:51" s="10" customFormat="1" ht="25.5" customHeight="1">
      <c r="B303" s="226"/>
      <c r="C303" s="227"/>
      <c r="D303" s="227"/>
      <c r="E303" s="228" t="s">
        <v>22</v>
      </c>
      <c r="F303" s="229" t="s">
        <v>416</v>
      </c>
      <c r="G303" s="230"/>
      <c r="H303" s="230"/>
      <c r="I303" s="230"/>
      <c r="J303" s="227"/>
      <c r="K303" s="228" t="s">
        <v>22</v>
      </c>
      <c r="L303" s="227"/>
      <c r="M303" s="227"/>
      <c r="N303" s="227"/>
      <c r="O303" s="227"/>
      <c r="P303" s="227"/>
      <c r="Q303" s="227"/>
      <c r="R303" s="231"/>
      <c r="T303" s="232"/>
      <c r="U303" s="227"/>
      <c r="V303" s="227"/>
      <c r="W303" s="227"/>
      <c r="X303" s="227"/>
      <c r="Y303" s="227"/>
      <c r="Z303" s="227"/>
      <c r="AA303" s="233"/>
      <c r="AT303" s="234" t="s">
        <v>155</v>
      </c>
      <c r="AU303" s="234" t="s">
        <v>100</v>
      </c>
      <c r="AV303" s="10" t="s">
        <v>37</v>
      </c>
      <c r="AW303" s="10" t="s">
        <v>36</v>
      </c>
      <c r="AX303" s="10" t="s">
        <v>80</v>
      </c>
      <c r="AY303" s="234" t="s">
        <v>147</v>
      </c>
    </row>
    <row r="304" spans="2:51" s="11" customFormat="1" ht="16.5" customHeight="1">
      <c r="B304" s="235"/>
      <c r="C304" s="236"/>
      <c r="D304" s="236"/>
      <c r="E304" s="237" t="s">
        <v>22</v>
      </c>
      <c r="F304" s="238" t="s">
        <v>407</v>
      </c>
      <c r="G304" s="236"/>
      <c r="H304" s="236"/>
      <c r="I304" s="236"/>
      <c r="J304" s="236"/>
      <c r="K304" s="239">
        <v>19.354</v>
      </c>
      <c r="L304" s="236"/>
      <c r="M304" s="236"/>
      <c r="N304" s="236"/>
      <c r="O304" s="236"/>
      <c r="P304" s="236"/>
      <c r="Q304" s="236"/>
      <c r="R304" s="240"/>
      <c r="T304" s="241"/>
      <c r="U304" s="236"/>
      <c r="V304" s="236"/>
      <c r="W304" s="236"/>
      <c r="X304" s="236"/>
      <c r="Y304" s="236"/>
      <c r="Z304" s="236"/>
      <c r="AA304" s="242"/>
      <c r="AT304" s="243" t="s">
        <v>155</v>
      </c>
      <c r="AU304" s="243" t="s">
        <v>100</v>
      </c>
      <c r="AV304" s="11" t="s">
        <v>100</v>
      </c>
      <c r="AW304" s="11" t="s">
        <v>36</v>
      </c>
      <c r="AX304" s="11" t="s">
        <v>80</v>
      </c>
      <c r="AY304" s="243" t="s">
        <v>147</v>
      </c>
    </row>
    <row r="305" spans="2:51" s="11" customFormat="1" ht="16.5" customHeight="1">
      <c r="B305" s="235"/>
      <c r="C305" s="236"/>
      <c r="D305" s="236"/>
      <c r="E305" s="237" t="s">
        <v>22</v>
      </c>
      <c r="F305" s="238" t="s">
        <v>408</v>
      </c>
      <c r="G305" s="236"/>
      <c r="H305" s="236"/>
      <c r="I305" s="236"/>
      <c r="J305" s="236"/>
      <c r="K305" s="239">
        <v>4.838</v>
      </c>
      <c r="L305" s="236"/>
      <c r="M305" s="236"/>
      <c r="N305" s="236"/>
      <c r="O305" s="236"/>
      <c r="P305" s="236"/>
      <c r="Q305" s="236"/>
      <c r="R305" s="240"/>
      <c r="T305" s="241"/>
      <c r="U305" s="236"/>
      <c r="V305" s="236"/>
      <c r="W305" s="236"/>
      <c r="X305" s="236"/>
      <c r="Y305" s="236"/>
      <c r="Z305" s="236"/>
      <c r="AA305" s="242"/>
      <c r="AT305" s="243" t="s">
        <v>155</v>
      </c>
      <c r="AU305" s="243" t="s">
        <v>100</v>
      </c>
      <c r="AV305" s="11" t="s">
        <v>100</v>
      </c>
      <c r="AW305" s="11" t="s">
        <v>36</v>
      </c>
      <c r="AX305" s="11" t="s">
        <v>80</v>
      </c>
      <c r="AY305" s="243" t="s">
        <v>147</v>
      </c>
    </row>
    <row r="306" spans="2:51" s="11" customFormat="1" ht="16.5" customHeight="1">
      <c r="B306" s="235"/>
      <c r="C306" s="236"/>
      <c r="D306" s="236"/>
      <c r="E306" s="237" t="s">
        <v>22</v>
      </c>
      <c r="F306" s="238" t="s">
        <v>409</v>
      </c>
      <c r="G306" s="236"/>
      <c r="H306" s="236"/>
      <c r="I306" s="236"/>
      <c r="J306" s="236"/>
      <c r="K306" s="239">
        <v>8.23</v>
      </c>
      <c r="L306" s="236"/>
      <c r="M306" s="236"/>
      <c r="N306" s="236"/>
      <c r="O306" s="236"/>
      <c r="P306" s="236"/>
      <c r="Q306" s="236"/>
      <c r="R306" s="240"/>
      <c r="T306" s="241"/>
      <c r="U306" s="236"/>
      <c r="V306" s="236"/>
      <c r="W306" s="236"/>
      <c r="X306" s="236"/>
      <c r="Y306" s="236"/>
      <c r="Z306" s="236"/>
      <c r="AA306" s="242"/>
      <c r="AT306" s="243" t="s">
        <v>155</v>
      </c>
      <c r="AU306" s="243" t="s">
        <v>100</v>
      </c>
      <c r="AV306" s="11" t="s">
        <v>100</v>
      </c>
      <c r="AW306" s="11" t="s">
        <v>36</v>
      </c>
      <c r="AX306" s="11" t="s">
        <v>80</v>
      </c>
      <c r="AY306" s="243" t="s">
        <v>147</v>
      </c>
    </row>
    <row r="307" spans="2:51" s="11" customFormat="1" ht="16.5" customHeight="1">
      <c r="B307" s="235"/>
      <c r="C307" s="236"/>
      <c r="D307" s="236"/>
      <c r="E307" s="237" t="s">
        <v>22</v>
      </c>
      <c r="F307" s="238" t="s">
        <v>410</v>
      </c>
      <c r="G307" s="236"/>
      <c r="H307" s="236"/>
      <c r="I307" s="236"/>
      <c r="J307" s="236"/>
      <c r="K307" s="239">
        <v>4.68</v>
      </c>
      <c r="L307" s="236"/>
      <c r="M307" s="236"/>
      <c r="N307" s="236"/>
      <c r="O307" s="236"/>
      <c r="P307" s="236"/>
      <c r="Q307" s="236"/>
      <c r="R307" s="240"/>
      <c r="T307" s="241"/>
      <c r="U307" s="236"/>
      <c r="V307" s="236"/>
      <c r="W307" s="236"/>
      <c r="X307" s="236"/>
      <c r="Y307" s="236"/>
      <c r="Z307" s="236"/>
      <c r="AA307" s="242"/>
      <c r="AT307" s="243" t="s">
        <v>155</v>
      </c>
      <c r="AU307" s="243" t="s">
        <v>100</v>
      </c>
      <c r="AV307" s="11" t="s">
        <v>100</v>
      </c>
      <c r="AW307" s="11" t="s">
        <v>36</v>
      </c>
      <c r="AX307" s="11" t="s">
        <v>80</v>
      </c>
      <c r="AY307" s="243" t="s">
        <v>147</v>
      </c>
    </row>
    <row r="308" spans="2:51" s="11" customFormat="1" ht="16.5" customHeight="1">
      <c r="B308" s="235"/>
      <c r="C308" s="236"/>
      <c r="D308" s="236"/>
      <c r="E308" s="237" t="s">
        <v>22</v>
      </c>
      <c r="F308" s="238" t="s">
        <v>417</v>
      </c>
      <c r="G308" s="236"/>
      <c r="H308" s="236"/>
      <c r="I308" s="236"/>
      <c r="J308" s="236"/>
      <c r="K308" s="239">
        <v>3.91</v>
      </c>
      <c r="L308" s="236"/>
      <c r="M308" s="236"/>
      <c r="N308" s="236"/>
      <c r="O308" s="236"/>
      <c r="P308" s="236"/>
      <c r="Q308" s="236"/>
      <c r="R308" s="240"/>
      <c r="T308" s="241"/>
      <c r="U308" s="236"/>
      <c r="V308" s="236"/>
      <c r="W308" s="236"/>
      <c r="X308" s="236"/>
      <c r="Y308" s="236"/>
      <c r="Z308" s="236"/>
      <c r="AA308" s="242"/>
      <c r="AT308" s="243" t="s">
        <v>155</v>
      </c>
      <c r="AU308" s="243" t="s">
        <v>100</v>
      </c>
      <c r="AV308" s="11" t="s">
        <v>100</v>
      </c>
      <c r="AW308" s="11" t="s">
        <v>36</v>
      </c>
      <c r="AX308" s="11" t="s">
        <v>80</v>
      </c>
      <c r="AY308" s="243" t="s">
        <v>147</v>
      </c>
    </row>
    <row r="309" spans="2:51" s="11" customFormat="1" ht="16.5" customHeight="1">
      <c r="B309" s="235"/>
      <c r="C309" s="236"/>
      <c r="D309" s="236"/>
      <c r="E309" s="237" t="s">
        <v>22</v>
      </c>
      <c r="F309" s="238" t="s">
        <v>411</v>
      </c>
      <c r="G309" s="236"/>
      <c r="H309" s="236"/>
      <c r="I309" s="236"/>
      <c r="J309" s="236"/>
      <c r="K309" s="239">
        <v>4.295</v>
      </c>
      <c r="L309" s="236"/>
      <c r="M309" s="236"/>
      <c r="N309" s="236"/>
      <c r="O309" s="236"/>
      <c r="P309" s="236"/>
      <c r="Q309" s="236"/>
      <c r="R309" s="240"/>
      <c r="T309" s="241"/>
      <c r="U309" s="236"/>
      <c r="V309" s="236"/>
      <c r="W309" s="236"/>
      <c r="X309" s="236"/>
      <c r="Y309" s="236"/>
      <c r="Z309" s="236"/>
      <c r="AA309" s="242"/>
      <c r="AT309" s="243" t="s">
        <v>155</v>
      </c>
      <c r="AU309" s="243" t="s">
        <v>100</v>
      </c>
      <c r="AV309" s="11" t="s">
        <v>100</v>
      </c>
      <c r="AW309" s="11" t="s">
        <v>36</v>
      </c>
      <c r="AX309" s="11" t="s">
        <v>80</v>
      </c>
      <c r="AY309" s="243" t="s">
        <v>147</v>
      </c>
    </row>
    <row r="310" spans="2:51" s="12" customFormat="1" ht="16.5" customHeight="1">
      <c r="B310" s="244"/>
      <c r="C310" s="245"/>
      <c r="D310" s="245"/>
      <c r="E310" s="246" t="s">
        <v>22</v>
      </c>
      <c r="F310" s="247" t="s">
        <v>158</v>
      </c>
      <c r="G310" s="245"/>
      <c r="H310" s="245"/>
      <c r="I310" s="245"/>
      <c r="J310" s="245"/>
      <c r="K310" s="248">
        <v>45.307</v>
      </c>
      <c r="L310" s="245"/>
      <c r="M310" s="245"/>
      <c r="N310" s="245"/>
      <c r="O310" s="245"/>
      <c r="P310" s="245"/>
      <c r="Q310" s="245"/>
      <c r="R310" s="249"/>
      <c r="T310" s="250"/>
      <c r="U310" s="245"/>
      <c r="V310" s="245"/>
      <c r="W310" s="245"/>
      <c r="X310" s="245"/>
      <c r="Y310" s="245"/>
      <c r="Z310" s="245"/>
      <c r="AA310" s="251"/>
      <c r="AT310" s="252" t="s">
        <v>155</v>
      </c>
      <c r="AU310" s="252" t="s">
        <v>100</v>
      </c>
      <c r="AV310" s="12" t="s">
        <v>152</v>
      </c>
      <c r="AW310" s="12" t="s">
        <v>36</v>
      </c>
      <c r="AX310" s="12" t="s">
        <v>37</v>
      </c>
      <c r="AY310" s="252" t="s">
        <v>147</v>
      </c>
    </row>
    <row r="311" spans="2:65" s="1" customFormat="1" ht="38.25" customHeight="1">
      <c r="B311" s="48"/>
      <c r="C311" s="215" t="s">
        <v>418</v>
      </c>
      <c r="D311" s="215" t="s">
        <v>148</v>
      </c>
      <c r="E311" s="216" t="s">
        <v>419</v>
      </c>
      <c r="F311" s="217" t="s">
        <v>420</v>
      </c>
      <c r="G311" s="217"/>
      <c r="H311" s="217"/>
      <c r="I311" s="217"/>
      <c r="J311" s="218" t="s">
        <v>194</v>
      </c>
      <c r="K311" s="219">
        <v>1</v>
      </c>
      <c r="L311" s="220">
        <v>0</v>
      </c>
      <c r="M311" s="221"/>
      <c r="N311" s="222">
        <f>ROUND(L311*K311,2)</f>
        <v>0</v>
      </c>
      <c r="O311" s="222"/>
      <c r="P311" s="222"/>
      <c r="Q311" s="222"/>
      <c r="R311" s="50"/>
      <c r="T311" s="223" t="s">
        <v>22</v>
      </c>
      <c r="U311" s="58" t="s">
        <v>45</v>
      </c>
      <c r="V311" s="49"/>
      <c r="W311" s="224">
        <f>V311*K311</f>
        <v>0</v>
      </c>
      <c r="X311" s="224">
        <v>0.00025</v>
      </c>
      <c r="Y311" s="224">
        <f>X311*K311</f>
        <v>0.00025</v>
      </c>
      <c r="Z311" s="224">
        <v>0</v>
      </c>
      <c r="AA311" s="225">
        <f>Z311*K311</f>
        <v>0</v>
      </c>
      <c r="AR311" s="24" t="s">
        <v>264</v>
      </c>
      <c r="AT311" s="24" t="s">
        <v>148</v>
      </c>
      <c r="AU311" s="24" t="s">
        <v>100</v>
      </c>
      <c r="AY311" s="24" t="s">
        <v>147</v>
      </c>
      <c r="BE311" s="139">
        <f>IF(U311="základní",N311,0)</f>
        <v>0</v>
      </c>
      <c r="BF311" s="139">
        <f>IF(U311="snížená",N311,0)</f>
        <v>0</v>
      </c>
      <c r="BG311" s="139">
        <f>IF(U311="zákl. přenesená",N311,0)</f>
        <v>0</v>
      </c>
      <c r="BH311" s="139">
        <f>IF(U311="sníž. přenesená",N311,0)</f>
        <v>0</v>
      </c>
      <c r="BI311" s="139">
        <f>IF(U311="nulová",N311,0)</f>
        <v>0</v>
      </c>
      <c r="BJ311" s="24" t="s">
        <v>37</v>
      </c>
      <c r="BK311" s="139">
        <f>ROUND(L311*K311,2)</f>
        <v>0</v>
      </c>
      <c r="BL311" s="24" t="s">
        <v>264</v>
      </c>
      <c r="BM311" s="24" t="s">
        <v>421</v>
      </c>
    </row>
    <row r="312" spans="2:65" s="1" customFormat="1" ht="51" customHeight="1">
      <c r="B312" s="48"/>
      <c r="C312" s="269" t="s">
        <v>422</v>
      </c>
      <c r="D312" s="269" t="s">
        <v>355</v>
      </c>
      <c r="E312" s="270" t="s">
        <v>423</v>
      </c>
      <c r="F312" s="271" t="s">
        <v>424</v>
      </c>
      <c r="G312" s="271"/>
      <c r="H312" s="271"/>
      <c r="I312" s="271"/>
      <c r="J312" s="272" t="s">
        <v>194</v>
      </c>
      <c r="K312" s="273">
        <v>1</v>
      </c>
      <c r="L312" s="274">
        <v>0</v>
      </c>
      <c r="M312" s="275"/>
      <c r="N312" s="276">
        <f>ROUND(L312*K312,2)</f>
        <v>0</v>
      </c>
      <c r="O312" s="222"/>
      <c r="P312" s="222"/>
      <c r="Q312" s="222"/>
      <c r="R312" s="50"/>
      <c r="T312" s="223" t="s">
        <v>22</v>
      </c>
      <c r="U312" s="58" t="s">
        <v>45</v>
      </c>
      <c r="V312" s="49"/>
      <c r="W312" s="224">
        <f>V312*K312</f>
        <v>0</v>
      </c>
      <c r="X312" s="224">
        <v>0.104</v>
      </c>
      <c r="Y312" s="224">
        <f>X312*K312</f>
        <v>0.104</v>
      </c>
      <c r="Z312" s="224">
        <v>0</v>
      </c>
      <c r="AA312" s="225">
        <f>Z312*K312</f>
        <v>0</v>
      </c>
      <c r="AR312" s="24" t="s">
        <v>341</v>
      </c>
      <c r="AT312" s="24" t="s">
        <v>355</v>
      </c>
      <c r="AU312" s="24" t="s">
        <v>100</v>
      </c>
      <c r="AY312" s="24" t="s">
        <v>147</v>
      </c>
      <c r="BE312" s="139">
        <f>IF(U312="základní",N312,0)</f>
        <v>0</v>
      </c>
      <c r="BF312" s="139">
        <f>IF(U312="snížená",N312,0)</f>
        <v>0</v>
      </c>
      <c r="BG312" s="139">
        <f>IF(U312="zákl. přenesená",N312,0)</f>
        <v>0</v>
      </c>
      <c r="BH312" s="139">
        <f>IF(U312="sníž. přenesená",N312,0)</f>
        <v>0</v>
      </c>
      <c r="BI312" s="139">
        <f>IF(U312="nulová",N312,0)</f>
        <v>0</v>
      </c>
      <c r="BJ312" s="24" t="s">
        <v>37</v>
      </c>
      <c r="BK312" s="139">
        <f>ROUND(L312*K312,2)</f>
        <v>0</v>
      </c>
      <c r="BL312" s="24" t="s">
        <v>264</v>
      </c>
      <c r="BM312" s="24" t="s">
        <v>425</v>
      </c>
    </row>
    <row r="313" spans="2:65" s="1" customFormat="1" ht="25.5" customHeight="1">
      <c r="B313" s="48"/>
      <c r="C313" s="215" t="s">
        <v>426</v>
      </c>
      <c r="D313" s="215" t="s">
        <v>148</v>
      </c>
      <c r="E313" s="216" t="s">
        <v>427</v>
      </c>
      <c r="F313" s="217" t="s">
        <v>428</v>
      </c>
      <c r="G313" s="217"/>
      <c r="H313" s="217"/>
      <c r="I313" s="217"/>
      <c r="J313" s="218" t="s">
        <v>176</v>
      </c>
      <c r="K313" s="219">
        <v>366.98</v>
      </c>
      <c r="L313" s="220">
        <v>0</v>
      </c>
      <c r="M313" s="221"/>
      <c r="N313" s="222">
        <f>ROUND(L313*K313,2)</f>
        <v>0</v>
      </c>
      <c r="O313" s="222"/>
      <c r="P313" s="222"/>
      <c r="Q313" s="222"/>
      <c r="R313" s="50"/>
      <c r="T313" s="223" t="s">
        <v>22</v>
      </c>
      <c r="U313" s="58" t="s">
        <v>45</v>
      </c>
      <c r="V313" s="49"/>
      <c r="W313" s="224">
        <f>V313*K313</f>
        <v>0</v>
      </c>
      <c r="X313" s="224">
        <v>0</v>
      </c>
      <c r="Y313" s="224">
        <f>X313*K313</f>
        <v>0</v>
      </c>
      <c r="Z313" s="224">
        <v>0</v>
      </c>
      <c r="AA313" s="225">
        <f>Z313*K313</f>
        <v>0</v>
      </c>
      <c r="AR313" s="24" t="s">
        <v>264</v>
      </c>
      <c r="AT313" s="24" t="s">
        <v>148</v>
      </c>
      <c r="AU313" s="24" t="s">
        <v>100</v>
      </c>
      <c r="AY313" s="24" t="s">
        <v>147</v>
      </c>
      <c r="BE313" s="139">
        <f>IF(U313="základní",N313,0)</f>
        <v>0</v>
      </c>
      <c r="BF313" s="139">
        <f>IF(U313="snížená",N313,0)</f>
        <v>0</v>
      </c>
      <c r="BG313" s="139">
        <f>IF(U313="zákl. přenesená",N313,0)</f>
        <v>0</v>
      </c>
      <c r="BH313" s="139">
        <f>IF(U313="sníž. přenesená",N313,0)</f>
        <v>0</v>
      </c>
      <c r="BI313" s="139">
        <f>IF(U313="nulová",N313,0)</f>
        <v>0</v>
      </c>
      <c r="BJ313" s="24" t="s">
        <v>37</v>
      </c>
      <c r="BK313" s="139">
        <f>ROUND(L313*K313,2)</f>
        <v>0</v>
      </c>
      <c r="BL313" s="24" t="s">
        <v>264</v>
      </c>
      <c r="BM313" s="24" t="s">
        <v>429</v>
      </c>
    </row>
    <row r="314" spans="2:51" s="11" customFormat="1" ht="16.5" customHeight="1">
      <c r="B314" s="235"/>
      <c r="C314" s="236"/>
      <c r="D314" s="236"/>
      <c r="E314" s="237" t="s">
        <v>22</v>
      </c>
      <c r="F314" s="254" t="s">
        <v>430</v>
      </c>
      <c r="G314" s="255"/>
      <c r="H314" s="255"/>
      <c r="I314" s="255"/>
      <c r="J314" s="236"/>
      <c r="K314" s="239">
        <v>150.24</v>
      </c>
      <c r="L314" s="236"/>
      <c r="M314" s="236"/>
      <c r="N314" s="236"/>
      <c r="O314" s="236"/>
      <c r="P314" s="236"/>
      <c r="Q314" s="236"/>
      <c r="R314" s="240"/>
      <c r="T314" s="241"/>
      <c r="U314" s="236"/>
      <c r="V314" s="236"/>
      <c r="W314" s="236"/>
      <c r="X314" s="236"/>
      <c r="Y314" s="236"/>
      <c r="Z314" s="236"/>
      <c r="AA314" s="242"/>
      <c r="AT314" s="243" t="s">
        <v>155</v>
      </c>
      <c r="AU314" s="243" t="s">
        <v>100</v>
      </c>
      <c r="AV314" s="11" t="s">
        <v>100</v>
      </c>
      <c r="AW314" s="11" t="s">
        <v>36</v>
      </c>
      <c r="AX314" s="11" t="s">
        <v>80</v>
      </c>
      <c r="AY314" s="243" t="s">
        <v>147</v>
      </c>
    </row>
    <row r="315" spans="2:51" s="11" customFormat="1" ht="16.5" customHeight="1">
      <c r="B315" s="235"/>
      <c r="C315" s="236"/>
      <c r="D315" s="236"/>
      <c r="E315" s="237" t="s">
        <v>22</v>
      </c>
      <c r="F315" s="238" t="s">
        <v>431</v>
      </c>
      <c r="G315" s="236"/>
      <c r="H315" s="236"/>
      <c r="I315" s="236"/>
      <c r="J315" s="236"/>
      <c r="K315" s="239">
        <v>37.56</v>
      </c>
      <c r="L315" s="236"/>
      <c r="M315" s="236"/>
      <c r="N315" s="236"/>
      <c r="O315" s="236"/>
      <c r="P315" s="236"/>
      <c r="Q315" s="236"/>
      <c r="R315" s="240"/>
      <c r="T315" s="241"/>
      <c r="U315" s="236"/>
      <c r="V315" s="236"/>
      <c r="W315" s="236"/>
      <c r="X315" s="236"/>
      <c r="Y315" s="236"/>
      <c r="Z315" s="236"/>
      <c r="AA315" s="242"/>
      <c r="AT315" s="243" t="s">
        <v>155</v>
      </c>
      <c r="AU315" s="243" t="s">
        <v>100</v>
      </c>
      <c r="AV315" s="11" t="s">
        <v>100</v>
      </c>
      <c r="AW315" s="11" t="s">
        <v>36</v>
      </c>
      <c r="AX315" s="11" t="s">
        <v>80</v>
      </c>
      <c r="AY315" s="243" t="s">
        <v>147</v>
      </c>
    </row>
    <row r="316" spans="2:51" s="11" customFormat="1" ht="16.5" customHeight="1">
      <c r="B316" s="235"/>
      <c r="C316" s="236"/>
      <c r="D316" s="236"/>
      <c r="E316" s="237" t="s">
        <v>22</v>
      </c>
      <c r="F316" s="238" t="s">
        <v>432</v>
      </c>
      <c r="G316" s="236"/>
      <c r="H316" s="236"/>
      <c r="I316" s="236"/>
      <c r="J316" s="236"/>
      <c r="K316" s="239">
        <v>59.94</v>
      </c>
      <c r="L316" s="236"/>
      <c r="M316" s="236"/>
      <c r="N316" s="236"/>
      <c r="O316" s="236"/>
      <c r="P316" s="236"/>
      <c r="Q316" s="236"/>
      <c r="R316" s="240"/>
      <c r="T316" s="241"/>
      <c r="U316" s="236"/>
      <c r="V316" s="236"/>
      <c r="W316" s="236"/>
      <c r="X316" s="236"/>
      <c r="Y316" s="236"/>
      <c r="Z316" s="236"/>
      <c r="AA316" s="242"/>
      <c r="AT316" s="243" t="s">
        <v>155</v>
      </c>
      <c r="AU316" s="243" t="s">
        <v>100</v>
      </c>
      <c r="AV316" s="11" t="s">
        <v>100</v>
      </c>
      <c r="AW316" s="11" t="s">
        <v>36</v>
      </c>
      <c r="AX316" s="11" t="s">
        <v>80</v>
      </c>
      <c r="AY316" s="243" t="s">
        <v>147</v>
      </c>
    </row>
    <row r="317" spans="2:51" s="11" customFormat="1" ht="16.5" customHeight="1">
      <c r="B317" s="235"/>
      <c r="C317" s="236"/>
      <c r="D317" s="236"/>
      <c r="E317" s="237" t="s">
        <v>22</v>
      </c>
      <c r="F317" s="238" t="s">
        <v>433</v>
      </c>
      <c r="G317" s="236"/>
      <c r="H317" s="236"/>
      <c r="I317" s="236"/>
      <c r="J317" s="236"/>
      <c r="K317" s="239">
        <v>34.56</v>
      </c>
      <c r="L317" s="236"/>
      <c r="M317" s="236"/>
      <c r="N317" s="236"/>
      <c r="O317" s="236"/>
      <c r="P317" s="236"/>
      <c r="Q317" s="236"/>
      <c r="R317" s="240"/>
      <c r="T317" s="241"/>
      <c r="U317" s="236"/>
      <c r="V317" s="236"/>
      <c r="W317" s="236"/>
      <c r="X317" s="236"/>
      <c r="Y317" s="236"/>
      <c r="Z317" s="236"/>
      <c r="AA317" s="242"/>
      <c r="AT317" s="243" t="s">
        <v>155</v>
      </c>
      <c r="AU317" s="243" t="s">
        <v>100</v>
      </c>
      <c r="AV317" s="11" t="s">
        <v>100</v>
      </c>
      <c r="AW317" s="11" t="s">
        <v>36</v>
      </c>
      <c r="AX317" s="11" t="s">
        <v>80</v>
      </c>
      <c r="AY317" s="243" t="s">
        <v>147</v>
      </c>
    </row>
    <row r="318" spans="2:51" s="11" customFormat="1" ht="16.5" customHeight="1">
      <c r="B318" s="235"/>
      <c r="C318" s="236"/>
      <c r="D318" s="236"/>
      <c r="E318" s="237" t="s">
        <v>22</v>
      </c>
      <c r="F318" s="238" t="s">
        <v>434</v>
      </c>
      <c r="G318" s="236"/>
      <c r="H318" s="236"/>
      <c r="I318" s="236"/>
      <c r="J318" s="236"/>
      <c r="K318" s="239">
        <v>50.4</v>
      </c>
      <c r="L318" s="236"/>
      <c r="M318" s="236"/>
      <c r="N318" s="236"/>
      <c r="O318" s="236"/>
      <c r="P318" s="236"/>
      <c r="Q318" s="236"/>
      <c r="R318" s="240"/>
      <c r="T318" s="241"/>
      <c r="U318" s="236"/>
      <c r="V318" s="236"/>
      <c r="W318" s="236"/>
      <c r="X318" s="236"/>
      <c r="Y318" s="236"/>
      <c r="Z318" s="236"/>
      <c r="AA318" s="242"/>
      <c r="AT318" s="243" t="s">
        <v>155</v>
      </c>
      <c r="AU318" s="243" t="s">
        <v>100</v>
      </c>
      <c r="AV318" s="11" t="s">
        <v>100</v>
      </c>
      <c r="AW318" s="11" t="s">
        <v>36</v>
      </c>
      <c r="AX318" s="11" t="s">
        <v>80</v>
      </c>
      <c r="AY318" s="243" t="s">
        <v>147</v>
      </c>
    </row>
    <row r="319" spans="2:51" s="11" customFormat="1" ht="16.5" customHeight="1">
      <c r="B319" s="235"/>
      <c r="C319" s="236"/>
      <c r="D319" s="236"/>
      <c r="E319" s="237" t="s">
        <v>22</v>
      </c>
      <c r="F319" s="238" t="s">
        <v>435</v>
      </c>
      <c r="G319" s="236"/>
      <c r="H319" s="236"/>
      <c r="I319" s="236"/>
      <c r="J319" s="236"/>
      <c r="K319" s="239">
        <v>34.28</v>
      </c>
      <c r="L319" s="236"/>
      <c r="M319" s="236"/>
      <c r="N319" s="236"/>
      <c r="O319" s="236"/>
      <c r="P319" s="236"/>
      <c r="Q319" s="236"/>
      <c r="R319" s="240"/>
      <c r="T319" s="241"/>
      <c r="U319" s="236"/>
      <c r="V319" s="236"/>
      <c r="W319" s="236"/>
      <c r="X319" s="236"/>
      <c r="Y319" s="236"/>
      <c r="Z319" s="236"/>
      <c r="AA319" s="242"/>
      <c r="AT319" s="243" t="s">
        <v>155</v>
      </c>
      <c r="AU319" s="243" t="s">
        <v>100</v>
      </c>
      <c r="AV319" s="11" t="s">
        <v>100</v>
      </c>
      <c r="AW319" s="11" t="s">
        <v>36</v>
      </c>
      <c r="AX319" s="11" t="s">
        <v>80</v>
      </c>
      <c r="AY319" s="243" t="s">
        <v>147</v>
      </c>
    </row>
    <row r="320" spans="2:51" s="12" customFormat="1" ht="16.5" customHeight="1">
      <c r="B320" s="244"/>
      <c r="C320" s="245"/>
      <c r="D320" s="245"/>
      <c r="E320" s="246" t="s">
        <v>22</v>
      </c>
      <c r="F320" s="247" t="s">
        <v>158</v>
      </c>
      <c r="G320" s="245"/>
      <c r="H320" s="245"/>
      <c r="I320" s="245"/>
      <c r="J320" s="245"/>
      <c r="K320" s="248">
        <v>366.98</v>
      </c>
      <c r="L320" s="245"/>
      <c r="M320" s="245"/>
      <c r="N320" s="245"/>
      <c r="O320" s="245"/>
      <c r="P320" s="245"/>
      <c r="Q320" s="245"/>
      <c r="R320" s="249"/>
      <c r="T320" s="250"/>
      <c r="U320" s="245"/>
      <c r="V320" s="245"/>
      <c r="W320" s="245"/>
      <c r="X320" s="245"/>
      <c r="Y320" s="245"/>
      <c r="Z320" s="245"/>
      <c r="AA320" s="251"/>
      <c r="AT320" s="252" t="s">
        <v>155</v>
      </c>
      <c r="AU320" s="252" t="s">
        <v>100</v>
      </c>
      <c r="AV320" s="12" t="s">
        <v>152</v>
      </c>
      <c r="AW320" s="12" t="s">
        <v>36</v>
      </c>
      <c r="AX320" s="12" t="s">
        <v>37</v>
      </c>
      <c r="AY320" s="252" t="s">
        <v>147</v>
      </c>
    </row>
    <row r="321" spans="2:65" s="1" customFormat="1" ht="16.5" customHeight="1">
      <c r="B321" s="48"/>
      <c r="C321" s="269" t="s">
        <v>436</v>
      </c>
      <c r="D321" s="269" t="s">
        <v>355</v>
      </c>
      <c r="E321" s="270" t="s">
        <v>437</v>
      </c>
      <c r="F321" s="271" t="s">
        <v>438</v>
      </c>
      <c r="G321" s="271"/>
      <c r="H321" s="271"/>
      <c r="I321" s="271"/>
      <c r="J321" s="272" t="s">
        <v>176</v>
      </c>
      <c r="K321" s="273">
        <v>403.678</v>
      </c>
      <c r="L321" s="274">
        <v>0</v>
      </c>
      <c r="M321" s="275"/>
      <c r="N321" s="276">
        <f>ROUND(L321*K321,2)</f>
        <v>0</v>
      </c>
      <c r="O321" s="222"/>
      <c r="P321" s="222"/>
      <c r="Q321" s="222"/>
      <c r="R321" s="50"/>
      <c r="T321" s="223" t="s">
        <v>22</v>
      </c>
      <c r="U321" s="58" t="s">
        <v>45</v>
      </c>
      <c r="V321" s="49"/>
      <c r="W321" s="224">
        <f>V321*K321</f>
        <v>0</v>
      </c>
      <c r="X321" s="224">
        <v>6E-05</v>
      </c>
      <c r="Y321" s="224">
        <f>X321*K321</f>
        <v>0.02422068</v>
      </c>
      <c r="Z321" s="224">
        <v>0</v>
      </c>
      <c r="AA321" s="225">
        <f>Z321*K321</f>
        <v>0</v>
      </c>
      <c r="AR321" s="24" t="s">
        <v>341</v>
      </c>
      <c r="AT321" s="24" t="s">
        <v>355</v>
      </c>
      <c r="AU321" s="24" t="s">
        <v>100</v>
      </c>
      <c r="AY321" s="24" t="s">
        <v>147</v>
      </c>
      <c r="BE321" s="139">
        <f>IF(U321="základní",N321,0)</f>
        <v>0</v>
      </c>
      <c r="BF321" s="139">
        <f>IF(U321="snížená",N321,0)</f>
        <v>0</v>
      </c>
      <c r="BG321" s="139">
        <f>IF(U321="zákl. přenesená",N321,0)</f>
        <v>0</v>
      </c>
      <c r="BH321" s="139">
        <f>IF(U321="sníž. přenesená",N321,0)</f>
        <v>0</v>
      </c>
      <c r="BI321" s="139">
        <f>IF(U321="nulová",N321,0)</f>
        <v>0</v>
      </c>
      <c r="BJ321" s="24" t="s">
        <v>37</v>
      </c>
      <c r="BK321" s="139">
        <f>ROUND(L321*K321,2)</f>
        <v>0</v>
      </c>
      <c r="BL321" s="24" t="s">
        <v>264</v>
      </c>
      <c r="BM321" s="24" t="s">
        <v>439</v>
      </c>
    </row>
    <row r="322" spans="2:65" s="1" customFormat="1" ht="25.5" customHeight="1">
      <c r="B322" s="48"/>
      <c r="C322" s="215" t="s">
        <v>440</v>
      </c>
      <c r="D322" s="215" t="s">
        <v>148</v>
      </c>
      <c r="E322" s="216" t="s">
        <v>441</v>
      </c>
      <c r="F322" s="217" t="s">
        <v>442</v>
      </c>
      <c r="G322" s="217"/>
      <c r="H322" s="217"/>
      <c r="I322" s="217"/>
      <c r="J322" s="218" t="s">
        <v>176</v>
      </c>
      <c r="K322" s="219">
        <v>119.01</v>
      </c>
      <c r="L322" s="220">
        <v>0</v>
      </c>
      <c r="M322" s="221"/>
      <c r="N322" s="222">
        <f>ROUND(L322*K322,2)</f>
        <v>0</v>
      </c>
      <c r="O322" s="222"/>
      <c r="P322" s="222"/>
      <c r="Q322" s="222"/>
      <c r="R322" s="50"/>
      <c r="T322" s="223" t="s">
        <v>22</v>
      </c>
      <c r="U322" s="58" t="s">
        <v>45</v>
      </c>
      <c r="V322" s="49"/>
      <c r="W322" s="224">
        <f>V322*K322</f>
        <v>0</v>
      </c>
      <c r="X322" s="224">
        <v>0.00015</v>
      </c>
      <c r="Y322" s="224">
        <f>X322*K322</f>
        <v>0.0178515</v>
      </c>
      <c r="Z322" s="224">
        <v>0</v>
      </c>
      <c r="AA322" s="225">
        <f>Z322*K322</f>
        <v>0</v>
      </c>
      <c r="AR322" s="24" t="s">
        <v>264</v>
      </c>
      <c r="AT322" s="24" t="s">
        <v>148</v>
      </c>
      <c r="AU322" s="24" t="s">
        <v>100</v>
      </c>
      <c r="AY322" s="24" t="s">
        <v>147</v>
      </c>
      <c r="BE322" s="139">
        <f>IF(U322="základní",N322,0)</f>
        <v>0</v>
      </c>
      <c r="BF322" s="139">
        <f>IF(U322="snížená",N322,0)</f>
        <v>0</v>
      </c>
      <c r="BG322" s="139">
        <f>IF(U322="zákl. přenesená",N322,0)</f>
        <v>0</v>
      </c>
      <c r="BH322" s="139">
        <f>IF(U322="sníž. přenesená",N322,0)</f>
        <v>0</v>
      </c>
      <c r="BI322" s="139">
        <f>IF(U322="nulová",N322,0)</f>
        <v>0</v>
      </c>
      <c r="BJ322" s="24" t="s">
        <v>37</v>
      </c>
      <c r="BK322" s="139">
        <f>ROUND(L322*K322,2)</f>
        <v>0</v>
      </c>
      <c r="BL322" s="24" t="s">
        <v>264</v>
      </c>
      <c r="BM322" s="24" t="s">
        <v>443</v>
      </c>
    </row>
    <row r="323" spans="2:51" s="11" customFormat="1" ht="16.5" customHeight="1">
      <c r="B323" s="235"/>
      <c r="C323" s="236"/>
      <c r="D323" s="236"/>
      <c r="E323" s="237" t="s">
        <v>22</v>
      </c>
      <c r="F323" s="254" t="s">
        <v>444</v>
      </c>
      <c r="G323" s="255"/>
      <c r="H323" s="255"/>
      <c r="I323" s="255"/>
      <c r="J323" s="236"/>
      <c r="K323" s="239">
        <v>52.48</v>
      </c>
      <c r="L323" s="236"/>
      <c r="M323" s="236"/>
      <c r="N323" s="236"/>
      <c r="O323" s="236"/>
      <c r="P323" s="236"/>
      <c r="Q323" s="236"/>
      <c r="R323" s="240"/>
      <c r="T323" s="241"/>
      <c r="U323" s="236"/>
      <c r="V323" s="236"/>
      <c r="W323" s="236"/>
      <c r="X323" s="236"/>
      <c r="Y323" s="236"/>
      <c r="Z323" s="236"/>
      <c r="AA323" s="242"/>
      <c r="AT323" s="243" t="s">
        <v>155</v>
      </c>
      <c r="AU323" s="243" t="s">
        <v>100</v>
      </c>
      <c r="AV323" s="11" t="s">
        <v>100</v>
      </c>
      <c r="AW323" s="11" t="s">
        <v>36</v>
      </c>
      <c r="AX323" s="11" t="s">
        <v>80</v>
      </c>
      <c r="AY323" s="243" t="s">
        <v>147</v>
      </c>
    </row>
    <row r="324" spans="2:51" s="11" customFormat="1" ht="16.5" customHeight="1">
      <c r="B324" s="235"/>
      <c r="C324" s="236"/>
      <c r="D324" s="236"/>
      <c r="E324" s="237" t="s">
        <v>22</v>
      </c>
      <c r="F324" s="238" t="s">
        <v>445</v>
      </c>
      <c r="G324" s="236"/>
      <c r="H324" s="236"/>
      <c r="I324" s="236"/>
      <c r="J324" s="236"/>
      <c r="K324" s="239">
        <v>13.12</v>
      </c>
      <c r="L324" s="236"/>
      <c r="M324" s="236"/>
      <c r="N324" s="236"/>
      <c r="O324" s="236"/>
      <c r="P324" s="236"/>
      <c r="Q324" s="236"/>
      <c r="R324" s="240"/>
      <c r="T324" s="241"/>
      <c r="U324" s="236"/>
      <c r="V324" s="236"/>
      <c r="W324" s="236"/>
      <c r="X324" s="236"/>
      <c r="Y324" s="236"/>
      <c r="Z324" s="236"/>
      <c r="AA324" s="242"/>
      <c r="AT324" s="243" t="s">
        <v>155</v>
      </c>
      <c r="AU324" s="243" t="s">
        <v>100</v>
      </c>
      <c r="AV324" s="11" t="s">
        <v>100</v>
      </c>
      <c r="AW324" s="11" t="s">
        <v>36</v>
      </c>
      <c r="AX324" s="11" t="s">
        <v>80</v>
      </c>
      <c r="AY324" s="243" t="s">
        <v>147</v>
      </c>
    </row>
    <row r="325" spans="2:51" s="11" customFormat="1" ht="16.5" customHeight="1">
      <c r="B325" s="235"/>
      <c r="C325" s="236"/>
      <c r="D325" s="236"/>
      <c r="E325" s="237" t="s">
        <v>22</v>
      </c>
      <c r="F325" s="238" t="s">
        <v>446</v>
      </c>
      <c r="G325" s="236"/>
      <c r="H325" s="236"/>
      <c r="I325" s="236"/>
      <c r="J325" s="236"/>
      <c r="K325" s="239">
        <v>20.58</v>
      </c>
      <c r="L325" s="236"/>
      <c r="M325" s="236"/>
      <c r="N325" s="236"/>
      <c r="O325" s="236"/>
      <c r="P325" s="236"/>
      <c r="Q325" s="236"/>
      <c r="R325" s="240"/>
      <c r="T325" s="241"/>
      <c r="U325" s="236"/>
      <c r="V325" s="236"/>
      <c r="W325" s="236"/>
      <c r="X325" s="236"/>
      <c r="Y325" s="236"/>
      <c r="Z325" s="236"/>
      <c r="AA325" s="242"/>
      <c r="AT325" s="243" t="s">
        <v>155</v>
      </c>
      <c r="AU325" s="243" t="s">
        <v>100</v>
      </c>
      <c r="AV325" s="11" t="s">
        <v>100</v>
      </c>
      <c r="AW325" s="11" t="s">
        <v>36</v>
      </c>
      <c r="AX325" s="11" t="s">
        <v>80</v>
      </c>
      <c r="AY325" s="243" t="s">
        <v>147</v>
      </c>
    </row>
    <row r="326" spans="2:51" s="11" customFormat="1" ht="16.5" customHeight="1">
      <c r="B326" s="235"/>
      <c r="C326" s="236"/>
      <c r="D326" s="236"/>
      <c r="E326" s="237" t="s">
        <v>22</v>
      </c>
      <c r="F326" s="238" t="s">
        <v>447</v>
      </c>
      <c r="G326" s="236"/>
      <c r="H326" s="236"/>
      <c r="I326" s="236"/>
      <c r="J326" s="236"/>
      <c r="K326" s="239">
        <v>8.54</v>
      </c>
      <c r="L326" s="236"/>
      <c r="M326" s="236"/>
      <c r="N326" s="236"/>
      <c r="O326" s="236"/>
      <c r="P326" s="236"/>
      <c r="Q326" s="236"/>
      <c r="R326" s="240"/>
      <c r="T326" s="241"/>
      <c r="U326" s="236"/>
      <c r="V326" s="236"/>
      <c r="W326" s="236"/>
      <c r="X326" s="236"/>
      <c r="Y326" s="236"/>
      <c r="Z326" s="236"/>
      <c r="AA326" s="242"/>
      <c r="AT326" s="243" t="s">
        <v>155</v>
      </c>
      <c r="AU326" s="243" t="s">
        <v>100</v>
      </c>
      <c r="AV326" s="11" t="s">
        <v>100</v>
      </c>
      <c r="AW326" s="11" t="s">
        <v>36</v>
      </c>
      <c r="AX326" s="11" t="s">
        <v>80</v>
      </c>
      <c r="AY326" s="243" t="s">
        <v>147</v>
      </c>
    </row>
    <row r="327" spans="2:51" s="11" customFormat="1" ht="16.5" customHeight="1">
      <c r="B327" s="235"/>
      <c r="C327" s="236"/>
      <c r="D327" s="236"/>
      <c r="E327" s="237" t="s">
        <v>22</v>
      </c>
      <c r="F327" s="238" t="s">
        <v>448</v>
      </c>
      <c r="G327" s="236"/>
      <c r="H327" s="236"/>
      <c r="I327" s="236"/>
      <c r="J327" s="236"/>
      <c r="K327" s="239">
        <v>16</v>
      </c>
      <c r="L327" s="236"/>
      <c r="M327" s="236"/>
      <c r="N327" s="236"/>
      <c r="O327" s="236"/>
      <c r="P327" s="236"/>
      <c r="Q327" s="236"/>
      <c r="R327" s="240"/>
      <c r="T327" s="241"/>
      <c r="U327" s="236"/>
      <c r="V327" s="236"/>
      <c r="W327" s="236"/>
      <c r="X327" s="236"/>
      <c r="Y327" s="236"/>
      <c r="Z327" s="236"/>
      <c r="AA327" s="242"/>
      <c r="AT327" s="243" t="s">
        <v>155</v>
      </c>
      <c r="AU327" s="243" t="s">
        <v>100</v>
      </c>
      <c r="AV327" s="11" t="s">
        <v>100</v>
      </c>
      <c r="AW327" s="11" t="s">
        <v>36</v>
      </c>
      <c r="AX327" s="11" t="s">
        <v>80</v>
      </c>
      <c r="AY327" s="243" t="s">
        <v>147</v>
      </c>
    </row>
    <row r="328" spans="2:51" s="11" customFormat="1" ht="16.5" customHeight="1">
      <c r="B328" s="235"/>
      <c r="C328" s="236"/>
      <c r="D328" s="236"/>
      <c r="E328" s="237" t="s">
        <v>22</v>
      </c>
      <c r="F328" s="238" t="s">
        <v>449</v>
      </c>
      <c r="G328" s="236"/>
      <c r="H328" s="236"/>
      <c r="I328" s="236"/>
      <c r="J328" s="236"/>
      <c r="K328" s="239">
        <v>8.29</v>
      </c>
      <c r="L328" s="236"/>
      <c r="M328" s="236"/>
      <c r="N328" s="236"/>
      <c r="O328" s="236"/>
      <c r="P328" s="236"/>
      <c r="Q328" s="236"/>
      <c r="R328" s="240"/>
      <c r="T328" s="241"/>
      <c r="U328" s="236"/>
      <c r="V328" s="236"/>
      <c r="W328" s="236"/>
      <c r="X328" s="236"/>
      <c r="Y328" s="236"/>
      <c r="Z328" s="236"/>
      <c r="AA328" s="242"/>
      <c r="AT328" s="243" t="s">
        <v>155</v>
      </c>
      <c r="AU328" s="243" t="s">
        <v>100</v>
      </c>
      <c r="AV328" s="11" t="s">
        <v>100</v>
      </c>
      <c r="AW328" s="11" t="s">
        <v>36</v>
      </c>
      <c r="AX328" s="11" t="s">
        <v>80</v>
      </c>
      <c r="AY328" s="243" t="s">
        <v>147</v>
      </c>
    </row>
    <row r="329" spans="2:51" s="12" customFormat="1" ht="16.5" customHeight="1">
      <c r="B329" s="244"/>
      <c r="C329" s="245"/>
      <c r="D329" s="245"/>
      <c r="E329" s="246" t="s">
        <v>22</v>
      </c>
      <c r="F329" s="247" t="s">
        <v>158</v>
      </c>
      <c r="G329" s="245"/>
      <c r="H329" s="245"/>
      <c r="I329" s="245"/>
      <c r="J329" s="245"/>
      <c r="K329" s="248">
        <v>119.01</v>
      </c>
      <c r="L329" s="245"/>
      <c r="M329" s="245"/>
      <c r="N329" s="245"/>
      <c r="O329" s="245"/>
      <c r="P329" s="245"/>
      <c r="Q329" s="245"/>
      <c r="R329" s="249"/>
      <c r="T329" s="250"/>
      <c r="U329" s="245"/>
      <c r="V329" s="245"/>
      <c r="W329" s="245"/>
      <c r="X329" s="245"/>
      <c r="Y329" s="245"/>
      <c r="Z329" s="245"/>
      <c r="AA329" s="251"/>
      <c r="AT329" s="252" t="s">
        <v>155</v>
      </c>
      <c r="AU329" s="252" t="s">
        <v>100</v>
      </c>
      <c r="AV329" s="12" t="s">
        <v>152</v>
      </c>
      <c r="AW329" s="12" t="s">
        <v>36</v>
      </c>
      <c r="AX329" s="12" t="s">
        <v>37</v>
      </c>
      <c r="AY329" s="252" t="s">
        <v>147</v>
      </c>
    </row>
    <row r="330" spans="2:65" s="1" customFormat="1" ht="25.5" customHeight="1">
      <c r="B330" s="48"/>
      <c r="C330" s="215" t="s">
        <v>450</v>
      </c>
      <c r="D330" s="215" t="s">
        <v>148</v>
      </c>
      <c r="E330" s="216" t="s">
        <v>451</v>
      </c>
      <c r="F330" s="217" t="s">
        <v>452</v>
      </c>
      <c r="G330" s="217"/>
      <c r="H330" s="217"/>
      <c r="I330" s="217"/>
      <c r="J330" s="218" t="s">
        <v>176</v>
      </c>
      <c r="K330" s="219">
        <v>24.39</v>
      </c>
      <c r="L330" s="220">
        <v>0</v>
      </c>
      <c r="M330" s="221"/>
      <c r="N330" s="222">
        <f>ROUND(L330*K330,2)</f>
        <v>0</v>
      </c>
      <c r="O330" s="222"/>
      <c r="P330" s="222"/>
      <c r="Q330" s="222"/>
      <c r="R330" s="50"/>
      <c r="T330" s="223" t="s">
        <v>22</v>
      </c>
      <c r="U330" s="58" t="s">
        <v>45</v>
      </c>
      <c r="V330" s="49"/>
      <c r="W330" s="224">
        <f>V330*K330</f>
        <v>0</v>
      </c>
      <c r="X330" s="224">
        <v>0</v>
      </c>
      <c r="Y330" s="224">
        <f>X330*K330</f>
        <v>0</v>
      </c>
      <c r="Z330" s="224">
        <v>0</v>
      </c>
      <c r="AA330" s="225">
        <f>Z330*K330</f>
        <v>0</v>
      </c>
      <c r="AR330" s="24" t="s">
        <v>264</v>
      </c>
      <c r="AT330" s="24" t="s">
        <v>148</v>
      </c>
      <c r="AU330" s="24" t="s">
        <v>100</v>
      </c>
      <c r="AY330" s="24" t="s">
        <v>147</v>
      </c>
      <c r="BE330" s="139">
        <f>IF(U330="základní",N330,0)</f>
        <v>0</v>
      </c>
      <c r="BF330" s="139">
        <f>IF(U330="snížená",N330,0)</f>
        <v>0</v>
      </c>
      <c r="BG330" s="139">
        <f>IF(U330="zákl. přenesená",N330,0)</f>
        <v>0</v>
      </c>
      <c r="BH330" s="139">
        <f>IF(U330="sníž. přenesená",N330,0)</f>
        <v>0</v>
      </c>
      <c r="BI330" s="139">
        <f>IF(U330="nulová",N330,0)</f>
        <v>0</v>
      </c>
      <c r="BJ330" s="24" t="s">
        <v>37</v>
      </c>
      <c r="BK330" s="139">
        <f>ROUND(L330*K330,2)</f>
        <v>0</v>
      </c>
      <c r="BL330" s="24" t="s">
        <v>264</v>
      </c>
      <c r="BM330" s="24" t="s">
        <v>453</v>
      </c>
    </row>
    <row r="331" spans="2:51" s="11" customFormat="1" ht="16.5" customHeight="1">
      <c r="B331" s="235"/>
      <c r="C331" s="236"/>
      <c r="D331" s="236"/>
      <c r="E331" s="237" t="s">
        <v>22</v>
      </c>
      <c r="F331" s="254" t="s">
        <v>454</v>
      </c>
      <c r="G331" s="255"/>
      <c r="H331" s="255"/>
      <c r="I331" s="255"/>
      <c r="J331" s="236"/>
      <c r="K331" s="239">
        <v>15.625</v>
      </c>
      <c r="L331" s="236"/>
      <c r="M331" s="236"/>
      <c r="N331" s="236"/>
      <c r="O331" s="236"/>
      <c r="P331" s="236"/>
      <c r="Q331" s="236"/>
      <c r="R331" s="240"/>
      <c r="T331" s="241"/>
      <c r="U331" s="236"/>
      <c r="V331" s="236"/>
      <c r="W331" s="236"/>
      <c r="X331" s="236"/>
      <c r="Y331" s="236"/>
      <c r="Z331" s="236"/>
      <c r="AA331" s="242"/>
      <c r="AT331" s="243" t="s">
        <v>155</v>
      </c>
      <c r="AU331" s="243" t="s">
        <v>100</v>
      </c>
      <c r="AV331" s="11" t="s">
        <v>100</v>
      </c>
      <c r="AW331" s="11" t="s">
        <v>36</v>
      </c>
      <c r="AX331" s="11" t="s">
        <v>80</v>
      </c>
      <c r="AY331" s="243" t="s">
        <v>147</v>
      </c>
    </row>
    <row r="332" spans="2:51" s="11" customFormat="1" ht="16.5" customHeight="1">
      <c r="B332" s="235"/>
      <c r="C332" s="236"/>
      <c r="D332" s="236"/>
      <c r="E332" s="237" t="s">
        <v>22</v>
      </c>
      <c r="F332" s="238" t="s">
        <v>455</v>
      </c>
      <c r="G332" s="236"/>
      <c r="H332" s="236"/>
      <c r="I332" s="236"/>
      <c r="J332" s="236"/>
      <c r="K332" s="239">
        <v>8.765</v>
      </c>
      <c r="L332" s="236"/>
      <c r="M332" s="236"/>
      <c r="N332" s="236"/>
      <c r="O332" s="236"/>
      <c r="P332" s="236"/>
      <c r="Q332" s="236"/>
      <c r="R332" s="240"/>
      <c r="T332" s="241"/>
      <c r="U332" s="236"/>
      <c r="V332" s="236"/>
      <c r="W332" s="236"/>
      <c r="X332" s="236"/>
      <c r="Y332" s="236"/>
      <c r="Z332" s="236"/>
      <c r="AA332" s="242"/>
      <c r="AT332" s="243" t="s">
        <v>155</v>
      </c>
      <c r="AU332" s="243" t="s">
        <v>100</v>
      </c>
      <c r="AV332" s="11" t="s">
        <v>100</v>
      </c>
      <c r="AW332" s="11" t="s">
        <v>36</v>
      </c>
      <c r="AX332" s="11" t="s">
        <v>80</v>
      </c>
      <c r="AY332" s="243" t="s">
        <v>147</v>
      </c>
    </row>
    <row r="333" spans="2:51" s="12" customFormat="1" ht="16.5" customHeight="1">
      <c r="B333" s="244"/>
      <c r="C333" s="245"/>
      <c r="D333" s="245"/>
      <c r="E333" s="246" t="s">
        <v>22</v>
      </c>
      <c r="F333" s="247" t="s">
        <v>158</v>
      </c>
      <c r="G333" s="245"/>
      <c r="H333" s="245"/>
      <c r="I333" s="245"/>
      <c r="J333" s="245"/>
      <c r="K333" s="248">
        <v>24.39</v>
      </c>
      <c r="L333" s="245"/>
      <c r="M333" s="245"/>
      <c r="N333" s="245"/>
      <c r="O333" s="245"/>
      <c r="P333" s="245"/>
      <c r="Q333" s="245"/>
      <c r="R333" s="249"/>
      <c r="T333" s="250"/>
      <c r="U333" s="245"/>
      <c r="V333" s="245"/>
      <c r="W333" s="245"/>
      <c r="X333" s="245"/>
      <c r="Y333" s="245"/>
      <c r="Z333" s="245"/>
      <c r="AA333" s="251"/>
      <c r="AT333" s="252" t="s">
        <v>155</v>
      </c>
      <c r="AU333" s="252" t="s">
        <v>100</v>
      </c>
      <c r="AV333" s="12" t="s">
        <v>152</v>
      </c>
      <c r="AW333" s="12" t="s">
        <v>36</v>
      </c>
      <c r="AX333" s="12" t="s">
        <v>37</v>
      </c>
      <c r="AY333" s="252" t="s">
        <v>147</v>
      </c>
    </row>
    <row r="334" spans="2:65" s="1" customFormat="1" ht="38.25" customHeight="1">
      <c r="B334" s="48"/>
      <c r="C334" s="269" t="s">
        <v>456</v>
      </c>
      <c r="D334" s="269" t="s">
        <v>355</v>
      </c>
      <c r="E334" s="270" t="s">
        <v>457</v>
      </c>
      <c r="F334" s="271" t="s">
        <v>458</v>
      </c>
      <c r="G334" s="271"/>
      <c r="H334" s="271"/>
      <c r="I334" s="271"/>
      <c r="J334" s="272" t="s">
        <v>176</v>
      </c>
      <c r="K334" s="273">
        <v>13.895</v>
      </c>
      <c r="L334" s="274">
        <v>0</v>
      </c>
      <c r="M334" s="275"/>
      <c r="N334" s="276">
        <f>ROUND(L334*K334,2)</f>
        <v>0</v>
      </c>
      <c r="O334" s="222"/>
      <c r="P334" s="222"/>
      <c r="Q334" s="222"/>
      <c r="R334" s="50"/>
      <c r="T334" s="223" t="s">
        <v>22</v>
      </c>
      <c r="U334" s="58" t="s">
        <v>45</v>
      </c>
      <c r="V334" s="49"/>
      <c r="W334" s="224">
        <f>V334*K334</f>
        <v>0</v>
      </c>
      <c r="X334" s="224">
        <v>0.004</v>
      </c>
      <c r="Y334" s="224">
        <f>X334*K334</f>
        <v>0.05558</v>
      </c>
      <c r="Z334" s="224">
        <v>0</v>
      </c>
      <c r="AA334" s="225">
        <f>Z334*K334</f>
        <v>0</v>
      </c>
      <c r="AR334" s="24" t="s">
        <v>341</v>
      </c>
      <c r="AT334" s="24" t="s">
        <v>355</v>
      </c>
      <c r="AU334" s="24" t="s">
        <v>100</v>
      </c>
      <c r="AY334" s="24" t="s">
        <v>147</v>
      </c>
      <c r="BE334" s="139">
        <f>IF(U334="základní",N334,0)</f>
        <v>0</v>
      </c>
      <c r="BF334" s="139">
        <f>IF(U334="snížená",N334,0)</f>
        <v>0</v>
      </c>
      <c r="BG334" s="139">
        <f>IF(U334="zákl. přenesená",N334,0)</f>
        <v>0</v>
      </c>
      <c r="BH334" s="139">
        <f>IF(U334="sníž. přenesená",N334,0)</f>
        <v>0</v>
      </c>
      <c r="BI334" s="139">
        <f>IF(U334="nulová",N334,0)</f>
        <v>0</v>
      </c>
      <c r="BJ334" s="24" t="s">
        <v>37</v>
      </c>
      <c r="BK334" s="139">
        <f>ROUND(L334*K334,2)</f>
        <v>0</v>
      </c>
      <c r="BL334" s="24" t="s">
        <v>264</v>
      </c>
      <c r="BM334" s="24" t="s">
        <v>459</v>
      </c>
    </row>
    <row r="335" spans="2:51" s="11" customFormat="1" ht="16.5" customHeight="1">
      <c r="B335" s="235"/>
      <c r="C335" s="236"/>
      <c r="D335" s="236"/>
      <c r="E335" s="237" t="s">
        <v>22</v>
      </c>
      <c r="F335" s="254" t="s">
        <v>460</v>
      </c>
      <c r="G335" s="255"/>
      <c r="H335" s="255"/>
      <c r="I335" s="255"/>
      <c r="J335" s="236"/>
      <c r="K335" s="239">
        <v>13.895</v>
      </c>
      <c r="L335" s="236"/>
      <c r="M335" s="236"/>
      <c r="N335" s="236"/>
      <c r="O335" s="236"/>
      <c r="P335" s="236"/>
      <c r="Q335" s="236"/>
      <c r="R335" s="240"/>
      <c r="T335" s="241"/>
      <c r="U335" s="236"/>
      <c r="V335" s="236"/>
      <c r="W335" s="236"/>
      <c r="X335" s="236"/>
      <c r="Y335" s="236"/>
      <c r="Z335" s="236"/>
      <c r="AA335" s="242"/>
      <c r="AT335" s="243" t="s">
        <v>155</v>
      </c>
      <c r="AU335" s="243" t="s">
        <v>100</v>
      </c>
      <c r="AV335" s="11" t="s">
        <v>100</v>
      </c>
      <c r="AW335" s="11" t="s">
        <v>36</v>
      </c>
      <c r="AX335" s="11" t="s">
        <v>37</v>
      </c>
      <c r="AY335" s="243" t="s">
        <v>147</v>
      </c>
    </row>
    <row r="336" spans="2:65" s="1" customFormat="1" ht="38.25" customHeight="1">
      <c r="B336" s="48"/>
      <c r="C336" s="269" t="s">
        <v>461</v>
      </c>
      <c r="D336" s="269" t="s">
        <v>355</v>
      </c>
      <c r="E336" s="270" t="s">
        <v>462</v>
      </c>
      <c r="F336" s="271" t="s">
        <v>463</v>
      </c>
      <c r="G336" s="271"/>
      <c r="H336" s="271"/>
      <c r="I336" s="271"/>
      <c r="J336" s="272" t="s">
        <v>176</v>
      </c>
      <c r="K336" s="273">
        <v>3.81</v>
      </c>
      <c r="L336" s="274">
        <v>0</v>
      </c>
      <c r="M336" s="275"/>
      <c r="N336" s="276">
        <f>ROUND(L336*K336,2)</f>
        <v>0</v>
      </c>
      <c r="O336" s="222"/>
      <c r="P336" s="222"/>
      <c r="Q336" s="222"/>
      <c r="R336" s="50"/>
      <c r="T336" s="223" t="s">
        <v>22</v>
      </c>
      <c r="U336" s="58" t="s">
        <v>45</v>
      </c>
      <c r="V336" s="49"/>
      <c r="W336" s="224">
        <f>V336*K336</f>
        <v>0</v>
      </c>
      <c r="X336" s="224">
        <v>0.0055</v>
      </c>
      <c r="Y336" s="224">
        <f>X336*K336</f>
        <v>0.020954999999999998</v>
      </c>
      <c r="Z336" s="224">
        <v>0</v>
      </c>
      <c r="AA336" s="225">
        <f>Z336*K336</f>
        <v>0</v>
      </c>
      <c r="AR336" s="24" t="s">
        <v>341</v>
      </c>
      <c r="AT336" s="24" t="s">
        <v>355</v>
      </c>
      <c r="AU336" s="24" t="s">
        <v>100</v>
      </c>
      <c r="AY336" s="24" t="s">
        <v>147</v>
      </c>
      <c r="BE336" s="139">
        <f>IF(U336="základní",N336,0)</f>
        <v>0</v>
      </c>
      <c r="BF336" s="139">
        <f>IF(U336="snížená",N336,0)</f>
        <v>0</v>
      </c>
      <c r="BG336" s="139">
        <f>IF(U336="zákl. přenesená",N336,0)</f>
        <v>0</v>
      </c>
      <c r="BH336" s="139">
        <f>IF(U336="sníž. přenesená",N336,0)</f>
        <v>0</v>
      </c>
      <c r="BI336" s="139">
        <f>IF(U336="nulová",N336,0)</f>
        <v>0</v>
      </c>
      <c r="BJ336" s="24" t="s">
        <v>37</v>
      </c>
      <c r="BK336" s="139">
        <f>ROUND(L336*K336,2)</f>
        <v>0</v>
      </c>
      <c r="BL336" s="24" t="s">
        <v>264</v>
      </c>
      <c r="BM336" s="24" t="s">
        <v>464</v>
      </c>
    </row>
    <row r="337" spans="2:51" s="11" customFormat="1" ht="16.5" customHeight="1">
      <c r="B337" s="235"/>
      <c r="C337" s="236"/>
      <c r="D337" s="236"/>
      <c r="E337" s="237" t="s">
        <v>22</v>
      </c>
      <c r="F337" s="254" t="s">
        <v>465</v>
      </c>
      <c r="G337" s="255"/>
      <c r="H337" s="255"/>
      <c r="I337" s="255"/>
      <c r="J337" s="236"/>
      <c r="K337" s="239">
        <v>3.81</v>
      </c>
      <c r="L337" s="236"/>
      <c r="M337" s="236"/>
      <c r="N337" s="236"/>
      <c r="O337" s="236"/>
      <c r="P337" s="236"/>
      <c r="Q337" s="236"/>
      <c r="R337" s="240"/>
      <c r="T337" s="241"/>
      <c r="U337" s="236"/>
      <c r="V337" s="236"/>
      <c r="W337" s="236"/>
      <c r="X337" s="236"/>
      <c r="Y337" s="236"/>
      <c r="Z337" s="236"/>
      <c r="AA337" s="242"/>
      <c r="AT337" s="243" t="s">
        <v>155</v>
      </c>
      <c r="AU337" s="243" t="s">
        <v>100</v>
      </c>
      <c r="AV337" s="11" t="s">
        <v>100</v>
      </c>
      <c r="AW337" s="11" t="s">
        <v>36</v>
      </c>
      <c r="AX337" s="11" t="s">
        <v>37</v>
      </c>
      <c r="AY337" s="243" t="s">
        <v>147</v>
      </c>
    </row>
    <row r="338" spans="2:65" s="1" customFormat="1" ht="38.25" customHeight="1">
      <c r="B338" s="48"/>
      <c r="C338" s="269" t="s">
        <v>466</v>
      </c>
      <c r="D338" s="269" t="s">
        <v>355</v>
      </c>
      <c r="E338" s="270" t="s">
        <v>467</v>
      </c>
      <c r="F338" s="271" t="s">
        <v>468</v>
      </c>
      <c r="G338" s="271"/>
      <c r="H338" s="271"/>
      <c r="I338" s="271"/>
      <c r="J338" s="272" t="s">
        <v>176</v>
      </c>
      <c r="K338" s="273">
        <v>4.6</v>
      </c>
      <c r="L338" s="274">
        <v>0</v>
      </c>
      <c r="M338" s="275"/>
      <c r="N338" s="276">
        <f>ROUND(L338*K338,2)</f>
        <v>0</v>
      </c>
      <c r="O338" s="222"/>
      <c r="P338" s="222"/>
      <c r="Q338" s="222"/>
      <c r="R338" s="50"/>
      <c r="T338" s="223" t="s">
        <v>22</v>
      </c>
      <c r="U338" s="58" t="s">
        <v>45</v>
      </c>
      <c r="V338" s="49"/>
      <c r="W338" s="224">
        <f>V338*K338</f>
        <v>0</v>
      </c>
      <c r="X338" s="224">
        <v>0.004</v>
      </c>
      <c r="Y338" s="224">
        <f>X338*K338</f>
        <v>0.0184</v>
      </c>
      <c r="Z338" s="224">
        <v>0</v>
      </c>
      <c r="AA338" s="225">
        <f>Z338*K338</f>
        <v>0</v>
      </c>
      <c r="AR338" s="24" t="s">
        <v>341</v>
      </c>
      <c r="AT338" s="24" t="s">
        <v>355</v>
      </c>
      <c r="AU338" s="24" t="s">
        <v>100</v>
      </c>
      <c r="AY338" s="24" t="s">
        <v>147</v>
      </c>
      <c r="BE338" s="139">
        <f>IF(U338="základní",N338,0)</f>
        <v>0</v>
      </c>
      <c r="BF338" s="139">
        <f>IF(U338="snížená",N338,0)</f>
        <v>0</v>
      </c>
      <c r="BG338" s="139">
        <f>IF(U338="zákl. přenesená",N338,0)</f>
        <v>0</v>
      </c>
      <c r="BH338" s="139">
        <f>IF(U338="sníž. přenesená",N338,0)</f>
        <v>0</v>
      </c>
      <c r="BI338" s="139">
        <f>IF(U338="nulová",N338,0)</f>
        <v>0</v>
      </c>
      <c r="BJ338" s="24" t="s">
        <v>37</v>
      </c>
      <c r="BK338" s="139">
        <f>ROUND(L338*K338,2)</f>
        <v>0</v>
      </c>
      <c r="BL338" s="24" t="s">
        <v>264</v>
      </c>
      <c r="BM338" s="24" t="s">
        <v>469</v>
      </c>
    </row>
    <row r="339" spans="2:51" s="11" customFormat="1" ht="16.5" customHeight="1">
      <c r="B339" s="235"/>
      <c r="C339" s="236"/>
      <c r="D339" s="236"/>
      <c r="E339" s="237" t="s">
        <v>22</v>
      </c>
      <c r="F339" s="254" t="s">
        <v>470</v>
      </c>
      <c r="G339" s="255"/>
      <c r="H339" s="255"/>
      <c r="I339" s="255"/>
      <c r="J339" s="236"/>
      <c r="K339" s="239">
        <v>4.6</v>
      </c>
      <c r="L339" s="236"/>
      <c r="M339" s="236"/>
      <c r="N339" s="236"/>
      <c r="O339" s="236"/>
      <c r="P339" s="236"/>
      <c r="Q339" s="236"/>
      <c r="R339" s="240"/>
      <c r="T339" s="241"/>
      <c r="U339" s="236"/>
      <c r="V339" s="236"/>
      <c r="W339" s="236"/>
      <c r="X339" s="236"/>
      <c r="Y339" s="236"/>
      <c r="Z339" s="236"/>
      <c r="AA339" s="242"/>
      <c r="AT339" s="243" t="s">
        <v>155</v>
      </c>
      <c r="AU339" s="243" t="s">
        <v>100</v>
      </c>
      <c r="AV339" s="11" t="s">
        <v>100</v>
      </c>
      <c r="AW339" s="11" t="s">
        <v>36</v>
      </c>
      <c r="AX339" s="11" t="s">
        <v>37</v>
      </c>
      <c r="AY339" s="243" t="s">
        <v>147</v>
      </c>
    </row>
    <row r="340" spans="2:65" s="1" customFormat="1" ht="38.25" customHeight="1">
      <c r="B340" s="48"/>
      <c r="C340" s="269" t="s">
        <v>471</v>
      </c>
      <c r="D340" s="269" t="s">
        <v>355</v>
      </c>
      <c r="E340" s="270" t="s">
        <v>472</v>
      </c>
      <c r="F340" s="271" t="s">
        <v>473</v>
      </c>
      <c r="G340" s="271"/>
      <c r="H340" s="271"/>
      <c r="I340" s="271"/>
      <c r="J340" s="272" t="s">
        <v>176</v>
      </c>
      <c r="K340" s="273">
        <v>2.085</v>
      </c>
      <c r="L340" s="274">
        <v>0</v>
      </c>
      <c r="M340" s="275"/>
      <c r="N340" s="276">
        <f>ROUND(L340*K340,2)</f>
        <v>0</v>
      </c>
      <c r="O340" s="222"/>
      <c r="P340" s="222"/>
      <c r="Q340" s="222"/>
      <c r="R340" s="50"/>
      <c r="T340" s="223" t="s">
        <v>22</v>
      </c>
      <c r="U340" s="58" t="s">
        <v>45</v>
      </c>
      <c r="V340" s="49"/>
      <c r="W340" s="224">
        <f>V340*K340</f>
        <v>0</v>
      </c>
      <c r="X340" s="224">
        <v>0.0025</v>
      </c>
      <c r="Y340" s="224">
        <f>X340*K340</f>
        <v>0.0052125</v>
      </c>
      <c r="Z340" s="224">
        <v>0</v>
      </c>
      <c r="AA340" s="225">
        <f>Z340*K340</f>
        <v>0</v>
      </c>
      <c r="AR340" s="24" t="s">
        <v>341</v>
      </c>
      <c r="AT340" s="24" t="s">
        <v>355</v>
      </c>
      <c r="AU340" s="24" t="s">
        <v>100</v>
      </c>
      <c r="AY340" s="24" t="s">
        <v>147</v>
      </c>
      <c r="BE340" s="139">
        <f>IF(U340="základní",N340,0)</f>
        <v>0</v>
      </c>
      <c r="BF340" s="139">
        <f>IF(U340="snížená",N340,0)</f>
        <v>0</v>
      </c>
      <c r="BG340" s="139">
        <f>IF(U340="zákl. přenesená",N340,0)</f>
        <v>0</v>
      </c>
      <c r="BH340" s="139">
        <f>IF(U340="sníž. přenesená",N340,0)</f>
        <v>0</v>
      </c>
      <c r="BI340" s="139">
        <f>IF(U340="nulová",N340,0)</f>
        <v>0</v>
      </c>
      <c r="BJ340" s="24" t="s">
        <v>37</v>
      </c>
      <c r="BK340" s="139">
        <f>ROUND(L340*K340,2)</f>
        <v>0</v>
      </c>
      <c r="BL340" s="24" t="s">
        <v>264</v>
      </c>
      <c r="BM340" s="24" t="s">
        <v>474</v>
      </c>
    </row>
    <row r="341" spans="2:65" s="1" customFormat="1" ht="25.5" customHeight="1">
      <c r="B341" s="48"/>
      <c r="C341" s="215" t="s">
        <v>475</v>
      </c>
      <c r="D341" s="215" t="s">
        <v>148</v>
      </c>
      <c r="E341" s="216" t="s">
        <v>476</v>
      </c>
      <c r="F341" s="217" t="s">
        <v>477</v>
      </c>
      <c r="G341" s="217"/>
      <c r="H341" s="217"/>
      <c r="I341" s="217"/>
      <c r="J341" s="218" t="s">
        <v>182</v>
      </c>
      <c r="K341" s="219">
        <v>1.772</v>
      </c>
      <c r="L341" s="220">
        <v>0</v>
      </c>
      <c r="M341" s="221"/>
      <c r="N341" s="222">
        <f>ROUND(L341*K341,2)</f>
        <v>0</v>
      </c>
      <c r="O341" s="222"/>
      <c r="P341" s="222"/>
      <c r="Q341" s="222"/>
      <c r="R341" s="50"/>
      <c r="T341" s="223" t="s">
        <v>22</v>
      </c>
      <c r="U341" s="58" t="s">
        <v>45</v>
      </c>
      <c r="V341" s="49"/>
      <c r="W341" s="224">
        <f>V341*K341</f>
        <v>0</v>
      </c>
      <c r="X341" s="224">
        <v>0</v>
      </c>
      <c r="Y341" s="224">
        <f>X341*K341</f>
        <v>0</v>
      </c>
      <c r="Z341" s="224">
        <v>0</v>
      </c>
      <c r="AA341" s="225">
        <f>Z341*K341</f>
        <v>0</v>
      </c>
      <c r="AR341" s="24" t="s">
        <v>264</v>
      </c>
      <c r="AT341" s="24" t="s">
        <v>148</v>
      </c>
      <c r="AU341" s="24" t="s">
        <v>100</v>
      </c>
      <c r="AY341" s="24" t="s">
        <v>147</v>
      </c>
      <c r="BE341" s="139">
        <f>IF(U341="základní",N341,0)</f>
        <v>0</v>
      </c>
      <c r="BF341" s="139">
        <f>IF(U341="snížená",N341,0)</f>
        <v>0</v>
      </c>
      <c r="BG341" s="139">
        <f>IF(U341="zákl. přenesená",N341,0)</f>
        <v>0</v>
      </c>
      <c r="BH341" s="139">
        <f>IF(U341="sníž. přenesená",N341,0)</f>
        <v>0</v>
      </c>
      <c r="BI341" s="139">
        <f>IF(U341="nulová",N341,0)</f>
        <v>0</v>
      </c>
      <c r="BJ341" s="24" t="s">
        <v>37</v>
      </c>
      <c r="BK341" s="139">
        <f>ROUND(L341*K341,2)</f>
        <v>0</v>
      </c>
      <c r="BL341" s="24" t="s">
        <v>264</v>
      </c>
      <c r="BM341" s="24" t="s">
        <v>478</v>
      </c>
    </row>
    <row r="342" spans="2:63" s="9" customFormat="1" ht="29.85" customHeight="1">
      <c r="B342" s="201"/>
      <c r="C342" s="202"/>
      <c r="D342" s="212" t="s">
        <v>119</v>
      </c>
      <c r="E342" s="212"/>
      <c r="F342" s="212"/>
      <c r="G342" s="212"/>
      <c r="H342" s="212"/>
      <c r="I342" s="212"/>
      <c r="J342" s="212"/>
      <c r="K342" s="212"/>
      <c r="L342" s="212"/>
      <c r="M342" s="212"/>
      <c r="N342" s="256">
        <f>BK342</f>
        <v>0</v>
      </c>
      <c r="O342" s="257"/>
      <c r="P342" s="257"/>
      <c r="Q342" s="257"/>
      <c r="R342" s="205"/>
      <c r="T342" s="206"/>
      <c r="U342" s="202"/>
      <c r="V342" s="202"/>
      <c r="W342" s="207">
        <f>SUM(W343:W346)</f>
        <v>0</v>
      </c>
      <c r="X342" s="202"/>
      <c r="Y342" s="207">
        <f>SUM(Y343:Y346)</f>
        <v>0.00012880000000000001</v>
      </c>
      <c r="Z342" s="202"/>
      <c r="AA342" s="208">
        <f>SUM(AA343:AA346)</f>
        <v>0</v>
      </c>
      <c r="AR342" s="209" t="s">
        <v>100</v>
      </c>
      <c r="AT342" s="210" t="s">
        <v>79</v>
      </c>
      <c r="AU342" s="210" t="s">
        <v>37</v>
      </c>
      <c r="AY342" s="209" t="s">
        <v>147</v>
      </c>
      <c r="BK342" s="211">
        <f>SUM(BK343:BK346)</f>
        <v>0</v>
      </c>
    </row>
    <row r="343" spans="2:65" s="1" customFormat="1" ht="25.5" customHeight="1">
      <c r="B343" s="48"/>
      <c r="C343" s="215" t="s">
        <v>479</v>
      </c>
      <c r="D343" s="215" t="s">
        <v>148</v>
      </c>
      <c r="E343" s="216" t="s">
        <v>480</v>
      </c>
      <c r="F343" s="217" t="s">
        <v>481</v>
      </c>
      <c r="G343" s="217"/>
      <c r="H343" s="217"/>
      <c r="I343" s="217"/>
      <c r="J343" s="218" t="s">
        <v>151</v>
      </c>
      <c r="K343" s="219">
        <v>6.44</v>
      </c>
      <c r="L343" s="220">
        <v>0</v>
      </c>
      <c r="M343" s="221"/>
      <c r="N343" s="222">
        <f>ROUND(L343*K343,2)</f>
        <v>0</v>
      </c>
      <c r="O343" s="222"/>
      <c r="P343" s="222"/>
      <c r="Q343" s="222"/>
      <c r="R343" s="50"/>
      <c r="T343" s="223" t="s">
        <v>22</v>
      </c>
      <c r="U343" s="58" t="s">
        <v>45</v>
      </c>
      <c r="V343" s="49"/>
      <c r="W343" s="224">
        <f>V343*K343</f>
        <v>0</v>
      </c>
      <c r="X343" s="224">
        <v>1E-05</v>
      </c>
      <c r="Y343" s="224">
        <f>X343*K343</f>
        <v>6.440000000000001E-05</v>
      </c>
      <c r="Z343" s="224">
        <v>0</v>
      </c>
      <c r="AA343" s="225">
        <f>Z343*K343</f>
        <v>0</v>
      </c>
      <c r="AR343" s="24" t="s">
        <v>264</v>
      </c>
      <c r="AT343" s="24" t="s">
        <v>148</v>
      </c>
      <c r="AU343" s="24" t="s">
        <v>100</v>
      </c>
      <c r="AY343" s="24" t="s">
        <v>147</v>
      </c>
      <c r="BE343" s="139">
        <f>IF(U343="základní",N343,0)</f>
        <v>0</v>
      </c>
      <c r="BF343" s="139">
        <f>IF(U343="snížená",N343,0)</f>
        <v>0</v>
      </c>
      <c r="BG343" s="139">
        <f>IF(U343="zákl. přenesená",N343,0)</f>
        <v>0</v>
      </c>
      <c r="BH343" s="139">
        <f>IF(U343="sníž. přenesená",N343,0)</f>
        <v>0</v>
      </c>
      <c r="BI343" s="139">
        <f>IF(U343="nulová",N343,0)</f>
        <v>0</v>
      </c>
      <c r="BJ343" s="24" t="s">
        <v>37</v>
      </c>
      <c r="BK343" s="139">
        <f>ROUND(L343*K343,2)</f>
        <v>0</v>
      </c>
      <c r="BL343" s="24" t="s">
        <v>264</v>
      </c>
      <c r="BM343" s="24" t="s">
        <v>482</v>
      </c>
    </row>
    <row r="344" spans="2:51" s="11" customFormat="1" ht="16.5" customHeight="1">
      <c r="B344" s="235"/>
      <c r="C344" s="236"/>
      <c r="D344" s="236"/>
      <c r="E344" s="237" t="s">
        <v>22</v>
      </c>
      <c r="F344" s="254" t="s">
        <v>483</v>
      </c>
      <c r="G344" s="255"/>
      <c r="H344" s="255"/>
      <c r="I344" s="255"/>
      <c r="J344" s="236"/>
      <c r="K344" s="239">
        <v>6.44</v>
      </c>
      <c r="L344" s="236"/>
      <c r="M344" s="236"/>
      <c r="N344" s="236"/>
      <c r="O344" s="236"/>
      <c r="P344" s="236"/>
      <c r="Q344" s="236"/>
      <c r="R344" s="240"/>
      <c r="T344" s="241"/>
      <c r="U344" s="236"/>
      <c r="V344" s="236"/>
      <c r="W344" s="236"/>
      <c r="X344" s="236"/>
      <c r="Y344" s="236"/>
      <c r="Z344" s="236"/>
      <c r="AA344" s="242"/>
      <c r="AT344" s="243" t="s">
        <v>155</v>
      </c>
      <c r="AU344" s="243" t="s">
        <v>100</v>
      </c>
      <c r="AV344" s="11" t="s">
        <v>100</v>
      </c>
      <c r="AW344" s="11" t="s">
        <v>36</v>
      </c>
      <c r="AX344" s="11" t="s">
        <v>37</v>
      </c>
      <c r="AY344" s="243" t="s">
        <v>147</v>
      </c>
    </row>
    <row r="345" spans="2:65" s="1" customFormat="1" ht="25.5" customHeight="1">
      <c r="B345" s="48"/>
      <c r="C345" s="215" t="s">
        <v>484</v>
      </c>
      <c r="D345" s="215" t="s">
        <v>148</v>
      </c>
      <c r="E345" s="216" t="s">
        <v>485</v>
      </c>
      <c r="F345" s="217" t="s">
        <v>486</v>
      </c>
      <c r="G345" s="217"/>
      <c r="H345" s="217"/>
      <c r="I345" s="217"/>
      <c r="J345" s="218" t="s">
        <v>151</v>
      </c>
      <c r="K345" s="219">
        <v>6.44</v>
      </c>
      <c r="L345" s="220">
        <v>0</v>
      </c>
      <c r="M345" s="221"/>
      <c r="N345" s="222">
        <f>ROUND(L345*K345,2)</f>
        <v>0</v>
      </c>
      <c r="O345" s="222"/>
      <c r="P345" s="222"/>
      <c r="Q345" s="222"/>
      <c r="R345" s="50"/>
      <c r="T345" s="223" t="s">
        <v>22</v>
      </c>
      <c r="U345" s="58" t="s">
        <v>45</v>
      </c>
      <c r="V345" s="49"/>
      <c r="W345" s="224">
        <f>V345*K345</f>
        <v>0</v>
      </c>
      <c r="X345" s="224">
        <v>1E-05</v>
      </c>
      <c r="Y345" s="224">
        <f>X345*K345</f>
        <v>6.440000000000001E-05</v>
      </c>
      <c r="Z345" s="224">
        <v>0</v>
      </c>
      <c r="AA345" s="225">
        <f>Z345*K345</f>
        <v>0</v>
      </c>
      <c r="AR345" s="24" t="s">
        <v>264</v>
      </c>
      <c r="AT345" s="24" t="s">
        <v>148</v>
      </c>
      <c r="AU345" s="24" t="s">
        <v>100</v>
      </c>
      <c r="AY345" s="24" t="s">
        <v>147</v>
      </c>
      <c r="BE345" s="139">
        <f>IF(U345="základní",N345,0)</f>
        <v>0</v>
      </c>
      <c r="BF345" s="139">
        <f>IF(U345="snížená",N345,0)</f>
        <v>0</v>
      </c>
      <c r="BG345" s="139">
        <f>IF(U345="zákl. přenesená",N345,0)</f>
        <v>0</v>
      </c>
      <c r="BH345" s="139">
        <f>IF(U345="sníž. přenesená",N345,0)</f>
        <v>0</v>
      </c>
      <c r="BI345" s="139">
        <f>IF(U345="nulová",N345,0)</f>
        <v>0</v>
      </c>
      <c r="BJ345" s="24" t="s">
        <v>37</v>
      </c>
      <c r="BK345" s="139">
        <f>ROUND(L345*K345,2)</f>
        <v>0</v>
      </c>
      <c r="BL345" s="24" t="s">
        <v>264</v>
      </c>
      <c r="BM345" s="24" t="s">
        <v>487</v>
      </c>
    </row>
    <row r="346" spans="2:51" s="11" customFormat="1" ht="16.5" customHeight="1">
      <c r="B346" s="235"/>
      <c r="C346" s="236"/>
      <c r="D346" s="236"/>
      <c r="E346" s="237" t="s">
        <v>22</v>
      </c>
      <c r="F346" s="254" t="s">
        <v>483</v>
      </c>
      <c r="G346" s="255"/>
      <c r="H346" s="255"/>
      <c r="I346" s="255"/>
      <c r="J346" s="236"/>
      <c r="K346" s="239">
        <v>6.44</v>
      </c>
      <c r="L346" s="236"/>
      <c r="M346" s="236"/>
      <c r="N346" s="236"/>
      <c r="O346" s="236"/>
      <c r="P346" s="236"/>
      <c r="Q346" s="236"/>
      <c r="R346" s="240"/>
      <c r="T346" s="241"/>
      <c r="U346" s="236"/>
      <c r="V346" s="236"/>
      <c r="W346" s="236"/>
      <c r="X346" s="236"/>
      <c r="Y346" s="236"/>
      <c r="Z346" s="236"/>
      <c r="AA346" s="242"/>
      <c r="AT346" s="243" t="s">
        <v>155</v>
      </c>
      <c r="AU346" s="243" t="s">
        <v>100</v>
      </c>
      <c r="AV346" s="11" t="s">
        <v>100</v>
      </c>
      <c r="AW346" s="11" t="s">
        <v>36</v>
      </c>
      <c r="AX346" s="11" t="s">
        <v>37</v>
      </c>
      <c r="AY346" s="243" t="s">
        <v>147</v>
      </c>
    </row>
    <row r="347" spans="2:63" s="9" customFormat="1" ht="29.85" customHeight="1">
      <c r="B347" s="201"/>
      <c r="C347" s="202"/>
      <c r="D347" s="212" t="s">
        <v>120</v>
      </c>
      <c r="E347" s="212"/>
      <c r="F347" s="212"/>
      <c r="G347" s="212"/>
      <c r="H347" s="212"/>
      <c r="I347" s="212"/>
      <c r="J347" s="212"/>
      <c r="K347" s="212"/>
      <c r="L347" s="212"/>
      <c r="M347" s="212"/>
      <c r="N347" s="213">
        <f>BK347</f>
        <v>0</v>
      </c>
      <c r="O347" s="214"/>
      <c r="P347" s="214"/>
      <c r="Q347" s="214"/>
      <c r="R347" s="205"/>
      <c r="T347" s="206"/>
      <c r="U347" s="202"/>
      <c r="V347" s="202"/>
      <c r="W347" s="207">
        <f>SUM(W348:W352)</f>
        <v>0</v>
      </c>
      <c r="X347" s="202"/>
      <c r="Y347" s="207">
        <f>SUM(Y348:Y352)</f>
        <v>0.024126600000000005</v>
      </c>
      <c r="Z347" s="202"/>
      <c r="AA347" s="208">
        <f>SUM(AA348:AA352)</f>
        <v>0</v>
      </c>
      <c r="AR347" s="209" t="s">
        <v>100</v>
      </c>
      <c r="AT347" s="210" t="s">
        <v>79</v>
      </c>
      <c r="AU347" s="210" t="s">
        <v>37</v>
      </c>
      <c r="AY347" s="209" t="s">
        <v>147</v>
      </c>
      <c r="BK347" s="211">
        <f>SUM(BK348:BK352)</f>
        <v>0</v>
      </c>
    </row>
    <row r="348" spans="2:65" s="1" customFormat="1" ht="25.5" customHeight="1">
      <c r="B348" s="48"/>
      <c r="C348" s="215" t="s">
        <v>488</v>
      </c>
      <c r="D348" s="215" t="s">
        <v>148</v>
      </c>
      <c r="E348" s="216" t="s">
        <v>489</v>
      </c>
      <c r="F348" s="217" t="s">
        <v>490</v>
      </c>
      <c r="G348" s="217"/>
      <c r="H348" s="217"/>
      <c r="I348" s="217"/>
      <c r="J348" s="218" t="s">
        <v>151</v>
      </c>
      <c r="K348" s="219">
        <v>3.16</v>
      </c>
      <c r="L348" s="220">
        <v>0</v>
      </c>
      <c r="M348" s="221"/>
      <c r="N348" s="222">
        <f>ROUND(L348*K348,2)</f>
        <v>0</v>
      </c>
      <c r="O348" s="222"/>
      <c r="P348" s="222"/>
      <c r="Q348" s="222"/>
      <c r="R348" s="50"/>
      <c r="T348" s="223" t="s">
        <v>22</v>
      </c>
      <c r="U348" s="58" t="s">
        <v>45</v>
      </c>
      <c r="V348" s="49"/>
      <c r="W348" s="224">
        <f>V348*K348</f>
        <v>0</v>
      </c>
      <c r="X348" s="224">
        <v>0.00455</v>
      </c>
      <c r="Y348" s="224">
        <f>X348*K348</f>
        <v>0.014378000000000002</v>
      </c>
      <c r="Z348" s="224">
        <v>0</v>
      </c>
      <c r="AA348" s="225">
        <f>Z348*K348</f>
        <v>0</v>
      </c>
      <c r="AR348" s="24" t="s">
        <v>264</v>
      </c>
      <c r="AT348" s="24" t="s">
        <v>148</v>
      </c>
      <c r="AU348" s="24" t="s">
        <v>100</v>
      </c>
      <c r="AY348" s="24" t="s">
        <v>147</v>
      </c>
      <c r="BE348" s="139">
        <f>IF(U348="základní",N348,0)</f>
        <v>0</v>
      </c>
      <c r="BF348" s="139">
        <f>IF(U348="snížená",N348,0)</f>
        <v>0</v>
      </c>
      <c r="BG348" s="139">
        <f>IF(U348="zákl. přenesená",N348,0)</f>
        <v>0</v>
      </c>
      <c r="BH348" s="139">
        <f>IF(U348="sníž. přenesená",N348,0)</f>
        <v>0</v>
      </c>
      <c r="BI348" s="139">
        <f>IF(U348="nulová",N348,0)</f>
        <v>0</v>
      </c>
      <c r="BJ348" s="24" t="s">
        <v>37</v>
      </c>
      <c r="BK348" s="139">
        <f>ROUND(L348*K348,2)</f>
        <v>0</v>
      </c>
      <c r="BL348" s="24" t="s">
        <v>264</v>
      </c>
      <c r="BM348" s="24" t="s">
        <v>491</v>
      </c>
    </row>
    <row r="349" spans="2:65" s="1" customFormat="1" ht="16.5" customHeight="1">
      <c r="B349" s="48"/>
      <c r="C349" s="215" t="s">
        <v>492</v>
      </c>
      <c r="D349" s="215" t="s">
        <v>148</v>
      </c>
      <c r="E349" s="216" t="s">
        <v>493</v>
      </c>
      <c r="F349" s="217" t="s">
        <v>494</v>
      </c>
      <c r="G349" s="217"/>
      <c r="H349" s="217"/>
      <c r="I349" s="217"/>
      <c r="J349" s="218" t="s">
        <v>151</v>
      </c>
      <c r="K349" s="219">
        <v>3.16</v>
      </c>
      <c r="L349" s="220">
        <v>0</v>
      </c>
      <c r="M349" s="221"/>
      <c r="N349" s="222">
        <f>ROUND(L349*K349,2)</f>
        <v>0</v>
      </c>
      <c r="O349" s="222"/>
      <c r="P349" s="222"/>
      <c r="Q349" s="222"/>
      <c r="R349" s="50"/>
      <c r="T349" s="223" t="s">
        <v>22</v>
      </c>
      <c r="U349" s="58" t="s">
        <v>45</v>
      </c>
      <c r="V349" s="49"/>
      <c r="W349" s="224">
        <f>V349*K349</f>
        <v>0</v>
      </c>
      <c r="X349" s="224">
        <v>0.0005</v>
      </c>
      <c r="Y349" s="224">
        <f>X349*K349</f>
        <v>0.00158</v>
      </c>
      <c r="Z349" s="224">
        <v>0</v>
      </c>
      <c r="AA349" s="225">
        <f>Z349*K349</f>
        <v>0</v>
      </c>
      <c r="AR349" s="24" t="s">
        <v>264</v>
      </c>
      <c r="AT349" s="24" t="s">
        <v>148</v>
      </c>
      <c r="AU349" s="24" t="s">
        <v>100</v>
      </c>
      <c r="AY349" s="24" t="s">
        <v>147</v>
      </c>
      <c r="BE349" s="139">
        <f>IF(U349="základní",N349,0)</f>
        <v>0</v>
      </c>
      <c r="BF349" s="139">
        <f>IF(U349="snížená",N349,0)</f>
        <v>0</v>
      </c>
      <c r="BG349" s="139">
        <f>IF(U349="zákl. přenesená",N349,0)</f>
        <v>0</v>
      </c>
      <c r="BH349" s="139">
        <f>IF(U349="sníž. přenesená",N349,0)</f>
        <v>0</v>
      </c>
      <c r="BI349" s="139">
        <f>IF(U349="nulová",N349,0)</f>
        <v>0</v>
      </c>
      <c r="BJ349" s="24" t="s">
        <v>37</v>
      </c>
      <c r="BK349" s="139">
        <f>ROUND(L349*K349,2)</f>
        <v>0</v>
      </c>
      <c r="BL349" s="24" t="s">
        <v>264</v>
      </c>
      <c r="BM349" s="24" t="s">
        <v>495</v>
      </c>
    </row>
    <row r="350" spans="2:51" s="11" customFormat="1" ht="16.5" customHeight="1">
      <c r="B350" s="235"/>
      <c r="C350" s="236"/>
      <c r="D350" s="236"/>
      <c r="E350" s="237" t="s">
        <v>22</v>
      </c>
      <c r="F350" s="254" t="s">
        <v>328</v>
      </c>
      <c r="G350" s="255"/>
      <c r="H350" s="255"/>
      <c r="I350" s="255"/>
      <c r="J350" s="236"/>
      <c r="K350" s="239">
        <v>3.16</v>
      </c>
      <c r="L350" s="236"/>
      <c r="M350" s="236"/>
      <c r="N350" s="236"/>
      <c r="O350" s="236"/>
      <c r="P350" s="236"/>
      <c r="Q350" s="236"/>
      <c r="R350" s="240"/>
      <c r="T350" s="241"/>
      <c r="U350" s="236"/>
      <c r="V350" s="236"/>
      <c r="W350" s="236"/>
      <c r="X350" s="236"/>
      <c r="Y350" s="236"/>
      <c r="Z350" s="236"/>
      <c r="AA350" s="242"/>
      <c r="AT350" s="243" t="s">
        <v>155</v>
      </c>
      <c r="AU350" s="243" t="s">
        <v>100</v>
      </c>
      <c r="AV350" s="11" t="s">
        <v>100</v>
      </c>
      <c r="AW350" s="11" t="s">
        <v>36</v>
      </c>
      <c r="AX350" s="11" t="s">
        <v>37</v>
      </c>
      <c r="AY350" s="243" t="s">
        <v>147</v>
      </c>
    </row>
    <row r="351" spans="2:65" s="1" customFormat="1" ht="25.5" customHeight="1">
      <c r="B351" s="48"/>
      <c r="C351" s="269" t="s">
        <v>496</v>
      </c>
      <c r="D351" s="269" t="s">
        <v>355</v>
      </c>
      <c r="E351" s="270" t="s">
        <v>497</v>
      </c>
      <c r="F351" s="271" t="s">
        <v>498</v>
      </c>
      <c r="G351" s="271"/>
      <c r="H351" s="271"/>
      <c r="I351" s="271"/>
      <c r="J351" s="272" t="s">
        <v>151</v>
      </c>
      <c r="K351" s="273">
        <v>3.476</v>
      </c>
      <c r="L351" s="274">
        <v>0</v>
      </c>
      <c r="M351" s="275"/>
      <c r="N351" s="276">
        <f>ROUND(L351*K351,2)</f>
        <v>0</v>
      </c>
      <c r="O351" s="222"/>
      <c r="P351" s="222"/>
      <c r="Q351" s="222"/>
      <c r="R351" s="50"/>
      <c r="T351" s="223" t="s">
        <v>22</v>
      </c>
      <c r="U351" s="58" t="s">
        <v>45</v>
      </c>
      <c r="V351" s="49"/>
      <c r="W351" s="224">
        <f>V351*K351</f>
        <v>0</v>
      </c>
      <c r="X351" s="224">
        <v>0.00235</v>
      </c>
      <c r="Y351" s="224">
        <f>X351*K351</f>
        <v>0.0081686</v>
      </c>
      <c r="Z351" s="224">
        <v>0</v>
      </c>
      <c r="AA351" s="225">
        <f>Z351*K351</f>
        <v>0</v>
      </c>
      <c r="AR351" s="24" t="s">
        <v>341</v>
      </c>
      <c r="AT351" s="24" t="s">
        <v>355</v>
      </c>
      <c r="AU351" s="24" t="s">
        <v>100</v>
      </c>
      <c r="AY351" s="24" t="s">
        <v>147</v>
      </c>
      <c r="BE351" s="139">
        <f>IF(U351="základní",N351,0)</f>
        <v>0</v>
      </c>
      <c r="BF351" s="139">
        <f>IF(U351="snížená",N351,0)</f>
        <v>0</v>
      </c>
      <c r="BG351" s="139">
        <f>IF(U351="zákl. přenesená",N351,0)</f>
        <v>0</v>
      </c>
      <c r="BH351" s="139">
        <f>IF(U351="sníž. přenesená",N351,0)</f>
        <v>0</v>
      </c>
      <c r="BI351" s="139">
        <f>IF(U351="nulová",N351,0)</f>
        <v>0</v>
      </c>
      <c r="BJ351" s="24" t="s">
        <v>37</v>
      </c>
      <c r="BK351" s="139">
        <f>ROUND(L351*K351,2)</f>
        <v>0</v>
      </c>
      <c r="BL351" s="24" t="s">
        <v>264</v>
      </c>
      <c r="BM351" s="24" t="s">
        <v>499</v>
      </c>
    </row>
    <row r="352" spans="2:65" s="1" customFormat="1" ht="25.5" customHeight="1">
      <c r="B352" s="48"/>
      <c r="C352" s="215" t="s">
        <v>500</v>
      </c>
      <c r="D352" s="215" t="s">
        <v>148</v>
      </c>
      <c r="E352" s="216" t="s">
        <v>501</v>
      </c>
      <c r="F352" s="217" t="s">
        <v>502</v>
      </c>
      <c r="G352" s="217"/>
      <c r="H352" s="217"/>
      <c r="I352" s="217"/>
      <c r="J352" s="218" t="s">
        <v>182</v>
      </c>
      <c r="K352" s="219">
        <v>0.024</v>
      </c>
      <c r="L352" s="220">
        <v>0</v>
      </c>
      <c r="M352" s="221"/>
      <c r="N352" s="222">
        <f>ROUND(L352*K352,2)</f>
        <v>0</v>
      </c>
      <c r="O352" s="222"/>
      <c r="P352" s="222"/>
      <c r="Q352" s="222"/>
      <c r="R352" s="50"/>
      <c r="T352" s="223" t="s">
        <v>22</v>
      </c>
      <c r="U352" s="58" t="s">
        <v>45</v>
      </c>
      <c r="V352" s="49"/>
      <c r="W352" s="224">
        <f>V352*K352</f>
        <v>0</v>
      </c>
      <c r="X352" s="224">
        <v>0</v>
      </c>
      <c r="Y352" s="224">
        <f>X352*K352</f>
        <v>0</v>
      </c>
      <c r="Z352" s="224">
        <v>0</v>
      </c>
      <c r="AA352" s="225">
        <f>Z352*K352</f>
        <v>0</v>
      </c>
      <c r="AR352" s="24" t="s">
        <v>264</v>
      </c>
      <c r="AT352" s="24" t="s">
        <v>148</v>
      </c>
      <c r="AU352" s="24" t="s">
        <v>100</v>
      </c>
      <c r="AY352" s="24" t="s">
        <v>147</v>
      </c>
      <c r="BE352" s="139">
        <f>IF(U352="základní",N352,0)</f>
        <v>0</v>
      </c>
      <c r="BF352" s="139">
        <f>IF(U352="snížená",N352,0)</f>
        <v>0</v>
      </c>
      <c r="BG352" s="139">
        <f>IF(U352="zákl. přenesená",N352,0)</f>
        <v>0</v>
      </c>
      <c r="BH352" s="139">
        <f>IF(U352="sníž. přenesená",N352,0)</f>
        <v>0</v>
      </c>
      <c r="BI352" s="139">
        <f>IF(U352="nulová",N352,0)</f>
        <v>0</v>
      </c>
      <c r="BJ352" s="24" t="s">
        <v>37</v>
      </c>
      <c r="BK352" s="139">
        <f>ROUND(L352*K352,2)</f>
        <v>0</v>
      </c>
      <c r="BL352" s="24" t="s">
        <v>264</v>
      </c>
      <c r="BM352" s="24" t="s">
        <v>503</v>
      </c>
    </row>
    <row r="353" spans="2:63" s="9" customFormat="1" ht="29.85" customHeight="1">
      <c r="B353" s="201"/>
      <c r="C353" s="202"/>
      <c r="D353" s="212" t="s">
        <v>121</v>
      </c>
      <c r="E353" s="212"/>
      <c r="F353" s="212"/>
      <c r="G353" s="212"/>
      <c r="H353" s="212"/>
      <c r="I353" s="212"/>
      <c r="J353" s="212"/>
      <c r="K353" s="212"/>
      <c r="L353" s="212"/>
      <c r="M353" s="212"/>
      <c r="N353" s="256">
        <f>BK353</f>
        <v>0</v>
      </c>
      <c r="O353" s="257"/>
      <c r="P353" s="257"/>
      <c r="Q353" s="257"/>
      <c r="R353" s="205"/>
      <c r="T353" s="206"/>
      <c r="U353" s="202"/>
      <c r="V353" s="202"/>
      <c r="W353" s="207">
        <f>SUM(W354:W359)</f>
        <v>0</v>
      </c>
      <c r="X353" s="202"/>
      <c r="Y353" s="207">
        <f>SUM(Y354:Y359)</f>
        <v>0.005538400000000001</v>
      </c>
      <c r="Z353" s="202"/>
      <c r="AA353" s="208">
        <f>SUM(AA354:AA359)</f>
        <v>0</v>
      </c>
      <c r="AR353" s="209" t="s">
        <v>100</v>
      </c>
      <c r="AT353" s="210" t="s">
        <v>79</v>
      </c>
      <c r="AU353" s="210" t="s">
        <v>37</v>
      </c>
      <c r="AY353" s="209" t="s">
        <v>147</v>
      </c>
      <c r="BK353" s="211">
        <f>SUM(BK354:BK359)</f>
        <v>0</v>
      </c>
    </row>
    <row r="354" spans="2:65" s="1" customFormat="1" ht="25.5" customHeight="1">
      <c r="B354" s="48"/>
      <c r="C354" s="215" t="s">
        <v>504</v>
      </c>
      <c r="D354" s="215" t="s">
        <v>148</v>
      </c>
      <c r="E354" s="216" t="s">
        <v>505</v>
      </c>
      <c r="F354" s="217" t="s">
        <v>506</v>
      </c>
      <c r="G354" s="217"/>
      <c r="H354" s="217"/>
      <c r="I354" s="217"/>
      <c r="J354" s="218" t="s">
        <v>151</v>
      </c>
      <c r="K354" s="219">
        <v>12.88</v>
      </c>
      <c r="L354" s="220">
        <v>0</v>
      </c>
      <c r="M354" s="221"/>
      <c r="N354" s="222">
        <f>ROUND(L354*K354,2)</f>
        <v>0</v>
      </c>
      <c r="O354" s="222"/>
      <c r="P354" s="222"/>
      <c r="Q354" s="222"/>
      <c r="R354" s="50"/>
      <c r="T354" s="223" t="s">
        <v>22</v>
      </c>
      <c r="U354" s="58" t="s">
        <v>45</v>
      </c>
      <c r="V354" s="49"/>
      <c r="W354" s="224">
        <f>V354*K354</f>
        <v>0</v>
      </c>
      <c r="X354" s="224">
        <v>2E-05</v>
      </c>
      <c r="Y354" s="224">
        <f>X354*K354</f>
        <v>0.00025760000000000003</v>
      </c>
      <c r="Z354" s="224">
        <v>0</v>
      </c>
      <c r="AA354" s="225">
        <f>Z354*K354</f>
        <v>0</v>
      </c>
      <c r="AR354" s="24" t="s">
        <v>264</v>
      </c>
      <c r="AT354" s="24" t="s">
        <v>148</v>
      </c>
      <c r="AU354" s="24" t="s">
        <v>100</v>
      </c>
      <c r="AY354" s="24" t="s">
        <v>147</v>
      </c>
      <c r="BE354" s="139">
        <f>IF(U354="základní",N354,0)</f>
        <v>0</v>
      </c>
      <c r="BF354" s="139">
        <f>IF(U354="snížená",N354,0)</f>
        <v>0</v>
      </c>
      <c r="BG354" s="139">
        <f>IF(U354="zákl. přenesená",N354,0)</f>
        <v>0</v>
      </c>
      <c r="BH354" s="139">
        <f>IF(U354="sníž. přenesená",N354,0)</f>
        <v>0</v>
      </c>
      <c r="BI354" s="139">
        <f>IF(U354="nulová",N354,0)</f>
        <v>0</v>
      </c>
      <c r="BJ354" s="24" t="s">
        <v>37</v>
      </c>
      <c r="BK354" s="139">
        <f>ROUND(L354*K354,2)</f>
        <v>0</v>
      </c>
      <c r="BL354" s="24" t="s">
        <v>264</v>
      </c>
      <c r="BM354" s="24" t="s">
        <v>507</v>
      </c>
    </row>
    <row r="355" spans="2:51" s="11" customFormat="1" ht="16.5" customHeight="1">
      <c r="B355" s="235"/>
      <c r="C355" s="236"/>
      <c r="D355" s="236"/>
      <c r="E355" s="237" t="s">
        <v>22</v>
      </c>
      <c r="F355" s="254" t="s">
        <v>508</v>
      </c>
      <c r="G355" s="255"/>
      <c r="H355" s="255"/>
      <c r="I355" s="255"/>
      <c r="J355" s="236"/>
      <c r="K355" s="239">
        <v>12.88</v>
      </c>
      <c r="L355" s="236"/>
      <c r="M355" s="236"/>
      <c r="N355" s="236"/>
      <c r="O355" s="236"/>
      <c r="P355" s="236"/>
      <c r="Q355" s="236"/>
      <c r="R355" s="240"/>
      <c r="T355" s="241"/>
      <c r="U355" s="236"/>
      <c r="V355" s="236"/>
      <c r="W355" s="236"/>
      <c r="X355" s="236"/>
      <c r="Y355" s="236"/>
      <c r="Z355" s="236"/>
      <c r="AA355" s="242"/>
      <c r="AT355" s="243" t="s">
        <v>155</v>
      </c>
      <c r="AU355" s="243" t="s">
        <v>100</v>
      </c>
      <c r="AV355" s="11" t="s">
        <v>100</v>
      </c>
      <c r="AW355" s="11" t="s">
        <v>36</v>
      </c>
      <c r="AX355" s="11" t="s">
        <v>37</v>
      </c>
      <c r="AY355" s="243" t="s">
        <v>147</v>
      </c>
    </row>
    <row r="356" spans="2:65" s="1" customFormat="1" ht="38.25" customHeight="1">
      <c r="B356" s="48"/>
      <c r="C356" s="215" t="s">
        <v>509</v>
      </c>
      <c r="D356" s="215" t="s">
        <v>148</v>
      </c>
      <c r="E356" s="216" t="s">
        <v>510</v>
      </c>
      <c r="F356" s="217" t="s">
        <v>511</v>
      </c>
      <c r="G356" s="217"/>
      <c r="H356" s="217"/>
      <c r="I356" s="217"/>
      <c r="J356" s="218" t="s">
        <v>151</v>
      </c>
      <c r="K356" s="219">
        <v>12.88</v>
      </c>
      <c r="L356" s="220">
        <v>0</v>
      </c>
      <c r="M356" s="221"/>
      <c r="N356" s="222">
        <f>ROUND(L356*K356,2)</f>
        <v>0</v>
      </c>
      <c r="O356" s="222"/>
      <c r="P356" s="222"/>
      <c r="Q356" s="222"/>
      <c r="R356" s="50"/>
      <c r="T356" s="223" t="s">
        <v>22</v>
      </c>
      <c r="U356" s="58" t="s">
        <v>45</v>
      </c>
      <c r="V356" s="49"/>
      <c r="W356" s="224">
        <f>V356*K356</f>
        <v>0</v>
      </c>
      <c r="X356" s="224">
        <v>0.00017</v>
      </c>
      <c r="Y356" s="224">
        <f>X356*K356</f>
        <v>0.0021896000000000003</v>
      </c>
      <c r="Z356" s="224">
        <v>0</v>
      </c>
      <c r="AA356" s="225">
        <f>Z356*K356</f>
        <v>0</v>
      </c>
      <c r="AR356" s="24" t="s">
        <v>264</v>
      </c>
      <c r="AT356" s="24" t="s">
        <v>148</v>
      </c>
      <c r="AU356" s="24" t="s">
        <v>100</v>
      </c>
      <c r="AY356" s="24" t="s">
        <v>147</v>
      </c>
      <c r="BE356" s="139">
        <f>IF(U356="základní",N356,0)</f>
        <v>0</v>
      </c>
      <c r="BF356" s="139">
        <f>IF(U356="snížená",N356,0)</f>
        <v>0</v>
      </c>
      <c r="BG356" s="139">
        <f>IF(U356="zákl. přenesená",N356,0)</f>
        <v>0</v>
      </c>
      <c r="BH356" s="139">
        <f>IF(U356="sníž. přenesená",N356,0)</f>
        <v>0</v>
      </c>
      <c r="BI356" s="139">
        <f>IF(U356="nulová",N356,0)</f>
        <v>0</v>
      </c>
      <c r="BJ356" s="24" t="s">
        <v>37</v>
      </c>
      <c r="BK356" s="139">
        <f>ROUND(L356*K356,2)</f>
        <v>0</v>
      </c>
      <c r="BL356" s="24" t="s">
        <v>264</v>
      </c>
      <c r="BM356" s="24" t="s">
        <v>512</v>
      </c>
    </row>
    <row r="357" spans="2:51" s="11" customFormat="1" ht="16.5" customHeight="1">
      <c r="B357" s="235"/>
      <c r="C357" s="236"/>
      <c r="D357" s="236"/>
      <c r="E357" s="237" t="s">
        <v>22</v>
      </c>
      <c r="F357" s="254" t="s">
        <v>508</v>
      </c>
      <c r="G357" s="255"/>
      <c r="H357" s="255"/>
      <c r="I357" s="255"/>
      <c r="J357" s="236"/>
      <c r="K357" s="239">
        <v>12.88</v>
      </c>
      <c r="L357" s="236"/>
      <c r="M357" s="236"/>
      <c r="N357" s="236"/>
      <c r="O357" s="236"/>
      <c r="P357" s="236"/>
      <c r="Q357" s="236"/>
      <c r="R357" s="240"/>
      <c r="T357" s="241"/>
      <c r="U357" s="236"/>
      <c r="V357" s="236"/>
      <c r="W357" s="236"/>
      <c r="X357" s="236"/>
      <c r="Y357" s="236"/>
      <c r="Z357" s="236"/>
      <c r="AA357" s="242"/>
      <c r="AT357" s="243" t="s">
        <v>155</v>
      </c>
      <c r="AU357" s="243" t="s">
        <v>100</v>
      </c>
      <c r="AV357" s="11" t="s">
        <v>100</v>
      </c>
      <c r="AW357" s="11" t="s">
        <v>36</v>
      </c>
      <c r="AX357" s="11" t="s">
        <v>37</v>
      </c>
      <c r="AY357" s="243" t="s">
        <v>147</v>
      </c>
    </row>
    <row r="358" spans="2:65" s="1" customFormat="1" ht="25.5" customHeight="1">
      <c r="B358" s="48"/>
      <c r="C358" s="215" t="s">
        <v>513</v>
      </c>
      <c r="D358" s="215" t="s">
        <v>148</v>
      </c>
      <c r="E358" s="216" t="s">
        <v>514</v>
      </c>
      <c r="F358" s="217" t="s">
        <v>515</v>
      </c>
      <c r="G358" s="217"/>
      <c r="H358" s="217"/>
      <c r="I358" s="217"/>
      <c r="J358" s="218" t="s">
        <v>151</v>
      </c>
      <c r="K358" s="219">
        <v>25.76</v>
      </c>
      <c r="L358" s="220">
        <v>0</v>
      </c>
      <c r="M358" s="221"/>
      <c r="N358" s="222">
        <f>ROUND(L358*K358,2)</f>
        <v>0</v>
      </c>
      <c r="O358" s="222"/>
      <c r="P358" s="222"/>
      <c r="Q358" s="222"/>
      <c r="R358" s="50"/>
      <c r="T358" s="223" t="s">
        <v>22</v>
      </c>
      <c r="U358" s="58" t="s">
        <v>45</v>
      </c>
      <c r="V358" s="49"/>
      <c r="W358" s="224">
        <f>V358*K358</f>
        <v>0</v>
      </c>
      <c r="X358" s="224">
        <v>0.00012</v>
      </c>
      <c r="Y358" s="224">
        <f>X358*K358</f>
        <v>0.0030912</v>
      </c>
      <c r="Z358" s="224">
        <v>0</v>
      </c>
      <c r="AA358" s="225">
        <f>Z358*K358</f>
        <v>0</v>
      </c>
      <c r="AR358" s="24" t="s">
        <v>264</v>
      </c>
      <c r="AT358" s="24" t="s">
        <v>148</v>
      </c>
      <c r="AU358" s="24" t="s">
        <v>100</v>
      </c>
      <c r="AY358" s="24" t="s">
        <v>147</v>
      </c>
      <c r="BE358" s="139">
        <f>IF(U358="základní",N358,0)</f>
        <v>0</v>
      </c>
      <c r="BF358" s="139">
        <f>IF(U358="snížená",N358,0)</f>
        <v>0</v>
      </c>
      <c r="BG358" s="139">
        <f>IF(U358="zákl. přenesená",N358,0)</f>
        <v>0</v>
      </c>
      <c r="BH358" s="139">
        <f>IF(U358="sníž. přenesená",N358,0)</f>
        <v>0</v>
      </c>
      <c r="BI358" s="139">
        <f>IF(U358="nulová",N358,0)</f>
        <v>0</v>
      </c>
      <c r="BJ358" s="24" t="s">
        <v>37</v>
      </c>
      <c r="BK358" s="139">
        <f>ROUND(L358*K358,2)</f>
        <v>0</v>
      </c>
      <c r="BL358" s="24" t="s">
        <v>264</v>
      </c>
      <c r="BM358" s="24" t="s">
        <v>516</v>
      </c>
    </row>
    <row r="359" spans="2:51" s="11" customFormat="1" ht="16.5" customHeight="1">
      <c r="B359" s="235"/>
      <c r="C359" s="236"/>
      <c r="D359" s="236"/>
      <c r="E359" s="237" t="s">
        <v>22</v>
      </c>
      <c r="F359" s="254" t="s">
        <v>517</v>
      </c>
      <c r="G359" s="255"/>
      <c r="H359" s="255"/>
      <c r="I359" s="255"/>
      <c r="J359" s="236"/>
      <c r="K359" s="239">
        <v>25.76</v>
      </c>
      <c r="L359" s="236"/>
      <c r="M359" s="236"/>
      <c r="N359" s="236"/>
      <c r="O359" s="236"/>
      <c r="P359" s="236"/>
      <c r="Q359" s="236"/>
      <c r="R359" s="240"/>
      <c r="T359" s="241"/>
      <c r="U359" s="236"/>
      <c r="V359" s="236"/>
      <c r="W359" s="236"/>
      <c r="X359" s="236"/>
      <c r="Y359" s="236"/>
      <c r="Z359" s="236"/>
      <c r="AA359" s="242"/>
      <c r="AT359" s="243" t="s">
        <v>155</v>
      </c>
      <c r="AU359" s="243" t="s">
        <v>100</v>
      </c>
      <c r="AV359" s="11" t="s">
        <v>100</v>
      </c>
      <c r="AW359" s="11" t="s">
        <v>36</v>
      </c>
      <c r="AX359" s="11" t="s">
        <v>37</v>
      </c>
      <c r="AY359" s="243" t="s">
        <v>147</v>
      </c>
    </row>
    <row r="360" spans="2:63" s="9" customFormat="1" ht="29.85" customHeight="1">
      <c r="B360" s="201"/>
      <c r="C360" s="202"/>
      <c r="D360" s="212" t="s">
        <v>122</v>
      </c>
      <c r="E360" s="212"/>
      <c r="F360" s="212"/>
      <c r="G360" s="212"/>
      <c r="H360" s="212"/>
      <c r="I360" s="212"/>
      <c r="J360" s="212"/>
      <c r="K360" s="212"/>
      <c r="L360" s="212"/>
      <c r="M360" s="212"/>
      <c r="N360" s="213">
        <f>BK360</f>
        <v>0</v>
      </c>
      <c r="O360" s="214"/>
      <c r="P360" s="214"/>
      <c r="Q360" s="214"/>
      <c r="R360" s="205"/>
      <c r="T360" s="206"/>
      <c r="U360" s="202"/>
      <c r="V360" s="202"/>
      <c r="W360" s="207">
        <f>SUM(W361:W387)</f>
        <v>0</v>
      </c>
      <c r="X360" s="202"/>
      <c r="Y360" s="207">
        <f>SUM(Y361:Y387)</f>
        <v>1.25348397</v>
      </c>
      <c r="Z360" s="202"/>
      <c r="AA360" s="208">
        <f>SUM(AA361:AA387)</f>
        <v>0.30122483</v>
      </c>
      <c r="AR360" s="209" t="s">
        <v>100</v>
      </c>
      <c r="AT360" s="210" t="s">
        <v>79</v>
      </c>
      <c r="AU360" s="210" t="s">
        <v>37</v>
      </c>
      <c r="AY360" s="209" t="s">
        <v>147</v>
      </c>
      <c r="BK360" s="211">
        <f>SUM(BK361:BK387)</f>
        <v>0</v>
      </c>
    </row>
    <row r="361" spans="2:65" s="1" customFormat="1" ht="25.5" customHeight="1">
      <c r="B361" s="48"/>
      <c r="C361" s="215" t="s">
        <v>518</v>
      </c>
      <c r="D361" s="215" t="s">
        <v>148</v>
      </c>
      <c r="E361" s="216" t="s">
        <v>519</v>
      </c>
      <c r="F361" s="217" t="s">
        <v>520</v>
      </c>
      <c r="G361" s="217"/>
      <c r="H361" s="217"/>
      <c r="I361" s="217"/>
      <c r="J361" s="218" t="s">
        <v>151</v>
      </c>
      <c r="K361" s="219">
        <v>971.693</v>
      </c>
      <c r="L361" s="220">
        <v>0</v>
      </c>
      <c r="M361" s="221"/>
      <c r="N361" s="222">
        <f>ROUND(L361*K361,2)</f>
        <v>0</v>
      </c>
      <c r="O361" s="222"/>
      <c r="P361" s="222"/>
      <c r="Q361" s="222"/>
      <c r="R361" s="50"/>
      <c r="T361" s="223" t="s">
        <v>22</v>
      </c>
      <c r="U361" s="58" t="s">
        <v>45</v>
      </c>
      <c r="V361" s="49"/>
      <c r="W361" s="224">
        <f>V361*K361</f>
        <v>0</v>
      </c>
      <c r="X361" s="224">
        <v>0.001</v>
      </c>
      <c r="Y361" s="224">
        <f>X361*K361</f>
        <v>0.971693</v>
      </c>
      <c r="Z361" s="224">
        <v>0.00031</v>
      </c>
      <c r="AA361" s="225">
        <f>Z361*K361</f>
        <v>0.30122483</v>
      </c>
      <c r="AR361" s="24" t="s">
        <v>264</v>
      </c>
      <c r="AT361" s="24" t="s">
        <v>148</v>
      </c>
      <c r="AU361" s="24" t="s">
        <v>100</v>
      </c>
      <c r="AY361" s="24" t="s">
        <v>147</v>
      </c>
      <c r="BE361" s="139">
        <f>IF(U361="základní",N361,0)</f>
        <v>0</v>
      </c>
      <c r="BF361" s="139">
        <f>IF(U361="snížená",N361,0)</f>
        <v>0</v>
      </c>
      <c r="BG361" s="139">
        <f>IF(U361="zákl. přenesená",N361,0)</f>
        <v>0</v>
      </c>
      <c r="BH361" s="139">
        <f>IF(U361="sníž. přenesená",N361,0)</f>
        <v>0</v>
      </c>
      <c r="BI361" s="139">
        <f>IF(U361="nulová",N361,0)</f>
        <v>0</v>
      </c>
      <c r="BJ361" s="24" t="s">
        <v>37</v>
      </c>
      <c r="BK361" s="139">
        <f>ROUND(L361*K361,2)</f>
        <v>0</v>
      </c>
      <c r="BL361" s="24" t="s">
        <v>264</v>
      </c>
      <c r="BM361" s="24" t="s">
        <v>521</v>
      </c>
    </row>
    <row r="362" spans="2:65" s="1" customFormat="1" ht="38.25" customHeight="1">
      <c r="B362" s="48"/>
      <c r="C362" s="215" t="s">
        <v>522</v>
      </c>
      <c r="D362" s="215" t="s">
        <v>148</v>
      </c>
      <c r="E362" s="216" t="s">
        <v>523</v>
      </c>
      <c r="F362" s="217" t="s">
        <v>524</v>
      </c>
      <c r="G362" s="217"/>
      <c r="H362" s="217"/>
      <c r="I362" s="217"/>
      <c r="J362" s="218" t="s">
        <v>151</v>
      </c>
      <c r="K362" s="219">
        <v>971.693</v>
      </c>
      <c r="L362" s="220">
        <v>0</v>
      </c>
      <c r="M362" s="221"/>
      <c r="N362" s="222">
        <f>ROUND(L362*K362,2)</f>
        <v>0</v>
      </c>
      <c r="O362" s="222"/>
      <c r="P362" s="222"/>
      <c r="Q362" s="222"/>
      <c r="R362" s="50"/>
      <c r="T362" s="223" t="s">
        <v>22</v>
      </c>
      <c r="U362" s="58" t="s">
        <v>45</v>
      </c>
      <c r="V362" s="49"/>
      <c r="W362" s="224">
        <f>V362*K362</f>
        <v>0</v>
      </c>
      <c r="X362" s="224">
        <v>0.00029</v>
      </c>
      <c r="Y362" s="224">
        <f>X362*K362</f>
        <v>0.28179097</v>
      </c>
      <c r="Z362" s="224">
        <v>0</v>
      </c>
      <c r="AA362" s="225">
        <f>Z362*K362</f>
        <v>0</v>
      </c>
      <c r="AR362" s="24" t="s">
        <v>264</v>
      </c>
      <c r="AT362" s="24" t="s">
        <v>148</v>
      </c>
      <c r="AU362" s="24" t="s">
        <v>100</v>
      </c>
      <c r="AY362" s="24" t="s">
        <v>147</v>
      </c>
      <c r="BE362" s="139">
        <f>IF(U362="základní",N362,0)</f>
        <v>0</v>
      </c>
      <c r="BF362" s="139">
        <f>IF(U362="snížená",N362,0)</f>
        <v>0</v>
      </c>
      <c r="BG362" s="139">
        <f>IF(U362="zákl. přenesená",N362,0)</f>
        <v>0</v>
      </c>
      <c r="BH362" s="139">
        <f>IF(U362="sníž. přenesená",N362,0)</f>
        <v>0</v>
      </c>
      <c r="BI362" s="139">
        <f>IF(U362="nulová",N362,0)</f>
        <v>0</v>
      </c>
      <c r="BJ362" s="24" t="s">
        <v>37</v>
      </c>
      <c r="BK362" s="139">
        <f>ROUND(L362*K362,2)</f>
        <v>0</v>
      </c>
      <c r="BL362" s="24" t="s">
        <v>264</v>
      </c>
      <c r="BM362" s="24" t="s">
        <v>525</v>
      </c>
    </row>
    <row r="363" spans="2:51" s="10" customFormat="1" ht="16.5" customHeight="1">
      <c r="B363" s="226"/>
      <c r="C363" s="227"/>
      <c r="D363" s="227"/>
      <c r="E363" s="228" t="s">
        <v>22</v>
      </c>
      <c r="F363" s="229" t="s">
        <v>246</v>
      </c>
      <c r="G363" s="230"/>
      <c r="H363" s="230"/>
      <c r="I363" s="230"/>
      <c r="J363" s="227"/>
      <c r="K363" s="228" t="s">
        <v>22</v>
      </c>
      <c r="L363" s="227"/>
      <c r="M363" s="227"/>
      <c r="N363" s="227"/>
      <c r="O363" s="227"/>
      <c r="P363" s="227"/>
      <c r="Q363" s="227"/>
      <c r="R363" s="231"/>
      <c r="T363" s="232"/>
      <c r="U363" s="227"/>
      <c r="V363" s="227"/>
      <c r="W363" s="227"/>
      <c r="X363" s="227"/>
      <c r="Y363" s="227"/>
      <c r="Z363" s="227"/>
      <c r="AA363" s="233"/>
      <c r="AT363" s="234" t="s">
        <v>155</v>
      </c>
      <c r="AU363" s="234" t="s">
        <v>100</v>
      </c>
      <c r="AV363" s="10" t="s">
        <v>37</v>
      </c>
      <c r="AW363" s="10" t="s">
        <v>36</v>
      </c>
      <c r="AX363" s="10" t="s">
        <v>80</v>
      </c>
      <c r="AY363" s="234" t="s">
        <v>147</v>
      </c>
    </row>
    <row r="364" spans="2:51" s="11" customFormat="1" ht="25.5" customHeight="1">
      <c r="B364" s="235"/>
      <c r="C364" s="236"/>
      <c r="D364" s="236"/>
      <c r="E364" s="237" t="s">
        <v>22</v>
      </c>
      <c r="F364" s="238" t="s">
        <v>526</v>
      </c>
      <c r="G364" s="236"/>
      <c r="H364" s="236"/>
      <c r="I364" s="236"/>
      <c r="J364" s="236"/>
      <c r="K364" s="239">
        <v>37.618</v>
      </c>
      <c r="L364" s="236"/>
      <c r="M364" s="236"/>
      <c r="N364" s="236"/>
      <c r="O364" s="236"/>
      <c r="P364" s="236"/>
      <c r="Q364" s="236"/>
      <c r="R364" s="240"/>
      <c r="T364" s="241"/>
      <c r="U364" s="236"/>
      <c r="V364" s="236"/>
      <c r="W364" s="236"/>
      <c r="X364" s="236"/>
      <c r="Y364" s="236"/>
      <c r="Z364" s="236"/>
      <c r="AA364" s="242"/>
      <c r="AT364" s="243" t="s">
        <v>155</v>
      </c>
      <c r="AU364" s="243" t="s">
        <v>100</v>
      </c>
      <c r="AV364" s="11" t="s">
        <v>100</v>
      </c>
      <c r="AW364" s="11" t="s">
        <v>36</v>
      </c>
      <c r="AX364" s="11" t="s">
        <v>80</v>
      </c>
      <c r="AY364" s="243" t="s">
        <v>147</v>
      </c>
    </row>
    <row r="365" spans="2:51" s="11" customFormat="1" ht="16.5" customHeight="1">
      <c r="B365" s="235"/>
      <c r="C365" s="236"/>
      <c r="D365" s="236"/>
      <c r="E365" s="237" t="s">
        <v>22</v>
      </c>
      <c r="F365" s="238" t="s">
        <v>527</v>
      </c>
      <c r="G365" s="236"/>
      <c r="H365" s="236"/>
      <c r="I365" s="236"/>
      <c r="J365" s="236"/>
      <c r="K365" s="239">
        <v>111.727</v>
      </c>
      <c r="L365" s="236"/>
      <c r="M365" s="236"/>
      <c r="N365" s="236"/>
      <c r="O365" s="236"/>
      <c r="P365" s="236"/>
      <c r="Q365" s="236"/>
      <c r="R365" s="240"/>
      <c r="T365" s="241"/>
      <c r="U365" s="236"/>
      <c r="V365" s="236"/>
      <c r="W365" s="236"/>
      <c r="X365" s="236"/>
      <c r="Y365" s="236"/>
      <c r="Z365" s="236"/>
      <c r="AA365" s="242"/>
      <c r="AT365" s="243" t="s">
        <v>155</v>
      </c>
      <c r="AU365" s="243" t="s">
        <v>100</v>
      </c>
      <c r="AV365" s="11" t="s">
        <v>100</v>
      </c>
      <c r="AW365" s="11" t="s">
        <v>36</v>
      </c>
      <c r="AX365" s="11" t="s">
        <v>80</v>
      </c>
      <c r="AY365" s="243" t="s">
        <v>147</v>
      </c>
    </row>
    <row r="366" spans="2:51" s="11" customFormat="1" ht="16.5" customHeight="1">
      <c r="B366" s="235"/>
      <c r="C366" s="236"/>
      <c r="D366" s="236"/>
      <c r="E366" s="237" t="s">
        <v>22</v>
      </c>
      <c r="F366" s="238" t="s">
        <v>257</v>
      </c>
      <c r="G366" s="236"/>
      <c r="H366" s="236"/>
      <c r="I366" s="236"/>
      <c r="J366" s="236"/>
      <c r="K366" s="239">
        <v>37.762</v>
      </c>
      <c r="L366" s="236"/>
      <c r="M366" s="236"/>
      <c r="N366" s="236"/>
      <c r="O366" s="236"/>
      <c r="P366" s="236"/>
      <c r="Q366" s="236"/>
      <c r="R366" s="240"/>
      <c r="T366" s="241"/>
      <c r="U366" s="236"/>
      <c r="V366" s="236"/>
      <c r="W366" s="236"/>
      <c r="X366" s="236"/>
      <c r="Y366" s="236"/>
      <c r="Z366" s="236"/>
      <c r="AA366" s="242"/>
      <c r="AT366" s="243" t="s">
        <v>155</v>
      </c>
      <c r="AU366" s="243" t="s">
        <v>100</v>
      </c>
      <c r="AV366" s="11" t="s">
        <v>100</v>
      </c>
      <c r="AW366" s="11" t="s">
        <v>36</v>
      </c>
      <c r="AX366" s="11" t="s">
        <v>80</v>
      </c>
      <c r="AY366" s="243" t="s">
        <v>147</v>
      </c>
    </row>
    <row r="367" spans="2:51" s="11" customFormat="1" ht="16.5" customHeight="1">
      <c r="B367" s="235"/>
      <c r="C367" s="236"/>
      <c r="D367" s="236"/>
      <c r="E367" s="237" t="s">
        <v>22</v>
      </c>
      <c r="F367" s="238" t="s">
        <v>528</v>
      </c>
      <c r="G367" s="236"/>
      <c r="H367" s="236"/>
      <c r="I367" s="236"/>
      <c r="J367" s="236"/>
      <c r="K367" s="239">
        <v>97.636</v>
      </c>
      <c r="L367" s="236"/>
      <c r="M367" s="236"/>
      <c r="N367" s="236"/>
      <c r="O367" s="236"/>
      <c r="P367" s="236"/>
      <c r="Q367" s="236"/>
      <c r="R367" s="240"/>
      <c r="T367" s="241"/>
      <c r="U367" s="236"/>
      <c r="V367" s="236"/>
      <c r="W367" s="236"/>
      <c r="X367" s="236"/>
      <c r="Y367" s="236"/>
      <c r="Z367" s="236"/>
      <c r="AA367" s="242"/>
      <c r="AT367" s="243" t="s">
        <v>155</v>
      </c>
      <c r="AU367" s="243" t="s">
        <v>100</v>
      </c>
      <c r="AV367" s="11" t="s">
        <v>100</v>
      </c>
      <c r="AW367" s="11" t="s">
        <v>36</v>
      </c>
      <c r="AX367" s="11" t="s">
        <v>80</v>
      </c>
      <c r="AY367" s="243" t="s">
        <v>147</v>
      </c>
    </row>
    <row r="368" spans="2:51" s="11" customFormat="1" ht="16.5" customHeight="1">
      <c r="B368" s="235"/>
      <c r="C368" s="236"/>
      <c r="D368" s="236"/>
      <c r="E368" s="237" t="s">
        <v>22</v>
      </c>
      <c r="F368" s="238" t="s">
        <v>258</v>
      </c>
      <c r="G368" s="236"/>
      <c r="H368" s="236"/>
      <c r="I368" s="236"/>
      <c r="J368" s="236"/>
      <c r="K368" s="239">
        <v>30.415</v>
      </c>
      <c r="L368" s="236"/>
      <c r="M368" s="236"/>
      <c r="N368" s="236"/>
      <c r="O368" s="236"/>
      <c r="P368" s="236"/>
      <c r="Q368" s="236"/>
      <c r="R368" s="240"/>
      <c r="T368" s="241"/>
      <c r="U368" s="236"/>
      <c r="V368" s="236"/>
      <c r="W368" s="236"/>
      <c r="X368" s="236"/>
      <c r="Y368" s="236"/>
      <c r="Z368" s="236"/>
      <c r="AA368" s="242"/>
      <c r="AT368" s="243" t="s">
        <v>155</v>
      </c>
      <c r="AU368" s="243" t="s">
        <v>100</v>
      </c>
      <c r="AV368" s="11" t="s">
        <v>100</v>
      </c>
      <c r="AW368" s="11" t="s">
        <v>36</v>
      </c>
      <c r="AX368" s="11" t="s">
        <v>80</v>
      </c>
      <c r="AY368" s="243" t="s">
        <v>147</v>
      </c>
    </row>
    <row r="369" spans="2:51" s="11" customFormat="1" ht="16.5" customHeight="1">
      <c r="B369" s="235"/>
      <c r="C369" s="236"/>
      <c r="D369" s="236"/>
      <c r="E369" s="237" t="s">
        <v>22</v>
      </c>
      <c r="F369" s="238" t="s">
        <v>529</v>
      </c>
      <c r="G369" s="236"/>
      <c r="H369" s="236"/>
      <c r="I369" s="236"/>
      <c r="J369" s="236"/>
      <c r="K369" s="239">
        <v>90.475</v>
      </c>
      <c r="L369" s="236"/>
      <c r="M369" s="236"/>
      <c r="N369" s="236"/>
      <c r="O369" s="236"/>
      <c r="P369" s="236"/>
      <c r="Q369" s="236"/>
      <c r="R369" s="240"/>
      <c r="T369" s="241"/>
      <c r="U369" s="236"/>
      <c r="V369" s="236"/>
      <c r="W369" s="236"/>
      <c r="X369" s="236"/>
      <c r="Y369" s="236"/>
      <c r="Z369" s="236"/>
      <c r="AA369" s="242"/>
      <c r="AT369" s="243" t="s">
        <v>155</v>
      </c>
      <c r="AU369" s="243" t="s">
        <v>100</v>
      </c>
      <c r="AV369" s="11" t="s">
        <v>100</v>
      </c>
      <c r="AW369" s="11" t="s">
        <v>36</v>
      </c>
      <c r="AX369" s="11" t="s">
        <v>80</v>
      </c>
      <c r="AY369" s="243" t="s">
        <v>147</v>
      </c>
    </row>
    <row r="370" spans="2:51" s="11" customFormat="1" ht="16.5" customHeight="1">
      <c r="B370" s="235"/>
      <c r="C370" s="236"/>
      <c r="D370" s="236"/>
      <c r="E370" s="237" t="s">
        <v>22</v>
      </c>
      <c r="F370" s="238" t="s">
        <v>259</v>
      </c>
      <c r="G370" s="236"/>
      <c r="H370" s="236"/>
      <c r="I370" s="236"/>
      <c r="J370" s="236"/>
      <c r="K370" s="239">
        <v>26.622</v>
      </c>
      <c r="L370" s="236"/>
      <c r="M370" s="236"/>
      <c r="N370" s="236"/>
      <c r="O370" s="236"/>
      <c r="P370" s="236"/>
      <c r="Q370" s="236"/>
      <c r="R370" s="240"/>
      <c r="T370" s="241"/>
      <c r="U370" s="236"/>
      <c r="V370" s="236"/>
      <c r="W370" s="236"/>
      <c r="X370" s="236"/>
      <c r="Y370" s="236"/>
      <c r="Z370" s="236"/>
      <c r="AA370" s="242"/>
      <c r="AT370" s="243" t="s">
        <v>155</v>
      </c>
      <c r="AU370" s="243" t="s">
        <v>100</v>
      </c>
      <c r="AV370" s="11" t="s">
        <v>100</v>
      </c>
      <c r="AW370" s="11" t="s">
        <v>36</v>
      </c>
      <c r="AX370" s="11" t="s">
        <v>80</v>
      </c>
      <c r="AY370" s="243" t="s">
        <v>147</v>
      </c>
    </row>
    <row r="371" spans="2:51" s="11" customFormat="1" ht="16.5" customHeight="1">
      <c r="B371" s="235"/>
      <c r="C371" s="236"/>
      <c r="D371" s="236"/>
      <c r="E371" s="237" t="s">
        <v>22</v>
      </c>
      <c r="F371" s="238" t="s">
        <v>530</v>
      </c>
      <c r="G371" s="236"/>
      <c r="H371" s="236"/>
      <c r="I371" s="236"/>
      <c r="J371" s="236"/>
      <c r="K371" s="239">
        <v>79.464</v>
      </c>
      <c r="L371" s="236"/>
      <c r="M371" s="236"/>
      <c r="N371" s="236"/>
      <c r="O371" s="236"/>
      <c r="P371" s="236"/>
      <c r="Q371" s="236"/>
      <c r="R371" s="240"/>
      <c r="T371" s="241"/>
      <c r="U371" s="236"/>
      <c r="V371" s="236"/>
      <c r="W371" s="236"/>
      <c r="X371" s="236"/>
      <c r="Y371" s="236"/>
      <c r="Z371" s="236"/>
      <c r="AA371" s="242"/>
      <c r="AT371" s="243" t="s">
        <v>155</v>
      </c>
      <c r="AU371" s="243" t="s">
        <v>100</v>
      </c>
      <c r="AV371" s="11" t="s">
        <v>100</v>
      </c>
      <c r="AW371" s="11" t="s">
        <v>36</v>
      </c>
      <c r="AX371" s="11" t="s">
        <v>80</v>
      </c>
      <c r="AY371" s="243" t="s">
        <v>147</v>
      </c>
    </row>
    <row r="372" spans="2:51" s="11" customFormat="1" ht="16.5" customHeight="1">
      <c r="B372" s="235"/>
      <c r="C372" s="236"/>
      <c r="D372" s="236"/>
      <c r="E372" s="237" t="s">
        <v>22</v>
      </c>
      <c r="F372" s="238" t="s">
        <v>260</v>
      </c>
      <c r="G372" s="236"/>
      <c r="H372" s="236"/>
      <c r="I372" s="236"/>
      <c r="J372" s="236"/>
      <c r="K372" s="239">
        <v>15.316</v>
      </c>
      <c r="L372" s="236"/>
      <c r="M372" s="236"/>
      <c r="N372" s="236"/>
      <c r="O372" s="236"/>
      <c r="P372" s="236"/>
      <c r="Q372" s="236"/>
      <c r="R372" s="240"/>
      <c r="T372" s="241"/>
      <c r="U372" s="236"/>
      <c r="V372" s="236"/>
      <c r="W372" s="236"/>
      <c r="X372" s="236"/>
      <c r="Y372" s="236"/>
      <c r="Z372" s="236"/>
      <c r="AA372" s="242"/>
      <c r="AT372" s="243" t="s">
        <v>155</v>
      </c>
      <c r="AU372" s="243" t="s">
        <v>100</v>
      </c>
      <c r="AV372" s="11" t="s">
        <v>100</v>
      </c>
      <c r="AW372" s="11" t="s">
        <v>36</v>
      </c>
      <c r="AX372" s="11" t="s">
        <v>80</v>
      </c>
      <c r="AY372" s="243" t="s">
        <v>147</v>
      </c>
    </row>
    <row r="373" spans="2:51" s="11" customFormat="1" ht="16.5" customHeight="1">
      <c r="B373" s="235"/>
      <c r="C373" s="236"/>
      <c r="D373" s="236"/>
      <c r="E373" s="237" t="s">
        <v>22</v>
      </c>
      <c r="F373" s="238" t="s">
        <v>531</v>
      </c>
      <c r="G373" s="236"/>
      <c r="H373" s="236"/>
      <c r="I373" s="236"/>
      <c r="J373" s="236"/>
      <c r="K373" s="239">
        <v>66.605</v>
      </c>
      <c r="L373" s="236"/>
      <c r="M373" s="236"/>
      <c r="N373" s="236"/>
      <c r="O373" s="236"/>
      <c r="P373" s="236"/>
      <c r="Q373" s="236"/>
      <c r="R373" s="240"/>
      <c r="T373" s="241"/>
      <c r="U373" s="236"/>
      <c r="V373" s="236"/>
      <c r="W373" s="236"/>
      <c r="X373" s="236"/>
      <c r="Y373" s="236"/>
      <c r="Z373" s="236"/>
      <c r="AA373" s="242"/>
      <c r="AT373" s="243" t="s">
        <v>155</v>
      </c>
      <c r="AU373" s="243" t="s">
        <v>100</v>
      </c>
      <c r="AV373" s="11" t="s">
        <v>100</v>
      </c>
      <c r="AW373" s="11" t="s">
        <v>36</v>
      </c>
      <c r="AX373" s="11" t="s">
        <v>80</v>
      </c>
      <c r="AY373" s="243" t="s">
        <v>147</v>
      </c>
    </row>
    <row r="374" spans="2:51" s="11" customFormat="1" ht="16.5" customHeight="1">
      <c r="B374" s="235"/>
      <c r="C374" s="236"/>
      <c r="D374" s="236"/>
      <c r="E374" s="237" t="s">
        <v>22</v>
      </c>
      <c r="F374" s="238" t="s">
        <v>261</v>
      </c>
      <c r="G374" s="236"/>
      <c r="H374" s="236"/>
      <c r="I374" s="236"/>
      <c r="J374" s="236"/>
      <c r="K374" s="239">
        <v>57.242</v>
      </c>
      <c r="L374" s="236"/>
      <c r="M374" s="236"/>
      <c r="N374" s="236"/>
      <c r="O374" s="236"/>
      <c r="P374" s="236"/>
      <c r="Q374" s="236"/>
      <c r="R374" s="240"/>
      <c r="T374" s="241"/>
      <c r="U374" s="236"/>
      <c r="V374" s="236"/>
      <c r="W374" s="236"/>
      <c r="X374" s="236"/>
      <c r="Y374" s="236"/>
      <c r="Z374" s="236"/>
      <c r="AA374" s="242"/>
      <c r="AT374" s="243" t="s">
        <v>155</v>
      </c>
      <c r="AU374" s="243" t="s">
        <v>100</v>
      </c>
      <c r="AV374" s="11" t="s">
        <v>100</v>
      </c>
      <c r="AW374" s="11" t="s">
        <v>36</v>
      </c>
      <c r="AX374" s="11" t="s">
        <v>80</v>
      </c>
      <c r="AY374" s="243" t="s">
        <v>147</v>
      </c>
    </row>
    <row r="375" spans="2:51" s="11" customFormat="1" ht="16.5" customHeight="1">
      <c r="B375" s="235"/>
      <c r="C375" s="236"/>
      <c r="D375" s="236"/>
      <c r="E375" s="237" t="s">
        <v>22</v>
      </c>
      <c r="F375" s="238" t="s">
        <v>532</v>
      </c>
      <c r="G375" s="236"/>
      <c r="H375" s="236"/>
      <c r="I375" s="236"/>
      <c r="J375" s="236"/>
      <c r="K375" s="239">
        <v>121.891</v>
      </c>
      <c r="L375" s="236"/>
      <c r="M375" s="236"/>
      <c r="N375" s="236"/>
      <c r="O375" s="236"/>
      <c r="P375" s="236"/>
      <c r="Q375" s="236"/>
      <c r="R375" s="240"/>
      <c r="T375" s="241"/>
      <c r="U375" s="236"/>
      <c r="V375" s="236"/>
      <c r="W375" s="236"/>
      <c r="X375" s="236"/>
      <c r="Y375" s="236"/>
      <c r="Z375" s="236"/>
      <c r="AA375" s="242"/>
      <c r="AT375" s="243" t="s">
        <v>155</v>
      </c>
      <c r="AU375" s="243" t="s">
        <v>100</v>
      </c>
      <c r="AV375" s="11" t="s">
        <v>100</v>
      </c>
      <c r="AW375" s="11" t="s">
        <v>36</v>
      </c>
      <c r="AX375" s="11" t="s">
        <v>80</v>
      </c>
      <c r="AY375" s="243" t="s">
        <v>147</v>
      </c>
    </row>
    <row r="376" spans="2:51" s="11" customFormat="1" ht="16.5" customHeight="1">
      <c r="B376" s="235"/>
      <c r="C376" s="236"/>
      <c r="D376" s="236"/>
      <c r="E376" s="237" t="s">
        <v>22</v>
      </c>
      <c r="F376" s="238" t="s">
        <v>262</v>
      </c>
      <c r="G376" s="236"/>
      <c r="H376" s="236"/>
      <c r="I376" s="236"/>
      <c r="J376" s="236"/>
      <c r="K376" s="239">
        <v>26.037</v>
      </c>
      <c r="L376" s="236"/>
      <c r="M376" s="236"/>
      <c r="N376" s="236"/>
      <c r="O376" s="236"/>
      <c r="P376" s="236"/>
      <c r="Q376" s="236"/>
      <c r="R376" s="240"/>
      <c r="T376" s="241"/>
      <c r="U376" s="236"/>
      <c r="V376" s="236"/>
      <c r="W376" s="236"/>
      <c r="X376" s="236"/>
      <c r="Y376" s="236"/>
      <c r="Z376" s="236"/>
      <c r="AA376" s="242"/>
      <c r="AT376" s="243" t="s">
        <v>155</v>
      </c>
      <c r="AU376" s="243" t="s">
        <v>100</v>
      </c>
      <c r="AV376" s="11" t="s">
        <v>100</v>
      </c>
      <c r="AW376" s="11" t="s">
        <v>36</v>
      </c>
      <c r="AX376" s="11" t="s">
        <v>80</v>
      </c>
      <c r="AY376" s="243" t="s">
        <v>147</v>
      </c>
    </row>
    <row r="377" spans="2:51" s="11" customFormat="1" ht="16.5" customHeight="1">
      <c r="B377" s="235"/>
      <c r="C377" s="236"/>
      <c r="D377" s="236"/>
      <c r="E377" s="237" t="s">
        <v>22</v>
      </c>
      <c r="F377" s="238" t="s">
        <v>533</v>
      </c>
      <c r="G377" s="236"/>
      <c r="H377" s="236"/>
      <c r="I377" s="236"/>
      <c r="J377" s="236"/>
      <c r="K377" s="239">
        <v>78.771</v>
      </c>
      <c r="L377" s="236"/>
      <c r="M377" s="236"/>
      <c r="N377" s="236"/>
      <c r="O377" s="236"/>
      <c r="P377" s="236"/>
      <c r="Q377" s="236"/>
      <c r="R377" s="240"/>
      <c r="T377" s="241"/>
      <c r="U377" s="236"/>
      <c r="V377" s="236"/>
      <c r="W377" s="236"/>
      <c r="X377" s="236"/>
      <c r="Y377" s="236"/>
      <c r="Z377" s="236"/>
      <c r="AA377" s="242"/>
      <c r="AT377" s="243" t="s">
        <v>155</v>
      </c>
      <c r="AU377" s="243" t="s">
        <v>100</v>
      </c>
      <c r="AV377" s="11" t="s">
        <v>100</v>
      </c>
      <c r="AW377" s="11" t="s">
        <v>36</v>
      </c>
      <c r="AX377" s="11" t="s">
        <v>80</v>
      </c>
      <c r="AY377" s="243" t="s">
        <v>147</v>
      </c>
    </row>
    <row r="378" spans="2:51" s="10" customFormat="1" ht="16.5" customHeight="1">
      <c r="B378" s="226"/>
      <c r="C378" s="227"/>
      <c r="D378" s="227"/>
      <c r="E378" s="228" t="s">
        <v>22</v>
      </c>
      <c r="F378" s="253" t="s">
        <v>251</v>
      </c>
      <c r="G378" s="227"/>
      <c r="H378" s="227"/>
      <c r="I378" s="227"/>
      <c r="J378" s="227"/>
      <c r="K378" s="228" t="s">
        <v>22</v>
      </c>
      <c r="L378" s="227"/>
      <c r="M378" s="227"/>
      <c r="N378" s="227"/>
      <c r="O378" s="227"/>
      <c r="P378" s="227"/>
      <c r="Q378" s="227"/>
      <c r="R378" s="231"/>
      <c r="T378" s="232"/>
      <c r="U378" s="227"/>
      <c r="V378" s="227"/>
      <c r="W378" s="227"/>
      <c r="X378" s="227"/>
      <c r="Y378" s="227"/>
      <c r="Z378" s="227"/>
      <c r="AA378" s="233"/>
      <c r="AT378" s="234" t="s">
        <v>155</v>
      </c>
      <c r="AU378" s="234" t="s">
        <v>100</v>
      </c>
      <c r="AV378" s="10" t="s">
        <v>37</v>
      </c>
      <c r="AW378" s="10" t="s">
        <v>36</v>
      </c>
      <c r="AX378" s="10" t="s">
        <v>80</v>
      </c>
      <c r="AY378" s="234" t="s">
        <v>147</v>
      </c>
    </row>
    <row r="379" spans="2:51" s="11" customFormat="1" ht="16.5" customHeight="1">
      <c r="B379" s="235"/>
      <c r="C379" s="236"/>
      <c r="D379" s="236"/>
      <c r="E379" s="237" t="s">
        <v>22</v>
      </c>
      <c r="F379" s="238" t="s">
        <v>263</v>
      </c>
      <c r="G379" s="236"/>
      <c r="H379" s="236"/>
      <c r="I379" s="236"/>
      <c r="J379" s="236"/>
      <c r="K379" s="239">
        <v>23.68</v>
      </c>
      <c r="L379" s="236"/>
      <c r="M379" s="236"/>
      <c r="N379" s="236"/>
      <c r="O379" s="236"/>
      <c r="P379" s="236"/>
      <c r="Q379" s="236"/>
      <c r="R379" s="240"/>
      <c r="T379" s="241"/>
      <c r="U379" s="236"/>
      <c r="V379" s="236"/>
      <c r="W379" s="236"/>
      <c r="X379" s="236"/>
      <c r="Y379" s="236"/>
      <c r="Z379" s="236"/>
      <c r="AA379" s="242"/>
      <c r="AT379" s="243" t="s">
        <v>155</v>
      </c>
      <c r="AU379" s="243" t="s">
        <v>100</v>
      </c>
      <c r="AV379" s="11" t="s">
        <v>100</v>
      </c>
      <c r="AW379" s="11" t="s">
        <v>36</v>
      </c>
      <c r="AX379" s="11" t="s">
        <v>80</v>
      </c>
      <c r="AY379" s="243" t="s">
        <v>147</v>
      </c>
    </row>
    <row r="380" spans="2:51" s="11" customFormat="1" ht="16.5" customHeight="1">
      <c r="B380" s="235"/>
      <c r="C380" s="236"/>
      <c r="D380" s="236"/>
      <c r="E380" s="237" t="s">
        <v>22</v>
      </c>
      <c r="F380" s="238" t="s">
        <v>534</v>
      </c>
      <c r="G380" s="236"/>
      <c r="H380" s="236"/>
      <c r="I380" s="236"/>
      <c r="J380" s="236"/>
      <c r="K380" s="239">
        <v>77.77</v>
      </c>
      <c r="L380" s="236"/>
      <c r="M380" s="236"/>
      <c r="N380" s="236"/>
      <c r="O380" s="236"/>
      <c r="P380" s="236"/>
      <c r="Q380" s="236"/>
      <c r="R380" s="240"/>
      <c r="T380" s="241"/>
      <c r="U380" s="236"/>
      <c r="V380" s="236"/>
      <c r="W380" s="236"/>
      <c r="X380" s="236"/>
      <c r="Y380" s="236"/>
      <c r="Z380" s="236"/>
      <c r="AA380" s="242"/>
      <c r="AT380" s="243" t="s">
        <v>155</v>
      </c>
      <c r="AU380" s="243" t="s">
        <v>100</v>
      </c>
      <c r="AV380" s="11" t="s">
        <v>100</v>
      </c>
      <c r="AW380" s="11" t="s">
        <v>36</v>
      </c>
      <c r="AX380" s="11" t="s">
        <v>80</v>
      </c>
      <c r="AY380" s="243" t="s">
        <v>147</v>
      </c>
    </row>
    <row r="381" spans="2:51" s="10" customFormat="1" ht="16.5" customHeight="1">
      <c r="B381" s="226"/>
      <c r="C381" s="227"/>
      <c r="D381" s="227"/>
      <c r="E381" s="228" t="s">
        <v>22</v>
      </c>
      <c r="F381" s="253" t="s">
        <v>535</v>
      </c>
      <c r="G381" s="227"/>
      <c r="H381" s="227"/>
      <c r="I381" s="227"/>
      <c r="J381" s="227"/>
      <c r="K381" s="228" t="s">
        <v>22</v>
      </c>
      <c r="L381" s="227"/>
      <c r="M381" s="227"/>
      <c r="N381" s="227"/>
      <c r="O381" s="227"/>
      <c r="P381" s="227"/>
      <c r="Q381" s="227"/>
      <c r="R381" s="231"/>
      <c r="T381" s="232"/>
      <c r="U381" s="227"/>
      <c r="V381" s="227"/>
      <c r="W381" s="227"/>
      <c r="X381" s="227"/>
      <c r="Y381" s="227"/>
      <c r="Z381" s="227"/>
      <c r="AA381" s="233"/>
      <c r="AT381" s="234" t="s">
        <v>155</v>
      </c>
      <c r="AU381" s="234" t="s">
        <v>100</v>
      </c>
      <c r="AV381" s="10" t="s">
        <v>37</v>
      </c>
      <c r="AW381" s="10" t="s">
        <v>36</v>
      </c>
      <c r="AX381" s="10" t="s">
        <v>80</v>
      </c>
      <c r="AY381" s="234" t="s">
        <v>147</v>
      </c>
    </row>
    <row r="382" spans="2:51" s="11" customFormat="1" ht="16.5" customHeight="1">
      <c r="B382" s="235"/>
      <c r="C382" s="236"/>
      <c r="D382" s="236"/>
      <c r="E382" s="237" t="s">
        <v>22</v>
      </c>
      <c r="F382" s="238" t="s">
        <v>536</v>
      </c>
      <c r="G382" s="236"/>
      <c r="H382" s="236"/>
      <c r="I382" s="236"/>
      <c r="J382" s="236"/>
      <c r="K382" s="239">
        <v>-0.843</v>
      </c>
      <c r="L382" s="236"/>
      <c r="M382" s="236"/>
      <c r="N382" s="236"/>
      <c r="O382" s="236"/>
      <c r="P382" s="236"/>
      <c r="Q382" s="236"/>
      <c r="R382" s="240"/>
      <c r="T382" s="241"/>
      <c r="U382" s="236"/>
      <c r="V382" s="236"/>
      <c r="W382" s="236"/>
      <c r="X382" s="236"/>
      <c r="Y382" s="236"/>
      <c r="Z382" s="236"/>
      <c r="AA382" s="242"/>
      <c r="AT382" s="243" t="s">
        <v>155</v>
      </c>
      <c r="AU382" s="243" t="s">
        <v>100</v>
      </c>
      <c r="AV382" s="11" t="s">
        <v>100</v>
      </c>
      <c r="AW382" s="11" t="s">
        <v>36</v>
      </c>
      <c r="AX382" s="11" t="s">
        <v>80</v>
      </c>
      <c r="AY382" s="243" t="s">
        <v>147</v>
      </c>
    </row>
    <row r="383" spans="2:51" s="11" customFormat="1" ht="16.5" customHeight="1">
      <c r="B383" s="235"/>
      <c r="C383" s="236"/>
      <c r="D383" s="236"/>
      <c r="E383" s="237" t="s">
        <v>22</v>
      </c>
      <c r="F383" s="238" t="s">
        <v>537</v>
      </c>
      <c r="G383" s="236"/>
      <c r="H383" s="236"/>
      <c r="I383" s="236"/>
      <c r="J383" s="236"/>
      <c r="K383" s="239">
        <v>-4.39</v>
      </c>
      <c r="L383" s="236"/>
      <c r="M383" s="236"/>
      <c r="N383" s="236"/>
      <c r="O383" s="236"/>
      <c r="P383" s="236"/>
      <c r="Q383" s="236"/>
      <c r="R383" s="240"/>
      <c r="T383" s="241"/>
      <c r="U383" s="236"/>
      <c r="V383" s="236"/>
      <c r="W383" s="236"/>
      <c r="X383" s="236"/>
      <c r="Y383" s="236"/>
      <c r="Z383" s="236"/>
      <c r="AA383" s="242"/>
      <c r="AT383" s="243" t="s">
        <v>155</v>
      </c>
      <c r="AU383" s="243" t="s">
        <v>100</v>
      </c>
      <c r="AV383" s="11" t="s">
        <v>100</v>
      </c>
      <c r="AW383" s="11" t="s">
        <v>36</v>
      </c>
      <c r="AX383" s="11" t="s">
        <v>80</v>
      </c>
      <c r="AY383" s="243" t="s">
        <v>147</v>
      </c>
    </row>
    <row r="384" spans="2:51" s="11" customFormat="1" ht="16.5" customHeight="1">
      <c r="B384" s="235"/>
      <c r="C384" s="236"/>
      <c r="D384" s="236"/>
      <c r="E384" s="237" t="s">
        <v>22</v>
      </c>
      <c r="F384" s="238" t="s">
        <v>538</v>
      </c>
      <c r="G384" s="236"/>
      <c r="H384" s="236"/>
      <c r="I384" s="236"/>
      <c r="J384" s="236"/>
      <c r="K384" s="239">
        <v>-1.13</v>
      </c>
      <c r="L384" s="236"/>
      <c r="M384" s="236"/>
      <c r="N384" s="236"/>
      <c r="O384" s="236"/>
      <c r="P384" s="236"/>
      <c r="Q384" s="236"/>
      <c r="R384" s="240"/>
      <c r="T384" s="241"/>
      <c r="U384" s="236"/>
      <c r="V384" s="236"/>
      <c r="W384" s="236"/>
      <c r="X384" s="236"/>
      <c r="Y384" s="236"/>
      <c r="Z384" s="236"/>
      <c r="AA384" s="242"/>
      <c r="AT384" s="243" t="s">
        <v>155</v>
      </c>
      <c r="AU384" s="243" t="s">
        <v>100</v>
      </c>
      <c r="AV384" s="11" t="s">
        <v>100</v>
      </c>
      <c r="AW384" s="11" t="s">
        <v>36</v>
      </c>
      <c r="AX384" s="11" t="s">
        <v>80</v>
      </c>
      <c r="AY384" s="243" t="s">
        <v>147</v>
      </c>
    </row>
    <row r="385" spans="2:51" s="11" customFormat="1" ht="16.5" customHeight="1">
      <c r="B385" s="235"/>
      <c r="C385" s="236"/>
      <c r="D385" s="236"/>
      <c r="E385" s="237" t="s">
        <v>22</v>
      </c>
      <c r="F385" s="238" t="s">
        <v>539</v>
      </c>
      <c r="G385" s="236"/>
      <c r="H385" s="236"/>
      <c r="I385" s="236"/>
      <c r="J385" s="236"/>
      <c r="K385" s="239">
        <v>-0.68</v>
      </c>
      <c r="L385" s="236"/>
      <c r="M385" s="236"/>
      <c r="N385" s="236"/>
      <c r="O385" s="236"/>
      <c r="P385" s="236"/>
      <c r="Q385" s="236"/>
      <c r="R385" s="240"/>
      <c r="T385" s="241"/>
      <c r="U385" s="236"/>
      <c r="V385" s="236"/>
      <c r="W385" s="236"/>
      <c r="X385" s="236"/>
      <c r="Y385" s="236"/>
      <c r="Z385" s="236"/>
      <c r="AA385" s="242"/>
      <c r="AT385" s="243" t="s">
        <v>155</v>
      </c>
      <c r="AU385" s="243" t="s">
        <v>100</v>
      </c>
      <c r="AV385" s="11" t="s">
        <v>100</v>
      </c>
      <c r="AW385" s="11" t="s">
        <v>36</v>
      </c>
      <c r="AX385" s="11" t="s">
        <v>80</v>
      </c>
      <c r="AY385" s="243" t="s">
        <v>147</v>
      </c>
    </row>
    <row r="386" spans="2:51" s="11" customFormat="1" ht="16.5" customHeight="1">
      <c r="B386" s="235"/>
      <c r="C386" s="236"/>
      <c r="D386" s="236"/>
      <c r="E386" s="237" t="s">
        <v>22</v>
      </c>
      <c r="F386" s="238" t="s">
        <v>540</v>
      </c>
      <c r="G386" s="236"/>
      <c r="H386" s="236"/>
      <c r="I386" s="236"/>
      <c r="J386" s="236"/>
      <c r="K386" s="239">
        <v>-0.295</v>
      </c>
      <c r="L386" s="236"/>
      <c r="M386" s="236"/>
      <c r="N386" s="236"/>
      <c r="O386" s="236"/>
      <c r="P386" s="236"/>
      <c r="Q386" s="236"/>
      <c r="R386" s="240"/>
      <c r="T386" s="241"/>
      <c r="U386" s="236"/>
      <c r="V386" s="236"/>
      <c r="W386" s="236"/>
      <c r="X386" s="236"/>
      <c r="Y386" s="236"/>
      <c r="Z386" s="236"/>
      <c r="AA386" s="242"/>
      <c r="AT386" s="243" t="s">
        <v>155</v>
      </c>
      <c r="AU386" s="243" t="s">
        <v>100</v>
      </c>
      <c r="AV386" s="11" t="s">
        <v>100</v>
      </c>
      <c r="AW386" s="11" t="s">
        <v>36</v>
      </c>
      <c r="AX386" s="11" t="s">
        <v>80</v>
      </c>
      <c r="AY386" s="243" t="s">
        <v>147</v>
      </c>
    </row>
    <row r="387" spans="2:51" s="12" customFormat="1" ht="16.5" customHeight="1">
      <c r="B387" s="244"/>
      <c r="C387" s="245"/>
      <c r="D387" s="245"/>
      <c r="E387" s="246" t="s">
        <v>22</v>
      </c>
      <c r="F387" s="247" t="s">
        <v>158</v>
      </c>
      <c r="G387" s="245"/>
      <c r="H387" s="245"/>
      <c r="I387" s="245"/>
      <c r="J387" s="245"/>
      <c r="K387" s="248">
        <v>971.693</v>
      </c>
      <c r="L387" s="245"/>
      <c r="M387" s="245"/>
      <c r="N387" s="245"/>
      <c r="O387" s="245"/>
      <c r="P387" s="245"/>
      <c r="Q387" s="245"/>
      <c r="R387" s="249"/>
      <c r="T387" s="250"/>
      <c r="U387" s="245"/>
      <c r="V387" s="245"/>
      <c r="W387" s="245"/>
      <c r="X387" s="245"/>
      <c r="Y387" s="245"/>
      <c r="Z387" s="245"/>
      <c r="AA387" s="251"/>
      <c r="AT387" s="252" t="s">
        <v>155</v>
      </c>
      <c r="AU387" s="252" t="s">
        <v>100</v>
      </c>
      <c r="AV387" s="12" t="s">
        <v>152</v>
      </c>
      <c r="AW387" s="12" t="s">
        <v>36</v>
      </c>
      <c r="AX387" s="12" t="s">
        <v>37</v>
      </c>
      <c r="AY387" s="252" t="s">
        <v>147</v>
      </c>
    </row>
    <row r="388" spans="2:63" s="9" customFormat="1" ht="29.85" customHeight="1">
      <c r="B388" s="201"/>
      <c r="C388" s="202"/>
      <c r="D388" s="212" t="s">
        <v>123</v>
      </c>
      <c r="E388" s="212"/>
      <c r="F388" s="212"/>
      <c r="G388" s="212"/>
      <c r="H388" s="212"/>
      <c r="I388" s="212"/>
      <c r="J388" s="212"/>
      <c r="K388" s="212"/>
      <c r="L388" s="212"/>
      <c r="M388" s="212"/>
      <c r="N388" s="213">
        <f>BK388</f>
        <v>0</v>
      </c>
      <c r="O388" s="214"/>
      <c r="P388" s="214"/>
      <c r="Q388" s="214"/>
      <c r="R388" s="205"/>
      <c r="T388" s="206"/>
      <c r="U388" s="202"/>
      <c r="V388" s="202"/>
      <c r="W388" s="207">
        <f>SUM(W389:W392)</f>
        <v>0</v>
      </c>
      <c r="X388" s="202"/>
      <c r="Y388" s="207">
        <f>SUM(Y389:Y392)</f>
        <v>0.0005078000000000001</v>
      </c>
      <c r="Z388" s="202"/>
      <c r="AA388" s="208">
        <f>SUM(AA389:AA392)</f>
        <v>0</v>
      </c>
      <c r="AR388" s="209" t="s">
        <v>100</v>
      </c>
      <c r="AT388" s="210" t="s">
        <v>79</v>
      </c>
      <c r="AU388" s="210" t="s">
        <v>37</v>
      </c>
      <c r="AY388" s="209" t="s">
        <v>147</v>
      </c>
      <c r="BK388" s="211">
        <f>SUM(BK389:BK392)</f>
        <v>0</v>
      </c>
    </row>
    <row r="389" spans="2:65" s="1" customFormat="1" ht="16.5" customHeight="1">
      <c r="B389" s="48"/>
      <c r="C389" s="215" t="s">
        <v>541</v>
      </c>
      <c r="D389" s="215" t="s">
        <v>148</v>
      </c>
      <c r="E389" s="216" t="s">
        <v>542</v>
      </c>
      <c r="F389" s="217" t="s">
        <v>543</v>
      </c>
      <c r="G389" s="217"/>
      <c r="H389" s="217"/>
      <c r="I389" s="217"/>
      <c r="J389" s="218" t="s">
        <v>151</v>
      </c>
      <c r="K389" s="219">
        <v>4.93</v>
      </c>
      <c r="L389" s="220">
        <v>0</v>
      </c>
      <c r="M389" s="221"/>
      <c r="N389" s="222">
        <f>ROUND(L389*K389,2)</f>
        <v>0</v>
      </c>
      <c r="O389" s="222"/>
      <c r="P389" s="222"/>
      <c r="Q389" s="222"/>
      <c r="R389" s="50"/>
      <c r="T389" s="223" t="s">
        <v>22</v>
      </c>
      <c r="U389" s="58" t="s">
        <v>45</v>
      </c>
      <c r="V389" s="49"/>
      <c r="W389" s="224">
        <f>V389*K389</f>
        <v>0</v>
      </c>
      <c r="X389" s="224">
        <v>0</v>
      </c>
      <c r="Y389" s="224">
        <f>X389*K389</f>
        <v>0</v>
      </c>
      <c r="Z389" s="224">
        <v>0</v>
      </c>
      <c r="AA389" s="225">
        <f>Z389*K389</f>
        <v>0</v>
      </c>
      <c r="AR389" s="24" t="s">
        <v>264</v>
      </c>
      <c r="AT389" s="24" t="s">
        <v>148</v>
      </c>
      <c r="AU389" s="24" t="s">
        <v>100</v>
      </c>
      <c r="AY389" s="24" t="s">
        <v>147</v>
      </c>
      <c r="BE389" s="139">
        <f>IF(U389="základní",N389,0)</f>
        <v>0</v>
      </c>
      <c r="BF389" s="139">
        <f>IF(U389="snížená",N389,0)</f>
        <v>0</v>
      </c>
      <c r="BG389" s="139">
        <f>IF(U389="zákl. přenesená",N389,0)</f>
        <v>0</v>
      </c>
      <c r="BH389" s="139">
        <f>IF(U389="sníž. přenesená",N389,0)</f>
        <v>0</v>
      </c>
      <c r="BI389" s="139">
        <f>IF(U389="nulová",N389,0)</f>
        <v>0</v>
      </c>
      <c r="BJ389" s="24" t="s">
        <v>37</v>
      </c>
      <c r="BK389" s="139">
        <f>ROUND(L389*K389,2)</f>
        <v>0</v>
      </c>
      <c r="BL389" s="24" t="s">
        <v>264</v>
      </c>
      <c r="BM389" s="24" t="s">
        <v>544</v>
      </c>
    </row>
    <row r="390" spans="2:51" s="11" customFormat="1" ht="16.5" customHeight="1">
      <c r="B390" s="235"/>
      <c r="C390" s="236"/>
      <c r="D390" s="236"/>
      <c r="E390" s="237" t="s">
        <v>22</v>
      </c>
      <c r="F390" s="254" t="s">
        <v>545</v>
      </c>
      <c r="G390" s="255"/>
      <c r="H390" s="255"/>
      <c r="I390" s="255"/>
      <c r="J390" s="236"/>
      <c r="K390" s="239">
        <v>4.93</v>
      </c>
      <c r="L390" s="236"/>
      <c r="M390" s="236"/>
      <c r="N390" s="236"/>
      <c r="O390" s="236"/>
      <c r="P390" s="236"/>
      <c r="Q390" s="236"/>
      <c r="R390" s="240"/>
      <c r="T390" s="241"/>
      <c r="U390" s="236"/>
      <c r="V390" s="236"/>
      <c r="W390" s="236"/>
      <c r="X390" s="236"/>
      <c r="Y390" s="236"/>
      <c r="Z390" s="236"/>
      <c r="AA390" s="242"/>
      <c r="AT390" s="243" t="s">
        <v>155</v>
      </c>
      <c r="AU390" s="243" t="s">
        <v>100</v>
      </c>
      <c r="AV390" s="11" t="s">
        <v>100</v>
      </c>
      <c r="AW390" s="11" t="s">
        <v>36</v>
      </c>
      <c r="AX390" s="11" t="s">
        <v>37</v>
      </c>
      <c r="AY390" s="243" t="s">
        <v>147</v>
      </c>
    </row>
    <row r="391" spans="2:65" s="1" customFormat="1" ht="25.5" customHeight="1">
      <c r="B391" s="48"/>
      <c r="C391" s="269" t="s">
        <v>546</v>
      </c>
      <c r="D391" s="269" t="s">
        <v>355</v>
      </c>
      <c r="E391" s="270" t="s">
        <v>547</v>
      </c>
      <c r="F391" s="271" t="s">
        <v>548</v>
      </c>
      <c r="G391" s="271"/>
      <c r="H391" s="271"/>
      <c r="I391" s="271"/>
      <c r="J391" s="272" t="s">
        <v>151</v>
      </c>
      <c r="K391" s="273">
        <v>5.078</v>
      </c>
      <c r="L391" s="274">
        <v>0</v>
      </c>
      <c r="M391" s="275"/>
      <c r="N391" s="276">
        <f>ROUND(L391*K391,2)</f>
        <v>0</v>
      </c>
      <c r="O391" s="222"/>
      <c r="P391" s="222"/>
      <c r="Q391" s="222"/>
      <c r="R391" s="50"/>
      <c r="T391" s="223" t="s">
        <v>22</v>
      </c>
      <c r="U391" s="58" t="s">
        <v>45</v>
      </c>
      <c r="V391" s="49"/>
      <c r="W391" s="224">
        <f>V391*K391</f>
        <v>0</v>
      </c>
      <c r="X391" s="224">
        <v>0.0001</v>
      </c>
      <c r="Y391" s="224">
        <f>X391*K391</f>
        <v>0.0005078000000000001</v>
      </c>
      <c r="Z391" s="224">
        <v>0</v>
      </c>
      <c r="AA391" s="225">
        <f>Z391*K391</f>
        <v>0</v>
      </c>
      <c r="AR391" s="24" t="s">
        <v>341</v>
      </c>
      <c r="AT391" s="24" t="s">
        <v>355</v>
      </c>
      <c r="AU391" s="24" t="s">
        <v>100</v>
      </c>
      <c r="AY391" s="24" t="s">
        <v>147</v>
      </c>
      <c r="BE391" s="139">
        <f>IF(U391="základní",N391,0)</f>
        <v>0</v>
      </c>
      <c r="BF391" s="139">
        <f>IF(U391="snížená",N391,0)</f>
        <v>0</v>
      </c>
      <c r="BG391" s="139">
        <f>IF(U391="zákl. přenesená",N391,0)</f>
        <v>0</v>
      </c>
      <c r="BH391" s="139">
        <f>IF(U391="sníž. přenesená",N391,0)</f>
        <v>0</v>
      </c>
      <c r="BI391" s="139">
        <f>IF(U391="nulová",N391,0)</f>
        <v>0</v>
      </c>
      <c r="BJ391" s="24" t="s">
        <v>37</v>
      </c>
      <c r="BK391" s="139">
        <f>ROUND(L391*K391,2)</f>
        <v>0</v>
      </c>
      <c r="BL391" s="24" t="s">
        <v>264</v>
      </c>
      <c r="BM391" s="24" t="s">
        <v>549</v>
      </c>
    </row>
    <row r="392" spans="2:65" s="1" customFormat="1" ht="25.5" customHeight="1">
      <c r="B392" s="48"/>
      <c r="C392" s="215" t="s">
        <v>550</v>
      </c>
      <c r="D392" s="215" t="s">
        <v>148</v>
      </c>
      <c r="E392" s="216" t="s">
        <v>551</v>
      </c>
      <c r="F392" s="217" t="s">
        <v>552</v>
      </c>
      <c r="G392" s="217"/>
      <c r="H392" s="217"/>
      <c r="I392" s="217"/>
      <c r="J392" s="218" t="s">
        <v>182</v>
      </c>
      <c r="K392" s="219">
        <v>0.001</v>
      </c>
      <c r="L392" s="220">
        <v>0</v>
      </c>
      <c r="M392" s="221"/>
      <c r="N392" s="222">
        <f>ROUND(L392*K392,2)</f>
        <v>0</v>
      </c>
      <c r="O392" s="222"/>
      <c r="P392" s="222"/>
      <c r="Q392" s="222"/>
      <c r="R392" s="50"/>
      <c r="T392" s="223" t="s">
        <v>22</v>
      </c>
      <c r="U392" s="58" t="s">
        <v>45</v>
      </c>
      <c r="V392" s="49"/>
      <c r="W392" s="224">
        <f>V392*K392</f>
        <v>0</v>
      </c>
      <c r="X392" s="224">
        <v>0</v>
      </c>
      <c r="Y392" s="224">
        <f>X392*K392</f>
        <v>0</v>
      </c>
      <c r="Z392" s="224">
        <v>0</v>
      </c>
      <c r="AA392" s="225">
        <f>Z392*K392</f>
        <v>0</v>
      </c>
      <c r="AR392" s="24" t="s">
        <v>264</v>
      </c>
      <c r="AT392" s="24" t="s">
        <v>148</v>
      </c>
      <c r="AU392" s="24" t="s">
        <v>100</v>
      </c>
      <c r="AY392" s="24" t="s">
        <v>147</v>
      </c>
      <c r="BE392" s="139">
        <f>IF(U392="základní",N392,0)</f>
        <v>0</v>
      </c>
      <c r="BF392" s="139">
        <f>IF(U392="snížená",N392,0)</f>
        <v>0</v>
      </c>
      <c r="BG392" s="139">
        <f>IF(U392="zákl. přenesená",N392,0)</f>
        <v>0</v>
      </c>
      <c r="BH392" s="139">
        <f>IF(U392="sníž. přenesená",N392,0)</f>
        <v>0</v>
      </c>
      <c r="BI392" s="139">
        <f>IF(U392="nulová",N392,0)</f>
        <v>0</v>
      </c>
      <c r="BJ392" s="24" t="s">
        <v>37</v>
      </c>
      <c r="BK392" s="139">
        <f>ROUND(L392*K392,2)</f>
        <v>0</v>
      </c>
      <c r="BL392" s="24" t="s">
        <v>264</v>
      </c>
      <c r="BM392" s="24" t="s">
        <v>553</v>
      </c>
    </row>
    <row r="393" spans="2:63" s="1" customFormat="1" ht="49.9" customHeight="1">
      <c r="B393" s="48"/>
      <c r="C393" s="49"/>
      <c r="D393" s="203" t="s">
        <v>554</v>
      </c>
      <c r="E393" s="49"/>
      <c r="F393" s="49"/>
      <c r="G393" s="49"/>
      <c r="H393" s="49"/>
      <c r="I393" s="49"/>
      <c r="J393" s="49"/>
      <c r="K393" s="49"/>
      <c r="L393" s="49"/>
      <c r="M393" s="49"/>
      <c r="N393" s="267">
        <f>BK393</f>
        <v>0</v>
      </c>
      <c r="O393" s="268"/>
      <c r="P393" s="268"/>
      <c r="Q393" s="268"/>
      <c r="R393" s="50"/>
      <c r="T393" s="189"/>
      <c r="U393" s="74"/>
      <c r="V393" s="74"/>
      <c r="W393" s="74"/>
      <c r="X393" s="74"/>
      <c r="Y393" s="74"/>
      <c r="Z393" s="74"/>
      <c r="AA393" s="76"/>
      <c r="AT393" s="24" t="s">
        <v>79</v>
      </c>
      <c r="AU393" s="24" t="s">
        <v>80</v>
      </c>
      <c r="AY393" s="24" t="s">
        <v>555</v>
      </c>
      <c r="BK393" s="139">
        <v>0</v>
      </c>
    </row>
    <row r="394" spans="2:18" s="1" customFormat="1" ht="6.95" customHeight="1"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9"/>
    </row>
  </sheetData>
  <sheetProtection password="CC35" sheet="1" objects="1" scenarios="1" formatColumns="0" formatRows="0"/>
  <mergeCells count="480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L151:M151"/>
    <mergeCell ref="N151:Q151"/>
    <mergeCell ref="F152:I152"/>
    <mergeCell ref="F154:I154"/>
    <mergeCell ref="L154:M154"/>
    <mergeCell ref="N154:Q154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7:I197"/>
    <mergeCell ref="L197:M197"/>
    <mergeCell ref="N197:Q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9:I259"/>
    <mergeCell ref="L259:M259"/>
    <mergeCell ref="N259:Q259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69:I269"/>
    <mergeCell ref="F270:I270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L341:M341"/>
    <mergeCell ref="N341:Q341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8:I348"/>
    <mergeCell ref="L348:M348"/>
    <mergeCell ref="N348:Q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F361:I361"/>
    <mergeCell ref="L361:M361"/>
    <mergeCell ref="N361:Q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L392:M392"/>
    <mergeCell ref="N392:Q392"/>
    <mergeCell ref="N129:Q129"/>
    <mergeCell ref="N130:Q130"/>
    <mergeCell ref="N131:Q131"/>
    <mergeCell ref="N153:Q153"/>
    <mergeCell ref="N155:Q155"/>
    <mergeCell ref="N196:Q196"/>
    <mergeCell ref="N219:Q219"/>
    <mergeCell ref="N258:Q258"/>
    <mergeCell ref="N260:Q260"/>
    <mergeCell ref="N261:Q261"/>
    <mergeCell ref="N267:Q267"/>
    <mergeCell ref="N291:Q291"/>
    <mergeCell ref="N342:Q342"/>
    <mergeCell ref="N347:Q347"/>
    <mergeCell ref="N353:Q353"/>
    <mergeCell ref="N360:Q360"/>
    <mergeCell ref="N388:Q388"/>
    <mergeCell ref="N393:Q393"/>
    <mergeCell ref="H1:K1"/>
    <mergeCell ref="S2:AC2"/>
  </mergeCells>
  <hyperlinks>
    <hyperlink ref="F1:G1" location="C2" display="1) Krycí list rozpočtu"/>
    <hyperlink ref="H1:K1" location="C85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Jana-PC\Jana</cp:lastModifiedBy>
  <dcterms:created xsi:type="dcterms:W3CDTF">2017-10-24T14:27:00Z</dcterms:created>
  <dcterms:modified xsi:type="dcterms:W3CDTF">2017-10-24T14:27:02Z</dcterms:modified>
  <cp:category/>
  <cp:version/>
  <cp:contentType/>
  <cp:contentStatus/>
</cp:coreProperties>
</file>