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76" yWindow="1395" windowWidth="15315" windowHeight="13740" activeTab="0"/>
  </bookViews>
  <sheets>
    <sheet name="Titulní" sheetId="1" r:id="rId1"/>
    <sheet name="rekap" sheetId="2" r:id="rId2"/>
    <sheet name="HSV, PSV" sheetId="3" r:id="rId3"/>
  </sheets>
  <externalReferences>
    <externalReference r:id="rId6"/>
    <externalReference r:id="rId7"/>
  </externalReferences>
  <definedNames>
    <definedName name="AXA_4097">'HSV, PSV'!$E:$E</definedName>
    <definedName name="AXA_8192">'HSV, PSV'!$A:$A</definedName>
    <definedName name="AXA_8193">'HSV, PSV'!$B:$B</definedName>
    <definedName name="AXA_8194">'HSV, PSV'!$C:$C</definedName>
    <definedName name="AXA_8195">'HSV, PSV'!$D:$D</definedName>
    <definedName name="cisloobjektu">'[1]Krycí list'!$A$4</definedName>
    <definedName name="cislostavby">'[1]Krycí list'!$A$6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Mont">#REF!</definedName>
    <definedName name="Montaz0">#REF!</definedName>
    <definedName name="NazevDilu">#REF!</definedName>
    <definedName name="nazevobjektu">'[1]Krycí list'!$C$4</definedName>
    <definedName name="nazevstavby">'[1]Krycí list'!$C$6</definedName>
    <definedName name="_xlnm.Print_Area" localSheetId="2">'HSV, PSV'!$A$1:$K$136</definedName>
    <definedName name="_xlnm.Print_Area" localSheetId="1">'rekap'!$A$1:$E$17</definedName>
    <definedName name="_xlnm.Print_Area" localSheetId="0">'Titulní'!$A$1:$F$29</definedName>
    <definedName name="PocetMJ">'[1]Krycí list'!$G$7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</definedNames>
  <calcPr fullCalcOnLoad="1"/>
</workbook>
</file>

<file path=xl/sharedStrings.xml><?xml version="1.0" encoding="utf-8"?>
<sst xmlns="http://schemas.openxmlformats.org/spreadsheetml/2006/main" count="350" uniqueCount="231">
  <si>
    <t>Poř.</t>
  </si>
  <si>
    <t>jednotková</t>
  </si>
  <si>
    <t>pol.</t>
  </si>
  <si>
    <t>položky</t>
  </si>
  <si>
    <t>Název položky</t>
  </si>
  <si>
    <t>jednotka</t>
  </si>
  <si>
    <t>množství</t>
  </si>
  <si>
    <t>hmotnost</t>
  </si>
  <si>
    <t>celkem</t>
  </si>
  <si>
    <t>1</t>
  </si>
  <si>
    <t>m2</t>
  </si>
  <si>
    <t>m</t>
  </si>
  <si>
    <t>hod</t>
  </si>
  <si>
    <t>Hodinová zúčtovací sazba technik odborný</t>
  </si>
  <si>
    <t xml:space="preserve"> - fotodokumentace stavu před, během a po dokončení stavebních prací, její zpracování a archivace</t>
  </si>
  <si>
    <t>SUŤ</t>
  </si>
  <si>
    <t>C-997211111-0</t>
  </si>
  <si>
    <t>t</t>
  </si>
  <si>
    <t>C-997211511-0</t>
  </si>
  <si>
    <t>Vodorovná doprava suti po suchu na vzdálenost do 1 km</t>
  </si>
  <si>
    <t>C-997211519-0</t>
  </si>
  <si>
    <t>Příplatek zkd 1 km u vodorovné dopravy suti</t>
  </si>
  <si>
    <t>REKAPITULACE NÁKLADŮ</t>
  </si>
  <si>
    <t>ks</t>
  </si>
  <si>
    <t>Objekt :</t>
  </si>
  <si>
    <t>Stavba :</t>
  </si>
  <si>
    <t>HZS</t>
  </si>
  <si>
    <t>KRYCÍ LIST ROZPOČTU</t>
  </si>
  <si>
    <t>JKSO :</t>
  </si>
  <si>
    <t>SKP :</t>
  </si>
  <si>
    <t xml:space="preserve">Projektant : </t>
  </si>
  <si>
    <t>Objednatel :</t>
  </si>
  <si>
    <t>Náklady na MJ :</t>
  </si>
  <si>
    <t>Počet listů :</t>
  </si>
  <si>
    <t>Zakázkové číslo :</t>
  </si>
  <si>
    <t>Zpracovatel projektu :</t>
  </si>
  <si>
    <t>ROZPOČTOVÉ NÁKLADY</t>
  </si>
  <si>
    <t xml:space="preserve">Rozpočtové náklady </t>
  </si>
  <si>
    <t xml:space="preserve">Z  R  N </t>
  </si>
  <si>
    <t>Dodávka celkem</t>
  </si>
  <si>
    <t>zařízení staveniště</t>
  </si>
  <si>
    <t>Montážní práce celkem</t>
  </si>
  <si>
    <t>ztíž. podmínky výstavby</t>
  </si>
  <si>
    <t>HSV práce celkem</t>
  </si>
  <si>
    <t xml:space="preserve">geodetická činnost </t>
  </si>
  <si>
    <t>PSV práce celkem</t>
  </si>
  <si>
    <t>PRÁCE CELKEM</t>
  </si>
  <si>
    <t>zkoušky a revize</t>
  </si>
  <si>
    <t>ZRN celkem (práce+dodávka)</t>
  </si>
  <si>
    <t>ostatní</t>
  </si>
  <si>
    <t>VRN celkem</t>
  </si>
  <si>
    <t>Rozpočtové náklady RN</t>
  </si>
  <si>
    <t>stroje, zař., inventář</t>
  </si>
  <si>
    <t>RN+VRN+INVENTÁŘ+OSTATNÍ</t>
  </si>
  <si>
    <t>Vypracoval</t>
  </si>
  <si>
    <t>Za zhotovitele</t>
  </si>
  <si>
    <t>Za objednatele</t>
  </si>
  <si>
    <t xml:space="preserve">Jméno : </t>
  </si>
  <si>
    <t>Jméno :</t>
  </si>
  <si>
    <t>Datum :</t>
  </si>
  <si>
    <t>Podpis :</t>
  </si>
  <si>
    <t>Základ pro DPH</t>
  </si>
  <si>
    <t>%  činí :</t>
  </si>
  <si>
    <t>DPH</t>
  </si>
  <si>
    <t>CENA ZA OBJEKT CELKEM</t>
  </si>
  <si>
    <t>2 +</t>
  </si>
  <si>
    <t xml:space="preserve">Datum : </t>
  </si>
  <si>
    <t>Jiří Sedláček</t>
  </si>
  <si>
    <t>R101</t>
  </si>
  <si>
    <t xml:space="preserve"> - projektant, statik, dohled památkové péče</t>
  </si>
  <si>
    <t>R102</t>
  </si>
  <si>
    <t>HMOTY</t>
  </si>
  <si>
    <t>Práce nestavebního charakteru a práce průzkumné</t>
  </si>
  <si>
    <t>Práce nestavebního charakteru celkem</t>
  </si>
  <si>
    <t>Vedlejší a ostatní náklady</t>
  </si>
  <si>
    <t>Zařízení staveniště</t>
  </si>
  <si>
    <t xml:space="preserve">Geodetická činnost </t>
  </si>
  <si>
    <t>inž. činnost zhotovitele</t>
  </si>
  <si>
    <t>Inženýrská činnost zhotovitele</t>
  </si>
  <si>
    <t>Vedlejší a ostatní náklady celkem</t>
  </si>
  <si>
    <t>C-628195001-0</t>
  </si>
  <si>
    <t>Očištění zdiva nebo betonu zdí a valů před započetím oprav ručně</t>
  </si>
  <si>
    <t>C-629995101-0</t>
  </si>
  <si>
    <t>Očištění vnějších ploch tlakovou vodou</t>
  </si>
  <si>
    <t>HRAD VALDŠTEJN</t>
  </si>
  <si>
    <t>STRNADOVÁ - GIRSA AT, spol. s r. o.</t>
  </si>
  <si>
    <t>Stavební průzkum bez rozlišení - kontrola konstrukcí před zahájením prací, upřesnění postupů</t>
  </si>
  <si>
    <t>m3</t>
  </si>
  <si>
    <t>C-938903113-0</t>
  </si>
  <si>
    <t>Vysekání spár hl do 70 mm ve zdivu z lomového kamene, řádkovém nebo kyklopském</t>
  </si>
  <si>
    <t>C-783801223-0</t>
  </si>
  <si>
    <t>C-628635532-0</t>
  </si>
  <si>
    <t>Vyplnění spár zdiva z cihel maltou cementovou na hl do 70 mm s vyspárováním</t>
  </si>
  <si>
    <t>obnovení spárování vč. klínování a zatření spár</t>
  </si>
  <si>
    <t>60 % plochy</t>
  </si>
  <si>
    <t>C-711131811-0</t>
  </si>
  <si>
    <t>Odstranění izolace proti zemní vlhkosti vodorovné</t>
  </si>
  <si>
    <t>CENA</t>
  </si>
  <si>
    <t>C-938909331-0</t>
  </si>
  <si>
    <t>Čištění vozovek metením ručně podkladu nebo krytu betonového nebo živičného</t>
  </si>
  <si>
    <t>C-965042141-0</t>
  </si>
  <si>
    <t>Bourání podkladů pod dlažby nebo mazanin betonových nebo z litého asfaltu tl do 100 mm pl přes 4 m2</t>
  </si>
  <si>
    <t>Provozní vlivy</t>
  </si>
  <si>
    <t>Základní náklady</t>
  </si>
  <si>
    <t>Základní náklady cekem</t>
  </si>
  <si>
    <t>m´</t>
  </si>
  <si>
    <t xml:space="preserve">HRAD VALDŠTEJN </t>
  </si>
  <si>
    <t>září 2017</t>
  </si>
  <si>
    <t>R103</t>
  </si>
  <si>
    <t>Geodetické zaměření konstrukcí a plochy terasy před zahájením praci</t>
  </si>
  <si>
    <t>prostorové lešení nad plochou tersy</t>
  </si>
  <si>
    <t>obvodová lemovka Cu plech</t>
  </si>
  <si>
    <t>očištění dlaždic od malty - pro rozpočet předpoklad 15 %</t>
  </si>
  <si>
    <t>očištění spádového betonu</t>
  </si>
  <si>
    <t>odstranění mazaniny (ručně, rozřezáním) tl. 70 - 170 mm</t>
  </si>
  <si>
    <t>dilatace</t>
  </si>
  <si>
    <t>výztuž mazaniny</t>
  </si>
  <si>
    <t>nový spádový beton tl. 75 - 100 mm</t>
  </si>
  <si>
    <t>nástřiková hydroizolece</t>
  </si>
  <si>
    <t>podkladní betonová mazanina tl. 65 mm - vodostavebný beton</t>
  </si>
  <si>
    <t>nová pískovcová dlažba řezaná, ručně opracovaná tl. 80 mm</t>
  </si>
  <si>
    <t>spárování do líce</t>
  </si>
  <si>
    <t>výměna krytiny TiZn</t>
  </si>
  <si>
    <t>dodání a osazení kamenných stupň/prahů v. cca 1560 mmm - po úpravě spádování</t>
  </si>
  <si>
    <t xml:space="preserve"> - podesta nástupního schodiště</t>
  </si>
  <si>
    <t>vyjmutí kamenných dlaždic jednotlivých - celkem</t>
  </si>
  <si>
    <t>vyrovnání ložné plochy, vápenopískové lože</t>
  </si>
  <si>
    <t>zpětné položení dlažby</t>
  </si>
  <si>
    <t>oprava spárování</t>
  </si>
  <si>
    <t>očištění voudou + biocidní roztok</t>
  </si>
  <si>
    <t>očištění kartáči</t>
  </si>
  <si>
    <t>očištění tlakovou vodou</t>
  </si>
  <si>
    <t>spárování</t>
  </si>
  <si>
    <t>vysekání uvolněných spar - 60 % plocha</t>
  </si>
  <si>
    <t>vypláchnutí a vyčištění spár</t>
  </si>
  <si>
    <t>vyspárování s klínováním</t>
  </si>
  <si>
    <t>pískovcové chrliče - oprava, napojení na novou dlažbu</t>
  </si>
  <si>
    <t>***</t>
  </si>
  <si>
    <t>Očištění omítek napadených mikroorganismy dvojnásobným nátěrem biocidním přípravkem</t>
  </si>
  <si>
    <t>TERASA</t>
  </si>
  <si>
    <t>C-943311111-0</t>
  </si>
  <si>
    <t>Montáž lešení prostorového modulového lehkého bez podlah zatížení do 200 kg/m2 v do 10 m</t>
  </si>
  <si>
    <t>C-943311211-0</t>
  </si>
  <si>
    <t>Příplatek k lešení prostorovému modulovému lehkému bez podlah v do 10 m za první a zkd den použití</t>
  </si>
  <si>
    <t>C-943311811-0</t>
  </si>
  <si>
    <t>Demontáž lešení prostorového modulového lehkého bez podlah zatížení do 200 kg/m2 v do 10 m</t>
  </si>
  <si>
    <t>C-944611111-0</t>
  </si>
  <si>
    <t>Montáž ochranné plachty z textilie z umělých vláken</t>
  </si>
  <si>
    <t>C-944611211-0</t>
  </si>
  <si>
    <t>Příplatek k ochranné plachtě za první a zkd den použití</t>
  </si>
  <si>
    <t>C-944611811-0</t>
  </si>
  <si>
    <t>Demontáž ochranné plachty z textilie z umělých vláken</t>
  </si>
  <si>
    <t>C-949211111-0</t>
  </si>
  <si>
    <t>Montáž lešeňové podlahy s příčníky pro trubková lešení v do 10 m</t>
  </si>
  <si>
    <t>C-949211211-0</t>
  </si>
  <si>
    <t>Příplatek k lešeňové podlaze s příčníky pro trubková lešení za první a zkd den použití</t>
  </si>
  <si>
    <t>C-949211811-0</t>
  </si>
  <si>
    <t>Demontáž lešeňové podlahy s příčníky pro trubková lešení v do 10 m</t>
  </si>
  <si>
    <t>C-113106122-0</t>
  </si>
  <si>
    <t>Rozebrání dlažeb komunikací pro pěší z kamenných dlaždic</t>
  </si>
  <si>
    <t>ručnní rozebrání pro další použití</t>
  </si>
  <si>
    <t>C-979051112-0</t>
  </si>
  <si>
    <t>plocha terasy - dlažby - rozebrání</t>
  </si>
  <si>
    <t>C-764002871-0</t>
  </si>
  <si>
    <t>Demontáž lemování zdí do suti</t>
  </si>
  <si>
    <t xml:space="preserve">doplnění násypu - předpoklad do tl. do 100 mm </t>
  </si>
  <si>
    <t>C-635111411-0</t>
  </si>
  <si>
    <t>Doplnění násypů pod podlahy, mazaniny a dlažby pískem pl do 2 m2</t>
  </si>
  <si>
    <t>C-631311214-0</t>
  </si>
  <si>
    <t>Mazanina tl do 80 mm z betonu prostého se zvýšenými nároky na prostředí tř. c 25/30</t>
  </si>
  <si>
    <t>C-931992121-0</t>
  </si>
  <si>
    <t>Výplň dilatačních spár z extrudovaného polystyrénu tl 20 mm</t>
  </si>
  <si>
    <t>C-631319173-0</t>
  </si>
  <si>
    <t>Příplatek k mazanině tl do 120 mm za stržení povrchu spodní vrstvy před vložením výztuže</t>
  </si>
  <si>
    <t>C-631319183-0</t>
  </si>
  <si>
    <t>Příplatek k mazanině tl do 120 mm za sklon do 35°</t>
  </si>
  <si>
    <t>C-631362021-0</t>
  </si>
  <si>
    <t>Výztuž mazanin svařovanými sítěmi kari</t>
  </si>
  <si>
    <t>R-712-01</t>
  </si>
  <si>
    <t>C-631311114-0</t>
  </si>
  <si>
    <t>Mazanina tl do 80 mm z betonu prostého bez zvýšených nároků na prostředí tř. c 16/20</t>
  </si>
  <si>
    <t>Nástřikková hydroizolace  - 2x corcrete + 2x BC601 + 2x TC621</t>
  </si>
  <si>
    <t>R-772-01</t>
  </si>
  <si>
    <t>C-772524270-0</t>
  </si>
  <si>
    <t>Kladení dlažby z kamene z pravoúhlých desek vzorovaných lepených tl do 90 mm</t>
  </si>
  <si>
    <t>Dodávka dlažby vč. ručního opracování povrchu a úpravy u chrličů - 300/300/80 a bordurové 530/530/80 mm</t>
  </si>
  <si>
    <t>C-764331414-0</t>
  </si>
  <si>
    <t>Lemování rovných zdí střech s krytinou skládanou  z cu plechu rš 330 mm</t>
  </si>
  <si>
    <t>R-772-02</t>
  </si>
  <si>
    <t>Dodání a osazení kamenných stupň/prahů v. cca 1560 mmm - po úpravě spádování</t>
  </si>
  <si>
    <t>R-772-03</t>
  </si>
  <si>
    <t>Pískovcové chrliče - úprava, napojení na novou dlažbu</t>
  </si>
  <si>
    <t xml:space="preserve"> - střecha vřetenového schodiště</t>
  </si>
  <si>
    <t>C-764001821-0</t>
  </si>
  <si>
    <t>Demontáž krytiny ze svitků nebo tabulí do suti</t>
  </si>
  <si>
    <t>C-765191901-0</t>
  </si>
  <si>
    <t>Demontáž pojistné hydroizolační fólie kladené ve sklonu do 30°</t>
  </si>
  <si>
    <t>H-283292230-1</t>
  </si>
  <si>
    <t>Fólie strukturovaná delta®- trela 1,5 x 30 m</t>
  </si>
  <si>
    <t>C-765191013-0</t>
  </si>
  <si>
    <t>Montáž pojistné hydroizolační fólie kladené přes 20° volně na bednění nebo tepelnou izolaci</t>
  </si>
  <si>
    <t>C-764141457-0</t>
  </si>
  <si>
    <t>Krytina střechy oblé drážkováním ze svitků z tizn předzvětralého plechu rš 670 mm</t>
  </si>
  <si>
    <t>Práce a dodávky, HSV, PSV</t>
  </si>
  <si>
    <t>C-636195001-0</t>
  </si>
  <si>
    <t>Oprava spárování dlažby z kamenů mc pl do 4 m2</t>
  </si>
  <si>
    <t>C-636195011-0</t>
  </si>
  <si>
    <t>Spárování dlažby z kamenů mc pl přes 4 m2</t>
  </si>
  <si>
    <t>C-636111411-0</t>
  </si>
  <si>
    <t>Doplnění dlažby z lomového kamene pl do 4 m2 do písku</t>
  </si>
  <si>
    <t>zpětné položení</t>
  </si>
  <si>
    <t>Očištění desek nebo dlaždic se spárováním z mc</t>
  </si>
  <si>
    <t>Očištění desek nebo dlaždic se spárováním</t>
  </si>
  <si>
    <t xml:space="preserve"> - spárování cimbuří terasy a věže</t>
  </si>
  <si>
    <t xml:space="preserve"> - terasa</t>
  </si>
  <si>
    <t>TERASA nad biliárním sálem</t>
  </si>
  <si>
    <t>součet</t>
  </si>
  <si>
    <t>C-998018001-0</t>
  </si>
  <si>
    <t>Přesun hmot ruční pro budovy v do 6 m</t>
  </si>
  <si>
    <t>Svislá doprava suti na v 3,5 m</t>
  </si>
  <si>
    <t>9x</t>
  </si>
  <si>
    <t>C-997013801-0</t>
  </si>
  <si>
    <t>Poplatek za uložení stavebního betonového odpadu na skládce (skládkovné)</t>
  </si>
  <si>
    <t>C-997013831-0</t>
  </si>
  <si>
    <t>Poplatek za uložení stavebního směsného odpadu na skládce (skládkovné)</t>
  </si>
  <si>
    <t>TERASA nad biliárním sálem celkem</t>
  </si>
  <si>
    <t>ROZPOČET</t>
  </si>
  <si>
    <t>VÝKAZ ZÁKLADNÍCH VÝMĚR</t>
  </si>
  <si>
    <t>Terasa nad biliárním sálem</t>
  </si>
  <si>
    <t>1) Obnova terasy nad biliárním sálem</t>
  </si>
  <si>
    <t xml:space="preserve">HRAD VALDŠTEJN 
1) Obnova terasy nad biliárním sálem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</si>
</sst>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.000"/>
    <numFmt numFmtId="167" formatCode="0.0"/>
    <numFmt numFmtId="168" formatCode="#,##0.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 CE"/>
      <family val="2"/>
    </font>
    <font>
      <sz val="9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8"/>
      <name val="Arial CE"/>
      <family val="0"/>
    </font>
    <font>
      <i/>
      <sz val="10"/>
      <color indexed="8"/>
      <name val="Arial"/>
      <family val="2"/>
    </font>
    <font>
      <sz val="9"/>
      <color indexed="8"/>
      <name val="Arial CE"/>
      <family val="0"/>
    </font>
    <font>
      <b/>
      <i/>
      <sz val="10"/>
      <color indexed="8"/>
      <name val="Arial"/>
      <family val="2"/>
    </font>
    <font>
      <b/>
      <sz val="10"/>
      <color indexed="8"/>
      <name val="Arial CE"/>
      <family val="0"/>
    </font>
    <font>
      <i/>
      <sz val="8"/>
      <color indexed="8"/>
      <name val="Arial CE"/>
      <family val="2"/>
    </font>
    <font>
      <i/>
      <sz val="12"/>
      <color indexed="8"/>
      <name val="Arial"/>
      <family val="2"/>
    </font>
    <font>
      <b/>
      <sz val="12"/>
      <color indexed="8"/>
      <name val="Arial CE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i/>
      <sz val="10"/>
      <color rgb="FF000000"/>
      <name val="Arial"/>
      <family val="2"/>
    </font>
    <font>
      <sz val="9"/>
      <color rgb="FF000000"/>
      <name val="Arial CE"/>
      <family val="0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 CE"/>
      <family val="0"/>
    </font>
    <font>
      <b/>
      <sz val="10"/>
      <color rgb="FF000000"/>
      <name val="Arial"/>
      <family val="2"/>
    </font>
    <font>
      <i/>
      <sz val="8"/>
      <color rgb="FF000000"/>
      <name val="Arial CE"/>
      <family val="2"/>
    </font>
    <font>
      <i/>
      <sz val="12"/>
      <color theme="1"/>
      <name val="Arial"/>
      <family val="2"/>
    </font>
    <font>
      <b/>
      <sz val="12"/>
      <color rgb="FF00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double"/>
      <top style="thin"/>
      <bottom style="double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 style="double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4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165" fontId="3" fillId="33" borderId="0" xfId="51" applyNumberFormat="1" applyFont="1" applyFill="1" applyBorder="1" applyAlignment="1" applyProtection="1">
      <alignment horizontal="right"/>
      <protection locked="0"/>
    </xf>
    <xf numFmtId="165" fontId="3" fillId="33" borderId="0" xfId="51" applyNumberFormat="1" applyFont="1" applyFill="1" applyBorder="1" applyProtection="1">
      <alignment/>
      <protection locked="0"/>
    </xf>
    <xf numFmtId="1" fontId="3" fillId="33" borderId="0" xfId="51" applyNumberFormat="1" applyFont="1" applyFill="1" applyBorder="1" applyAlignment="1" applyProtection="1">
      <alignment horizontal="right"/>
      <protection locked="0"/>
    </xf>
    <xf numFmtId="165" fontId="3" fillId="33" borderId="0" xfId="51" applyNumberFormat="1" applyFont="1" applyFill="1" applyBorder="1" applyAlignment="1" applyProtection="1">
      <alignment horizontal="left"/>
      <protection locked="0"/>
    </xf>
    <xf numFmtId="1" fontId="9" fillId="33" borderId="0" xfId="51" applyNumberFormat="1" applyFont="1" applyFill="1" applyBorder="1" applyAlignment="1" applyProtection="1">
      <alignment horizontal="right"/>
      <protection locked="0"/>
    </xf>
    <xf numFmtId="165" fontId="2" fillId="0" borderId="0" xfId="48" applyNumberFormat="1" applyFont="1" applyBorder="1">
      <alignment/>
      <protection/>
    </xf>
    <xf numFmtId="2" fontId="2" fillId="0" borderId="0" xfId="48" applyNumberFormat="1" applyFont="1" applyBorder="1">
      <alignment/>
      <protection/>
    </xf>
    <xf numFmtId="0" fontId="2" fillId="0" borderId="0" xfId="0" applyFont="1" applyBorder="1" applyAlignment="1">
      <alignment/>
    </xf>
    <xf numFmtId="1" fontId="9" fillId="33" borderId="0" xfId="51" applyNumberFormat="1" applyFont="1" applyFill="1" applyBorder="1" applyAlignment="1" applyProtection="1">
      <alignment horizontal="left"/>
      <protection locked="0"/>
    </xf>
    <xf numFmtId="0" fontId="3" fillId="33" borderId="0" xfId="51" applyFont="1" applyFill="1" applyBorder="1" applyAlignment="1">
      <alignment horizontal="left" wrapText="1"/>
      <protection/>
    </xf>
    <xf numFmtId="1" fontId="3" fillId="33" borderId="0" xfId="51" applyNumberFormat="1" applyFont="1" applyFill="1" applyBorder="1" applyAlignment="1">
      <alignment horizontal="left"/>
      <protection/>
    </xf>
    <xf numFmtId="1" fontId="3" fillId="33" borderId="0" xfId="51" applyNumberFormat="1" applyFont="1" applyFill="1" applyBorder="1" applyAlignment="1" applyProtection="1">
      <alignment horizontal="center"/>
      <protection locked="0"/>
    </xf>
    <xf numFmtId="165" fontId="3" fillId="33" borderId="0" xfId="51" applyNumberFormat="1" applyFont="1" applyFill="1" applyBorder="1" applyAlignment="1" applyProtection="1">
      <alignment horizontal="left"/>
      <protection locked="0"/>
    </xf>
    <xf numFmtId="165" fontId="3" fillId="33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3" fillId="33" borderId="0" xfId="51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68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168" fontId="7" fillId="0" borderId="15" xfId="0" applyNumberFormat="1" applyFont="1" applyBorder="1" applyAlignment="1">
      <alignment vertical="center"/>
    </xf>
    <xf numFmtId="168" fontId="7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168" fontId="7" fillId="0" borderId="18" xfId="0" applyNumberFormat="1" applyFont="1" applyBorder="1" applyAlignment="1">
      <alignment vertical="center"/>
    </xf>
    <xf numFmtId="168" fontId="7" fillId="0" borderId="19" xfId="0" applyNumberFormat="1" applyFont="1" applyBorder="1" applyAlignment="1">
      <alignment vertical="center"/>
    </xf>
    <xf numFmtId="0" fontId="3" fillId="0" borderId="10" xfId="50" applyFont="1" applyBorder="1" applyAlignment="1">
      <alignment vertical="center"/>
      <protection/>
    </xf>
    <xf numFmtId="4" fontId="3" fillId="0" borderId="20" xfId="0" applyNumberFormat="1" applyFont="1" applyBorder="1" applyAlignment="1">
      <alignment vertical="center"/>
    </xf>
    <xf numFmtId="49" fontId="3" fillId="0" borderId="11" xfId="50" applyNumberFormat="1" applyFont="1" applyBorder="1" applyAlignment="1">
      <alignment horizontal="center" vertical="center"/>
      <protection/>
    </xf>
    <xf numFmtId="168" fontId="3" fillId="0" borderId="16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168" fontId="7" fillId="0" borderId="24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3" fillId="33" borderId="28" xfId="51" applyNumberFormat="1" applyFont="1" applyFill="1" applyBorder="1" applyAlignment="1">
      <alignment vertical="center" wrapText="1"/>
      <protection/>
    </xf>
    <xf numFmtId="0" fontId="39" fillId="0" borderId="28" xfId="0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0" fillId="33" borderId="28" xfId="0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4" fontId="39" fillId="33" borderId="29" xfId="0" applyNumberFormat="1" applyFont="1" applyFill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 vertical="center"/>
    </xf>
    <xf numFmtId="0" fontId="8" fillId="0" borderId="0" xfId="48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2" fontId="0" fillId="33" borderId="28" xfId="0" applyNumberFormat="1" applyFill="1" applyBorder="1" applyAlignment="1">
      <alignment horizontal="center" vertical="center"/>
    </xf>
    <xf numFmtId="2" fontId="0" fillId="33" borderId="28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54" fillId="34" borderId="0" xfId="0" applyNumberFormat="1" applyFont="1" applyFill="1" applyAlignment="1">
      <alignment vertical="center"/>
    </xf>
    <xf numFmtId="49" fontId="55" fillId="33" borderId="28" xfId="51" applyNumberFormat="1" applyFont="1" applyFill="1" applyBorder="1" applyAlignment="1" applyProtection="1">
      <alignment vertical="center" wrapText="1"/>
      <protection locked="0"/>
    </xf>
    <xf numFmtId="0" fontId="39" fillId="33" borderId="28" xfId="0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4" fontId="39" fillId="0" borderId="29" xfId="0" applyNumberFormat="1" applyFont="1" applyBorder="1" applyAlignment="1">
      <alignment/>
    </xf>
    <xf numFmtId="4" fontId="7" fillId="0" borderId="11" xfId="0" applyNumberFormat="1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horizontal="left" vertical="center" wrapText="1" indent="1"/>
    </xf>
    <xf numFmtId="0" fontId="55" fillId="0" borderId="28" xfId="51" applyFont="1" applyFill="1" applyBorder="1" applyAlignment="1" applyProtection="1">
      <alignment horizontal="left" vertical="center"/>
      <protection locked="0"/>
    </xf>
    <xf numFmtId="0" fontId="7" fillId="0" borderId="28" xfId="51" applyFont="1" applyFill="1" applyBorder="1" applyAlignment="1" applyProtection="1">
      <alignment horizontal="left" vertical="center"/>
      <protection locked="0"/>
    </xf>
    <xf numFmtId="4" fontId="7" fillId="0" borderId="28" xfId="51" applyNumberFormat="1" applyFont="1" applyFill="1" applyBorder="1" applyAlignment="1" applyProtection="1">
      <alignment horizontal="center" vertical="center"/>
      <protection locked="0"/>
    </xf>
    <xf numFmtId="4" fontId="7" fillId="0" borderId="28" xfId="51" applyNumberFormat="1" applyFont="1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>
      <alignment horizontal="center" vertical="center"/>
    </xf>
    <xf numFmtId="4" fontId="0" fillId="0" borderId="28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4" fillId="0" borderId="28" xfId="0" applyFont="1" applyFill="1" applyBorder="1" applyAlignment="1" quotePrefix="1">
      <alignment vertical="center" wrapText="1"/>
    </xf>
    <xf numFmtId="4" fontId="3" fillId="0" borderId="28" xfId="51" applyNumberFormat="1" applyFont="1" applyFill="1" applyBorder="1" applyAlignment="1">
      <alignment vertical="center" wrapText="1"/>
      <protection/>
    </xf>
    <xf numFmtId="0" fontId="13" fillId="0" borderId="28" xfId="51" applyFont="1" applyFill="1" applyBorder="1" applyAlignment="1" applyProtection="1">
      <alignment vertical="center" wrapText="1"/>
      <protection locked="0"/>
    </xf>
    <xf numFmtId="0" fontId="54" fillId="0" borderId="28" xfId="51" applyFont="1" applyFill="1" applyBorder="1" applyAlignment="1" applyProtection="1" quotePrefix="1">
      <alignment vertical="center" wrapText="1"/>
      <protection locked="0"/>
    </xf>
    <xf numFmtId="0" fontId="56" fillId="0" borderId="28" xfId="51" applyFont="1" applyFill="1" applyBorder="1" applyAlignment="1" applyProtection="1">
      <alignment vertical="center" wrapText="1"/>
      <protection locked="0"/>
    </xf>
    <xf numFmtId="4" fontId="10" fillId="0" borderId="28" xfId="51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left" vertical="center"/>
      <protection/>
    </xf>
    <xf numFmtId="0" fontId="57" fillId="0" borderId="11" xfId="51" applyFont="1" applyFill="1" applyBorder="1" applyAlignment="1">
      <alignment horizontal="center" vertical="center" wrapText="1"/>
      <protection/>
    </xf>
    <xf numFmtId="4" fontId="5" fillId="0" borderId="11" xfId="51" applyNumberFormat="1" applyFont="1" applyFill="1" applyBorder="1" applyAlignment="1">
      <alignment horizontal="center" vertical="center"/>
      <protection/>
    </xf>
    <xf numFmtId="166" fontId="5" fillId="0" borderId="11" xfId="51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 vertical="center"/>
    </xf>
    <xf numFmtId="166" fontId="7" fillId="0" borderId="28" xfId="51" applyNumberFormat="1" applyFont="1" applyFill="1" applyBorder="1" applyAlignment="1" applyProtection="1">
      <alignment horizontal="right" vertical="center"/>
      <protection locked="0"/>
    </xf>
    <xf numFmtId="166" fontId="3" fillId="0" borderId="28" xfId="51" applyNumberFormat="1" applyFont="1" applyFill="1" applyBorder="1" applyAlignment="1" applyProtection="1">
      <alignment vertical="center"/>
      <protection locked="0"/>
    </xf>
    <xf numFmtId="166" fontId="7" fillId="0" borderId="29" xfId="5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vertical="center"/>
    </xf>
    <xf numFmtId="166" fontId="0" fillId="0" borderId="28" xfId="0" applyNumberFormat="1" applyFont="1" applyFill="1" applyBorder="1" applyAlignment="1">
      <alignment vertical="center"/>
    </xf>
    <xf numFmtId="4" fontId="3" fillId="0" borderId="28" xfId="51" applyNumberFormat="1" applyFont="1" applyFill="1" applyBorder="1" applyAlignment="1" applyProtection="1">
      <alignment horizontal="right" vertical="center"/>
      <protection locked="0"/>
    </xf>
    <xf numFmtId="166" fontId="3" fillId="0" borderId="28" xfId="51" applyNumberFormat="1" applyFont="1" applyFill="1" applyBorder="1" applyAlignment="1" applyProtection="1">
      <alignment horizontal="right" vertical="center"/>
      <protection locked="0"/>
    </xf>
    <xf numFmtId="166" fontId="3" fillId="0" borderId="29" xfId="51" applyNumberFormat="1" applyFont="1" applyFill="1" applyBorder="1" applyAlignment="1" applyProtection="1">
      <alignment horizontal="right" vertical="center"/>
      <protection locked="0"/>
    </xf>
    <xf numFmtId="0" fontId="58" fillId="0" borderId="28" xfId="0" applyFont="1" applyFill="1" applyBorder="1" applyAlignment="1">
      <alignment vertical="center"/>
    </xf>
    <xf numFmtId="166" fontId="58" fillId="0" borderId="28" xfId="0" applyNumberFormat="1" applyFont="1" applyFill="1" applyBorder="1" applyAlignment="1">
      <alignment vertical="center"/>
    </xf>
    <xf numFmtId="166" fontId="9" fillId="0" borderId="28" xfId="51" applyNumberFormat="1" applyFont="1" applyFill="1" applyBorder="1" applyAlignment="1" applyProtection="1">
      <alignment vertical="center"/>
      <protection locked="0"/>
    </xf>
    <xf numFmtId="4" fontId="58" fillId="0" borderId="28" xfId="0" applyNumberFormat="1" applyFont="1" applyFill="1" applyBorder="1" applyAlignment="1">
      <alignment vertical="center"/>
    </xf>
    <xf numFmtId="166" fontId="58" fillId="0" borderId="29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4" fontId="55" fillId="0" borderId="28" xfId="51" applyNumberFormat="1" applyFont="1" applyFill="1" applyBorder="1" applyAlignment="1">
      <alignment vertical="center" wrapText="1"/>
      <protection/>
    </xf>
    <xf numFmtId="166" fontId="0" fillId="0" borderId="28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0" fontId="54" fillId="0" borderId="28" xfId="0" applyFont="1" applyFill="1" applyBorder="1" applyAlignment="1">
      <alignment vertical="center" wrapText="1"/>
    </xf>
    <xf numFmtId="4" fontId="54" fillId="0" borderId="28" xfId="0" applyNumberFormat="1" applyFont="1" applyFill="1" applyBorder="1" applyAlignment="1">
      <alignment vertical="center"/>
    </xf>
    <xf numFmtId="166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0" fontId="59" fillId="0" borderId="28" xfId="0" applyFont="1" applyFill="1" applyBorder="1" applyAlignment="1">
      <alignment vertical="center" wrapText="1"/>
    </xf>
    <xf numFmtId="4" fontId="9" fillId="0" borderId="28" xfId="51" applyNumberFormat="1" applyFont="1" applyFill="1" applyBorder="1" applyAlignment="1" applyProtection="1">
      <alignment horizontal="right" vertical="center"/>
      <protection locked="0"/>
    </xf>
    <xf numFmtId="166" fontId="9" fillId="0" borderId="28" xfId="51" applyNumberFormat="1" applyFont="1" applyFill="1" applyBorder="1" applyAlignment="1" applyProtection="1">
      <alignment horizontal="right" vertical="center"/>
      <protection locked="0"/>
    </xf>
    <xf numFmtId="166" fontId="9" fillId="0" borderId="29" xfId="51" applyNumberFormat="1" applyFont="1" applyFill="1" applyBorder="1" applyAlignment="1" applyProtection="1">
      <alignment horizontal="right" vertical="center"/>
      <protection locked="0"/>
    </xf>
    <xf numFmtId="0" fontId="3" fillId="0" borderId="28" xfId="51" applyFont="1" applyFill="1" applyBorder="1" applyAlignment="1" applyProtection="1">
      <alignment horizontal="left" vertical="center" wrapText="1"/>
      <protection locked="0"/>
    </xf>
    <xf numFmtId="0" fontId="3" fillId="0" borderId="28" xfId="51" applyFont="1" applyFill="1" applyBorder="1" applyAlignment="1" applyProtection="1">
      <alignment horizontal="left" vertical="center"/>
      <protection locked="0"/>
    </xf>
    <xf numFmtId="0" fontId="9" fillId="0" borderId="28" xfId="51" applyFont="1" applyFill="1" applyBorder="1" applyAlignment="1" applyProtection="1">
      <alignment horizontal="left" vertical="center"/>
      <protection locked="0"/>
    </xf>
    <xf numFmtId="4" fontId="3" fillId="0" borderId="28" xfId="51" applyNumberFormat="1" applyFont="1" applyFill="1" applyBorder="1" applyAlignment="1" applyProtection="1">
      <alignment horizontal="center" vertical="center"/>
      <protection locked="0"/>
    </xf>
    <xf numFmtId="166" fontId="3" fillId="0" borderId="28" xfId="51" applyNumberFormat="1" applyFont="1" applyFill="1" applyBorder="1" applyAlignment="1">
      <alignment vertical="center" wrapText="1"/>
      <protection/>
    </xf>
    <xf numFmtId="49" fontId="60" fillId="0" borderId="27" xfId="51" applyNumberFormat="1" applyFont="1" applyFill="1" applyBorder="1" applyAlignment="1" applyProtection="1">
      <alignment horizontal="center" vertical="center"/>
      <protection locked="0"/>
    </xf>
    <xf numFmtId="49" fontId="60" fillId="0" borderId="27" xfId="51" applyNumberFormat="1" applyFont="1" applyFill="1" applyBorder="1" applyAlignment="1" applyProtection="1">
      <alignment vertical="center" wrapText="1"/>
      <protection locked="0"/>
    </xf>
    <xf numFmtId="4" fontId="7" fillId="0" borderId="27" xfId="51" applyNumberFormat="1" applyFont="1" applyFill="1" applyBorder="1" applyAlignment="1" applyProtection="1">
      <alignment horizontal="center" vertical="center"/>
      <protection locked="0"/>
    </xf>
    <xf numFmtId="49" fontId="7" fillId="0" borderId="27" xfId="51" applyNumberFormat="1" applyFont="1" applyFill="1" applyBorder="1" applyAlignment="1" applyProtection="1">
      <alignment horizontal="right" vertical="center"/>
      <protection locked="0"/>
    </xf>
    <xf numFmtId="166" fontId="7" fillId="0" borderId="27" xfId="51" applyNumberFormat="1" applyFont="1" applyFill="1" applyBorder="1" applyAlignment="1" applyProtection="1">
      <alignment horizontal="right" vertical="center"/>
      <protection locked="0"/>
    </xf>
    <xf numFmtId="166" fontId="7" fillId="0" borderId="27" xfId="51" applyNumberFormat="1" applyFont="1" applyFill="1" applyBorder="1" applyAlignment="1" applyProtection="1">
      <alignment vertical="center"/>
      <protection locked="0"/>
    </xf>
    <xf numFmtId="4" fontId="7" fillId="0" borderId="27" xfId="51" applyNumberFormat="1" applyFont="1" applyFill="1" applyBorder="1" applyAlignment="1" applyProtection="1">
      <alignment horizontal="right" vertical="center"/>
      <protection locked="0"/>
    </xf>
    <xf numFmtId="166" fontId="7" fillId="0" borderId="33" xfId="51" applyNumberFormat="1" applyFont="1" applyFill="1" applyBorder="1" applyAlignment="1" applyProtection="1">
      <alignment horizontal="right" vertical="center"/>
      <protection locked="0"/>
    </xf>
    <xf numFmtId="0" fontId="3" fillId="0" borderId="28" xfId="51" applyFont="1" applyFill="1" applyBorder="1" applyAlignment="1" applyProtection="1">
      <alignment horizontal="left" vertical="center"/>
      <protection locked="0"/>
    </xf>
    <xf numFmtId="0" fontId="55" fillId="0" borderId="28" xfId="51" applyFont="1" applyFill="1" applyBorder="1" applyAlignment="1" applyProtection="1" quotePrefix="1">
      <alignment vertical="center" wrapText="1"/>
      <protection locked="0"/>
    </xf>
    <xf numFmtId="4" fontId="3" fillId="0" borderId="28" xfId="51" applyNumberFormat="1" applyFont="1" applyFill="1" applyBorder="1" applyAlignment="1" applyProtection="1">
      <alignment horizontal="center" vertical="center"/>
      <protection locked="0"/>
    </xf>
    <xf numFmtId="4" fontId="3" fillId="0" borderId="28" xfId="51" applyNumberFormat="1" applyFont="1" applyFill="1" applyBorder="1" applyAlignment="1" applyProtection="1">
      <alignment horizontal="right" vertical="center"/>
      <protection locked="0"/>
    </xf>
    <xf numFmtId="166" fontId="3" fillId="0" borderId="28" xfId="51" applyNumberFormat="1" applyFont="1" applyFill="1" applyBorder="1" applyAlignment="1" applyProtection="1">
      <alignment horizontal="right" vertical="center"/>
      <protection locked="0"/>
    </xf>
    <xf numFmtId="166" fontId="3" fillId="0" borderId="29" xfId="51" applyNumberFormat="1" applyFont="1" applyFill="1" applyBorder="1" applyAlignment="1" applyProtection="1">
      <alignment horizontal="right" vertical="center"/>
      <protection locked="0"/>
    </xf>
    <xf numFmtId="4" fontId="55" fillId="0" borderId="28" xfId="51" applyNumberFormat="1" applyFont="1" applyFill="1" applyBorder="1" applyAlignment="1">
      <alignment vertical="center" wrapText="1"/>
      <protection/>
    </xf>
    <xf numFmtId="4" fontId="3" fillId="0" borderId="28" xfId="51" applyNumberFormat="1" applyFont="1" applyFill="1" applyBorder="1" applyAlignment="1">
      <alignment vertical="center" wrapText="1"/>
      <protection/>
    </xf>
    <xf numFmtId="4" fontId="55" fillId="0" borderId="28" xfId="51" applyNumberFormat="1" applyFont="1" applyFill="1" applyBorder="1" applyAlignment="1" applyProtection="1">
      <alignment horizontal="right" vertical="center"/>
      <protection locked="0"/>
    </xf>
    <xf numFmtId="4" fontId="7" fillId="0" borderId="28" xfId="51" applyNumberFormat="1" applyFont="1" applyFill="1" applyBorder="1" applyAlignment="1">
      <alignment vertical="center" wrapText="1"/>
      <protection/>
    </xf>
    <xf numFmtId="0" fontId="39" fillId="0" borderId="28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vertical="center" wrapText="1"/>
    </xf>
    <xf numFmtId="16" fontId="7" fillId="0" borderId="28" xfId="51" applyNumberFormat="1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>
      <alignment horizontal="center" vertical="center"/>
    </xf>
    <xf numFmtId="166" fontId="60" fillId="0" borderId="28" xfId="51" applyNumberFormat="1" applyFont="1" applyFill="1" applyBorder="1" applyAlignment="1" applyProtection="1">
      <alignment horizontal="right" vertical="center"/>
      <protection locked="0"/>
    </xf>
    <xf numFmtId="166" fontId="55" fillId="0" borderId="28" xfId="51" applyNumberFormat="1" applyFont="1" applyFill="1" applyBorder="1" applyAlignment="1" applyProtection="1">
      <alignment vertical="center"/>
      <protection locked="0"/>
    </xf>
    <xf numFmtId="4" fontId="55" fillId="0" borderId="28" xfId="51" applyNumberFormat="1" applyFont="1" applyFill="1" applyBorder="1" applyAlignment="1" applyProtection="1">
      <alignment horizontal="right" vertical="center"/>
      <protection locked="0"/>
    </xf>
    <xf numFmtId="166" fontId="55" fillId="0" borderId="28" xfId="51" applyNumberFormat="1" applyFont="1" applyFill="1" applyBorder="1" applyAlignment="1" applyProtection="1">
      <alignment horizontal="right" vertical="center"/>
      <protection locked="0"/>
    </xf>
    <xf numFmtId="166" fontId="55" fillId="0" borderId="29" xfId="51" applyNumberFormat="1" applyFont="1" applyFill="1" applyBorder="1" applyAlignment="1" applyProtection="1">
      <alignment horizontal="right" vertical="center"/>
      <protection locked="0"/>
    </xf>
    <xf numFmtId="0" fontId="54" fillId="0" borderId="28" xfId="0" applyFont="1" applyFill="1" applyBorder="1" applyAlignment="1">
      <alignment vertical="center"/>
    </xf>
    <xf numFmtId="166" fontId="54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 quotePrefix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54" fillId="0" borderId="28" xfId="51" applyFont="1" applyFill="1" applyBorder="1" applyAlignment="1" applyProtection="1">
      <alignment horizontal="left" vertical="center"/>
      <protection locked="0"/>
    </xf>
    <xf numFmtId="4" fontId="54" fillId="0" borderId="28" xfId="51" applyNumberFormat="1" applyFont="1" applyFill="1" applyBorder="1" applyAlignment="1" applyProtection="1">
      <alignment horizontal="center" vertical="center"/>
      <protection locked="0"/>
    </xf>
    <xf numFmtId="4" fontId="2" fillId="0" borderId="28" xfId="51" applyNumberFormat="1" applyFont="1" applyFill="1" applyBorder="1" applyAlignment="1" applyProtection="1">
      <alignment horizontal="right" vertical="center"/>
      <protection locked="0"/>
    </xf>
    <xf numFmtId="166" fontId="54" fillId="0" borderId="28" xfId="51" applyNumberFormat="1" applyFont="1" applyFill="1" applyBorder="1" applyAlignment="1" applyProtection="1">
      <alignment horizontal="right" vertical="center"/>
      <protection locked="0"/>
    </xf>
    <xf numFmtId="166" fontId="54" fillId="0" borderId="28" xfId="51" applyNumberFormat="1" applyFont="1" applyFill="1" applyBorder="1" applyAlignment="1" applyProtection="1">
      <alignment vertical="center"/>
      <protection locked="0"/>
    </xf>
    <xf numFmtId="4" fontId="54" fillId="0" borderId="28" xfId="51" applyNumberFormat="1" applyFont="1" applyFill="1" applyBorder="1" applyAlignment="1" applyProtection="1">
      <alignment horizontal="right" vertical="center"/>
      <protection locked="0"/>
    </xf>
    <xf numFmtId="166" fontId="54" fillId="0" borderId="29" xfId="51" applyNumberFormat="1" applyFont="1" applyFill="1" applyBorder="1" applyAlignment="1" applyProtection="1">
      <alignment horizontal="right" vertical="center"/>
      <protection locked="0"/>
    </xf>
    <xf numFmtId="49" fontId="54" fillId="0" borderId="28" xfId="0" applyNumberFormat="1" applyFont="1" applyFill="1" applyBorder="1" applyAlignment="1">
      <alignment horizontal="left" vertical="center"/>
    </xf>
    <xf numFmtId="0" fontId="58" fillId="0" borderId="28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56" fillId="0" borderId="28" xfId="51" applyFont="1" applyFill="1" applyBorder="1" applyAlignment="1" applyProtection="1" quotePrefix="1">
      <alignment vertical="center" wrapText="1"/>
      <protection locked="0"/>
    </xf>
    <xf numFmtId="0" fontId="10" fillId="0" borderId="28" xfId="51" applyFont="1" applyFill="1" applyBorder="1" applyAlignment="1" applyProtection="1">
      <alignment vertical="center" wrapText="1"/>
      <protection locked="0"/>
    </xf>
    <xf numFmtId="166" fontId="0" fillId="0" borderId="29" xfId="0" applyNumberFormat="1" applyFont="1" applyFill="1" applyBorder="1" applyAlignment="1">
      <alignment vertical="center"/>
    </xf>
    <xf numFmtId="49" fontId="2" fillId="0" borderId="28" xfId="51" applyNumberFormat="1" applyFont="1" applyFill="1" applyBorder="1" applyAlignment="1" applyProtection="1">
      <alignment horizontal="left" vertical="center"/>
      <protection/>
    </xf>
    <xf numFmtId="4" fontId="54" fillId="0" borderId="28" xfId="51" applyNumberFormat="1" applyFont="1" applyFill="1" applyBorder="1" applyAlignment="1" applyProtection="1" quotePrefix="1">
      <alignment vertical="center" wrapText="1"/>
      <protection/>
    </xf>
    <xf numFmtId="4" fontId="2" fillId="0" borderId="28" xfId="51" applyNumberFormat="1" applyFont="1" applyFill="1" applyBorder="1" applyAlignment="1" applyProtection="1">
      <alignment horizontal="center" vertical="center"/>
      <protection/>
    </xf>
    <xf numFmtId="4" fontId="54" fillId="0" borderId="28" xfId="51" applyNumberFormat="1" applyFont="1" applyFill="1" applyBorder="1" applyAlignment="1" applyProtection="1">
      <alignment horizontal="right" vertical="center"/>
      <protection/>
    </xf>
    <xf numFmtId="166" fontId="2" fillId="0" borderId="28" xfId="51" applyNumberFormat="1" applyFont="1" applyFill="1" applyBorder="1" applyAlignment="1" applyProtection="1">
      <alignment vertical="center"/>
      <protection/>
    </xf>
    <xf numFmtId="4" fontId="2" fillId="0" borderId="28" xfId="51" applyNumberFormat="1" applyFont="1" applyFill="1" applyBorder="1" applyAlignment="1" applyProtection="1">
      <alignment horizontal="right" vertical="center"/>
      <protection/>
    </xf>
    <xf numFmtId="166" fontId="2" fillId="0" borderId="28" xfId="51" applyNumberFormat="1" applyFont="1" applyFill="1" applyBorder="1" applyAlignment="1" applyProtection="1">
      <alignment horizontal="right" vertical="center"/>
      <protection/>
    </xf>
    <xf numFmtId="0" fontId="56" fillId="0" borderId="28" xfId="0" applyFont="1" applyFill="1" applyBorder="1" applyAlignment="1" applyProtection="1">
      <alignment vertical="center" wrapText="1"/>
      <protection/>
    </xf>
    <xf numFmtId="4" fontId="0" fillId="0" borderId="28" xfId="0" applyNumberFormat="1" applyFont="1" applyFill="1" applyBorder="1" applyAlignment="1" applyProtection="1">
      <alignment horizontal="center" vertical="center"/>
      <protection/>
    </xf>
    <xf numFmtId="4" fontId="2" fillId="0" borderId="28" xfId="51" applyNumberFormat="1" applyFont="1" applyFill="1" applyBorder="1" applyAlignment="1" applyProtection="1">
      <alignment vertical="center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2" fillId="0" borderId="28" xfId="51" applyFont="1" applyFill="1" applyBorder="1" applyAlignment="1" applyProtection="1">
      <alignment horizontal="left" vertical="center"/>
      <protection locked="0"/>
    </xf>
    <xf numFmtId="4" fontId="2" fillId="0" borderId="28" xfId="51" applyNumberFormat="1" applyFont="1" applyFill="1" applyBorder="1" applyAlignment="1" applyProtection="1">
      <alignment horizontal="center" vertical="center"/>
      <protection locked="0"/>
    </xf>
    <xf numFmtId="166" fontId="2" fillId="0" borderId="28" xfId="51" applyNumberFormat="1" applyFont="1" applyFill="1" applyBorder="1" applyAlignment="1" applyProtection="1">
      <alignment horizontal="right" vertical="center"/>
      <protection locked="0"/>
    </xf>
    <xf numFmtId="166" fontId="2" fillId="0" borderId="28" xfId="51" applyNumberFormat="1" applyFont="1" applyFill="1" applyBorder="1" applyAlignment="1" applyProtection="1">
      <alignment vertical="center"/>
      <protection locked="0"/>
    </xf>
    <xf numFmtId="4" fontId="8" fillId="0" borderId="28" xfId="51" applyNumberFormat="1" applyFont="1" applyFill="1" applyBorder="1" applyAlignment="1" applyProtection="1">
      <alignment horizontal="right" vertical="center"/>
      <protection locked="0"/>
    </xf>
    <xf numFmtId="166" fontId="2" fillId="0" borderId="29" xfId="51" applyNumberFormat="1" applyFont="1" applyFill="1" applyBorder="1" applyAlignment="1" applyProtection="1">
      <alignment horizontal="right" vertical="center"/>
      <protection locked="0"/>
    </xf>
    <xf numFmtId="0" fontId="2" fillId="0" borderId="28" xfId="51" applyFont="1" applyFill="1" applyBorder="1" applyAlignment="1" applyProtection="1">
      <alignment vertical="center" wrapText="1"/>
      <protection locked="0"/>
    </xf>
    <xf numFmtId="16" fontId="8" fillId="0" borderId="28" xfId="51" applyNumberFormat="1" applyFont="1" applyFill="1" applyBorder="1" applyAlignment="1" applyProtection="1">
      <alignment horizontal="center" vertical="center"/>
      <protection locked="0"/>
    </xf>
    <xf numFmtId="4" fontId="8" fillId="0" borderId="28" xfId="51" applyNumberFormat="1" applyFont="1" applyFill="1" applyBorder="1" applyAlignment="1" applyProtection="1">
      <alignment horizontal="center" vertical="center"/>
      <protection locked="0"/>
    </xf>
    <xf numFmtId="4" fontId="61" fillId="0" borderId="28" xfId="51" applyNumberFormat="1" applyFont="1" applyFill="1" applyBorder="1" applyAlignment="1" applyProtection="1">
      <alignment horizontal="right" vertical="center"/>
      <protection locked="0"/>
    </xf>
    <xf numFmtId="166" fontId="61" fillId="0" borderId="28" xfId="51" applyNumberFormat="1" applyFont="1" applyFill="1" applyBorder="1" applyAlignment="1" applyProtection="1">
      <alignment horizontal="right" vertical="center"/>
      <protection locked="0"/>
    </xf>
    <xf numFmtId="166" fontId="61" fillId="0" borderId="28" xfId="5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" fontId="3" fillId="0" borderId="30" xfId="51" applyNumberFormat="1" applyFont="1" applyFill="1" applyBorder="1" applyAlignment="1" applyProtection="1">
      <alignment horizontal="center" vertical="center"/>
      <protection locked="0"/>
    </xf>
    <xf numFmtId="1" fontId="3" fillId="0" borderId="37" xfId="51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66" fontId="3" fillId="0" borderId="38" xfId="51" applyNumberFormat="1" applyFont="1" applyFill="1" applyBorder="1" applyAlignment="1">
      <alignment vertical="center" wrapText="1"/>
      <protection/>
    </xf>
    <xf numFmtId="166" fontId="3" fillId="0" borderId="38" xfId="51" applyNumberFormat="1" applyFont="1" applyFill="1" applyBorder="1" applyAlignment="1" applyProtection="1">
      <alignment vertical="center"/>
      <protection locked="0"/>
    </xf>
    <xf numFmtId="4" fontId="3" fillId="0" borderId="38" xfId="51" applyNumberFormat="1" applyFont="1" applyFill="1" applyBorder="1" applyAlignment="1" applyProtection="1">
      <alignment horizontal="right" vertical="center"/>
      <protection locked="0"/>
    </xf>
    <xf numFmtId="166" fontId="3" fillId="0" borderId="38" xfId="51" applyNumberFormat="1" applyFont="1" applyFill="1" applyBorder="1" applyAlignment="1" applyProtection="1">
      <alignment horizontal="right" vertical="center"/>
      <protection locked="0"/>
    </xf>
    <xf numFmtId="166" fontId="3" fillId="0" borderId="39" xfId="51" applyNumberFormat="1" applyFont="1" applyFill="1" applyBorder="1" applyAlignment="1" applyProtection="1">
      <alignment horizontal="right" vertical="center"/>
      <protection locked="0"/>
    </xf>
    <xf numFmtId="1" fontId="3" fillId="0" borderId="32" xfId="51" applyNumberFormat="1" applyFont="1" applyFill="1" applyBorder="1" applyAlignment="1" applyProtection="1">
      <alignment horizontal="center" vertical="center"/>
      <protection locked="0"/>
    </xf>
    <xf numFmtId="166" fontId="54" fillId="0" borderId="2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7" fillId="0" borderId="27" xfId="51" applyFont="1" applyFill="1" applyBorder="1" applyAlignment="1" applyProtection="1">
      <alignment horizontal="left" vertical="center"/>
      <protection locked="0"/>
    </xf>
    <xf numFmtId="4" fontId="10" fillId="0" borderId="27" xfId="51" applyNumberFormat="1" applyFont="1" applyFill="1" applyBorder="1" applyAlignment="1">
      <alignment vertical="center" wrapText="1"/>
      <protection/>
    </xf>
    <xf numFmtId="166" fontId="3" fillId="0" borderId="27" xfId="51" applyNumberFormat="1" applyFont="1" applyFill="1" applyBorder="1" applyAlignment="1" applyProtection="1">
      <alignment vertical="center"/>
      <protection locked="0"/>
    </xf>
    <xf numFmtId="0" fontId="55" fillId="0" borderId="0" xfId="51" applyFont="1" applyFill="1" applyBorder="1" applyAlignment="1">
      <alignment horizontal="left" vertical="center"/>
      <protection/>
    </xf>
    <xf numFmtId="0" fontId="2" fillId="0" borderId="0" xfId="48" applyFill="1" applyBorder="1" applyAlignment="1">
      <alignment vertical="center"/>
      <protection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/>
    </xf>
    <xf numFmtId="166" fontId="3" fillId="0" borderId="0" xfId="51" applyNumberFormat="1" applyFont="1" applyFill="1" applyBorder="1" applyAlignment="1" applyProtection="1">
      <alignment horizontal="right" vertical="center"/>
      <protection locked="0"/>
    </xf>
    <xf numFmtId="166" fontId="3" fillId="0" borderId="0" xfId="51" applyNumberFormat="1" applyFont="1" applyFill="1" applyBorder="1" applyAlignment="1" applyProtection="1">
      <alignment vertical="center"/>
      <protection locked="0"/>
    </xf>
    <xf numFmtId="4" fontId="9" fillId="0" borderId="0" xfId="51" applyNumberFormat="1" applyFont="1" applyFill="1" applyBorder="1" applyAlignment="1" applyProtection="1">
      <alignment horizontal="right" vertical="center"/>
      <protection locked="0"/>
    </xf>
    <xf numFmtId="4" fontId="3" fillId="0" borderId="0" xfId="51" applyNumberFormat="1" applyFont="1" applyFill="1" applyBorder="1" applyAlignment="1" applyProtection="1">
      <alignment horizontal="right" vertical="center"/>
      <protection locked="0"/>
    </xf>
    <xf numFmtId="49" fontId="3" fillId="0" borderId="42" xfId="51" applyNumberFormat="1" applyFont="1" applyFill="1" applyBorder="1" applyAlignment="1" applyProtection="1">
      <alignment horizontal="center" vertical="center"/>
      <protection locked="0"/>
    </xf>
    <xf numFmtId="0" fontId="7" fillId="0" borderId="43" xfId="51" applyFont="1" applyFill="1" applyBorder="1" applyAlignment="1" applyProtection="1">
      <alignment horizontal="left" vertical="center"/>
      <protection locked="0"/>
    </xf>
    <xf numFmtId="4" fontId="7" fillId="0" borderId="19" xfId="51" applyNumberFormat="1" applyFont="1" applyFill="1" applyBorder="1" applyAlignment="1">
      <alignment horizontal="center" vertical="center" wrapText="1"/>
      <protection/>
    </xf>
    <xf numFmtId="4" fontId="7" fillId="0" borderId="44" xfId="51" applyNumberFormat="1" applyFont="1" applyFill="1" applyBorder="1" applyAlignment="1" applyProtection="1">
      <alignment horizontal="center" vertical="center"/>
      <protection locked="0"/>
    </xf>
    <xf numFmtId="4" fontId="7" fillId="0" borderId="45" xfId="51" applyNumberFormat="1" applyFont="1" applyFill="1" applyBorder="1" applyAlignment="1" applyProtection="1">
      <alignment horizontal="right" vertical="center"/>
      <protection locked="0"/>
    </xf>
    <xf numFmtId="166" fontId="7" fillId="0" borderId="45" xfId="51" applyNumberFormat="1" applyFont="1" applyFill="1" applyBorder="1" applyAlignment="1" applyProtection="1">
      <alignment horizontal="right" vertical="center"/>
      <protection locked="0"/>
    </xf>
    <xf numFmtId="166" fontId="3" fillId="0" borderId="45" xfId="51" applyNumberFormat="1" applyFont="1" applyFill="1" applyBorder="1" applyAlignment="1" applyProtection="1">
      <alignment vertical="center"/>
      <protection locked="0"/>
    </xf>
    <xf numFmtId="166" fontId="7" fillId="0" borderId="46" xfId="51" applyNumberFormat="1" applyFont="1" applyFill="1" applyBorder="1" applyAlignment="1" applyProtection="1">
      <alignment horizontal="right" vertical="center"/>
      <protection locked="0"/>
    </xf>
    <xf numFmtId="0" fontId="57" fillId="0" borderId="11" xfId="51" applyFont="1" applyFill="1" applyBorder="1" applyAlignment="1">
      <alignment vertical="center" wrapText="1"/>
      <protection/>
    </xf>
    <xf numFmtId="4" fontId="5" fillId="0" borderId="11" xfId="51" applyNumberFormat="1" applyFont="1" applyFill="1" applyBorder="1" applyAlignment="1">
      <alignment horizontal="right" vertical="center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49" fontId="4" fillId="0" borderId="11" xfId="51" applyNumberFormat="1" applyFont="1" applyFill="1" applyBorder="1" applyAlignment="1">
      <alignment horizontal="left" vertical="center"/>
      <protection/>
    </xf>
    <xf numFmtId="49" fontId="62" fillId="0" borderId="11" xfId="51" applyNumberFormat="1" applyFont="1" applyFill="1" applyBorder="1" applyAlignment="1">
      <alignment horizontal="center" vertical="center" wrapText="1"/>
      <protection/>
    </xf>
    <xf numFmtId="0" fontId="63" fillId="0" borderId="28" xfId="0" applyFont="1" applyFill="1" applyBorder="1" applyAlignment="1">
      <alignment horizontal="right" vertical="center"/>
    </xf>
    <xf numFmtId="0" fontId="7" fillId="33" borderId="11" xfId="51" applyFont="1" applyFill="1" applyBorder="1" applyAlignment="1">
      <alignment horizontal="center" vertical="center"/>
      <protection/>
    </xf>
    <xf numFmtId="4" fontId="3" fillId="0" borderId="47" xfId="0" applyNumberFormat="1" applyFont="1" applyFill="1" applyBorder="1" applyAlignment="1">
      <alignment vertical="center"/>
    </xf>
    <xf numFmtId="4" fontId="7" fillId="0" borderId="48" xfId="0" applyNumberFormat="1" applyFont="1" applyFill="1" applyBorder="1" applyAlignment="1">
      <alignment horizontal="left" vertical="center" wrapText="1"/>
    </xf>
    <xf numFmtId="4" fontId="7" fillId="0" borderId="49" xfId="0" applyNumberFormat="1" applyFont="1" applyFill="1" applyBorder="1" applyAlignment="1">
      <alignment horizontal="left" vertical="center"/>
    </xf>
    <xf numFmtId="4" fontId="7" fillId="0" borderId="50" xfId="0" applyNumberFormat="1" applyFont="1" applyFill="1" applyBorder="1" applyAlignment="1">
      <alignment horizontal="left" vertical="center"/>
    </xf>
    <xf numFmtId="4" fontId="3" fillId="0" borderId="5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51" applyFont="1" applyFill="1" applyBorder="1" applyAlignment="1">
      <alignment horizontal="left" vertical="center"/>
      <protection/>
    </xf>
    <xf numFmtId="0" fontId="3" fillId="0" borderId="12" xfId="51" applyFont="1" applyFill="1" applyBorder="1" applyAlignment="1">
      <alignment horizontal="left" vertical="center"/>
      <protection/>
    </xf>
    <xf numFmtId="4" fontId="7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Continuous" vertical="center"/>
    </xf>
    <xf numFmtId="4" fontId="3" fillId="0" borderId="12" xfId="0" applyNumberFormat="1" applyFont="1" applyFill="1" applyBorder="1" applyAlignment="1">
      <alignment horizontal="centerContinuous" vertical="center"/>
    </xf>
    <xf numFmtId="168" fontId="3" fillId="0" borderId="11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3" fillId="0" borderId="52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3" fillId="0" borderId="56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3" fillId="0" borderId="11" xfId="50" applyFont="1" applyFill="1" applyBorder="1" applyAlignment="1">
      <alignment horizontal="left" vertical="center"/>
      <protection/>
    </xf>
    <xf numFmtId="4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horizontal="left" vertical="center" wrapText="1"/>
    </xf>
    <xf numFmtId="4" fontId="7" fillId="0" borderId="26" xfId="0" applyNumberFormat="1" applyFont="1" applyFill="1" applyBorder="1" applyAlignment="1">
      <alignment horizontal="left" vertical="center" wrapText="1"/>
    </xf>
    <xf numFmtId="4" fontId="64" fillId="0" borderId="56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57" fillId="0" borderId="11" xfId="51" applyNumberFormat="1" applyFont="1" applyFill="1" applyBorder="1" applyAlignment="1">
      <alignment horizontal="center" vertical="center"/>
      <protection/>
    </xf>
    <xf numFmtId="4" fontId="5" fillId="0" borderId="11" xfId="51" applyNumberFormat="1" applyFont="1" applyFill="1" applyBorder="1" applyAlignment="1">
      <alignment horizontal="center" vertical="center"/>
      <protection/>
    </xf>
    <xf numFmtId="4" fontId="7" fillId="0" borderId="17" xfId="0" applyNumberFormat="1" applyFont="1" applyFill="1" applyBorder="1" applyAlignment="1">
      <alignment horizontal="left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KryciList.xls" xfId="50"/>
    <cellStyle name="normální_POL.XLS" xfId="51"/>
    <cellStyle name="Poznámka" xfId="52"/>
    <cellStyle name="procent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Aaaaa\Rozpocty\GIRSA%20AT\Kostely\Ruprechtice\Hromosvod_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Aaaaa\Rozpocty\GIRSA%20AT\Lede&#269;\1_od%20Hani&#353;e%20-%20jejich%20ceny\V&#253;kaz%20v&#253;m&#283;r%20fas&#225;da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ložky"/>
    </sheetNames>
    <sheetDataSet>
      <sheetData sheetId="0">
        <row r="4">
          <cell r="C4" t="str">
            <v>Ochrana před bleskem</v>
          </cell>
        </row>
        <row r="6">
          <cell r="C6" t="str">
            <v>Kostel svatého Jakuba většího v Ruprechticích</v>
          </cell>
        </row>
        <row r="7">
          <cell r="G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RN"/>
      <sheetName val="rekapitulace"/>
      <sheetName val="položky"/>
      <sheetName val="lešení"/>
      <sheetName val="krycí"/>
    </sheetNames>
    <sheetDataSet>
      <sheetData sheetId="0">
        <row r="8">
          <cell r="F8">
            <v>0</v>
          </cell>
        </row>
      </sheetData>
      <sheetData sheetId="1">
        <row r="15">
          <cell r="F15">
            <v>0</v>
          </cell>
          <cell r="G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="106" zoomScaleSheetLayoutView="106" zoomScalePageLayoutView="0" workbookViewId="0" topLeftCell="A1">
      <selection activeCell="A1" sqref="A1:F1"/>
    </sheetView>
  </sheetViews>
  <sheetFormatPr defaultColWidth="9.140625" defaultRowHeight="12.75"/>
  <cols>
    <col min="1" max="1" width="27.28125" style="54" customWidth="1"/>
    <col min="2" max="2" width="20.140625" style="54" customWidth="1"/>
    <col min="3" max="3" width="13.421875" style="54" customWidth="1"/>
    <col min="4" max="4" width="10.00390625" style="54" customWidth="1"/>
    <col min="5" max="5" width="15.00390625" style="54" customWidth="1"/>
    <col min="6" max="6" width="10.7109375" style="54" customWidth="1"/>
    <col min="7" max="16384" width="9.140625" style="54" customWidth="1"/>
  </cols>
  <sheetData>
    <row r="1" spans="1:6" ht="15.75">
      <c r="A1" s="279" t="s">
        <v>27</v>
      </c>
      <c r="B1" s="279"/>
      <c r="C1" s="279"/>
      <c r="D1" s="279"/>
      <c r="E1" s="279"/>
      <c r="F1" s="279"/>
    </row>
    <row r="2" ht="13.5" thickBot="1">
      <c r="F2" s="68"/>
    </row>
    <row r="3" spans="1:6" ht="27" customHeight="1" thickTop="1">
      <c r="A3" s="246" t="s">
        <v>25</v>
      </c>
      <c r="B3" s="247" t="s">
        <v>84</v>
      </c>
      <c r="C3" s="248"/>
      <c r="D3" s="249"/>
      <c r="E3" s="250" t="s">
        <v>28</v>
      </c>
      <c r="F3" s="67"/>
    </row>
    <row r="4" spans="1:6" ht="12.75">
      <c r="A4" s="251" t="s">
        <v>24</v>
      </c>
      <c r="B4" s="285" t="s">
        <v>229</v>
      </c>
      <c r="C4" s="286"/>
      <c r="D4" s="293"/>
      <c r="E4" s="252" t="s">
        <v>29</v>
      </c>
      <c r="F4" s="253"/>
    </row>
    <row r="5" spans="1:8" ht="12.75">
      <c r="A5" s="251" t="s">
        <v>30</v>
      </c>
      <c r="B5" s="280" t="s">
        <v>85</v>
      </c>
      <c r="C5" s="280"/>
      <c r="D5" s="283"/>
      <c r="E5" s="284"/>
      <c r="F5" s="253"/>
      <c r="H5" s="68"/>
    </row>
    <row r="6" spans="1:6" ht="12.75">
      <c r="A6" s="251" t="s">
        <v>31</v>
      </c>
      <c r="B6" s="281"/>
      <c r="C6" s="281"/>
      <c r="D6" s="252" t="s">
        <v>32</v>
      </c>
      <c r="E6" s="252"/>
      <c r="F6" s="253"/>
    </row>
    <row r="7" spans="1:6" ht="12.75">
      <c r="A7" s="251" t="s">
        <v>33</v>
      </c>
      <c r="B7" s="254" t="s">
        <v>65</v>
      </c>
      <c r="C7" s="255">
        <v>4</v>
      </c>
      <c r="D7" s="252" t="s">
        <v>34</v>
      </c>
      <c r="E7" s="252"/>
      <c r="F7" s="253"/>
    </row>
    <row r="8" spans="1:6" ht="12.75">
      <c r="A8" s="251" t="s">
        <v>35</v>
      </c>
      <c r="B8" s="256" t="s">
        <v>85</v>
      </c>
      <c r="C8" s="256"/>
      <c r="D8" s="256"/>
      <c r="E8" s="256"/>
      <c r="F8" s="257"/>
    </row>
    <row r="9" spans="1:6" ht="12.75">
      <c r="A9" s="276"/>
      <c r="B9" s="277"/>
      <c r="C9" s="277"/>
      <c r="D9" s="277"/>
      <c r="E9" s="277"/>
      <c r="F9" s="278"/>
    </row>
    <row r="10" spans="1:6" ht="15.75">
      <c r="A10" s="287" t="s">
        <v>36</v>
      </c>
      <c r="B10" s="288"/>
      <c r="C10" s="288"/>
      <c r="D10" s="288"/>
      <c r="E10" s="288"/>
      <c r="F10" s="289"/>
    </row>
    <row r="11" spans="1:6" ht="12.75">
      <c r="A11" s="258" t="s">
        <v>37</v>
      </c>
      <c r="B11" s="259"/>
      <c r="C11" s="260"/>
      <c r="D11" s="260"/>
      <c r="E11" s="260"/>
      <c r="F11" s="261"/>
    </row>
    <row r="12" spans="1:6" ht="12.75">
      <c r="A12" s="290" t="s">
        <v>38</v>
      </c>
      <c r="B12" s="252" t="s">
        <v>39</v>
      </c>
      <c r="C12" s="262">
        <f>'[2]rekapitulace'!F15</f>
        <v>0</v>
      </c>
      <c r="D12" s="22" t="s">
        <v>40</v>
      </c>
      <c r="E12" s="252"/>
      <c r="F12" s="263">
        <f>rekap!D11</f>
        <v>0</v>
      </c>
    </row>
    <row r="13" spans="1:6" ht="12.75">
      <c r="A13" s="290"/>
      <c r="B13" s="252" t="s">
        <v>41</v>
      </c>
      <c r="C13" s="262">
        <f>rekap!E14</f>
        <v>0</v>
      </c>
      <c r="D13" s="22" t="s">
        <v>42</v>
      </c>
      <c r="E13" s="252"/>
      <c r="F13" s="263">
        <f>rekap!D12</f>
        <v>0</v>
      </c>
    </row>
    <row r="14" spans="1:6" ht="12.75">
      <c r="A14" s="290"/>
      <c r="B14" s="252" t="s">
        <v>43</v>
      </c>
      <c r="C14" s="262"/>
      <c r="D14" s="22" t="s">
        <v>44</v>
      </c>
      <c r="E14" s="264"/>
      <c r="F14" s="263">
        <f>rekap!D13</f>
        <v>0</v>
      </c>
    </row>
    <row r="15" spans="1:6" ht="12.75">
      <c r="A15" s="290"/>
      <c r="B15" s="252" t="s">
        <v>45</v>
      </c>
      <c r="C15" s="262">
        <v>0</v>
      </c>
      <c r="D15" s="282" t="s">
        <v>77</v>
      </c>
      <c r="E15" s="282"/>
      <c r="F15" s="263">
        <f>rekap!D14</f>
        <v>0</v>
      </c>
    </row>
    <row r="16" spans="1:6" ht="12.75">
      <c r="A16" s="265" t="s">
        <v>46</v>
      </c>
      <c r="B16" s="252"/>
      <c r="C16" s="262">
        <v>0</v>
      </c>
      <c r="D16" s="22" t="s">
        <v>47</v>
      </c>
      <c r="E16" s="252"/>
      <c r="F16" s="263">
        <f>'[2]VRN'!F8</f>
        <v>0</v>
      </c>
    </row>
    <row r="17" spans="1:6" ht="13.5" thickBot="1">
      <c r="A17" s="251" t="s">
        <v>48</v>
      </c>
      <c r="B17" s="252"/>
      <c r="C17" s="266">
        <f>rekap!E8</f>
        <v>0</v>
      </c>
      <c r="D17" s="22" t="s">
        <v>49</v>
      </c>
      <c r="E17" s="252"/>
      <c r="F17" s="267"/>
    </row>
    <row r="18" spans="1:6" ht="13.5" thickBot="1">
      <c r="A18" s="18" t="s">
        <v>26</v>
      </c>
      <c r="B18" s="19"/>
      <c r="C18" s="23">
        <f>'[2]rekapitulace'!G15</f>
        <v>0</v>
      </c>
      <c r="D18" s="21" t="s">
        <v>50</v>
      </c>
      <c r="E18" s="24"/>
      <c r="F18" s="25">
        <f>SUM(F12:F17)</f>
        <v>0</v>
      </c>
    </row>
    <row r="19" spans="1:6" ht="13.5" thickBot="1">
      <c r="A19" s="18" t="s">
        <v>51</v>
      </c>
      <c r="B19" s="24"/>
      <c r="C19" s="26">
        <f>SUM(C17:C18)</f>
        <v>0</v>
      </c>
      <c r="D19" s="27"/>
      <c r="E19" s="19"/>
      <c r="F19" s="28"/>
    </row>
    <row r="20" spans="1:6" ht="13.5" thickBot="1">
      <c r="A20" s="18"/>
      <c r="B20" s="19"/>
      <c r="C20" s="29"/>
      <c r="D20" s="21" t="s">
        <v>52</v>
      </c>
      <c r="E20" s="24"/>
      <c r="F20" s="25">
        <v>0</v>
      </c>
    </row>
    <row r="21" spans="1:6" ht="13.5" thickBot="1">
      <c r="A21" s="18" t="s">
        <v>53</v>
      </c>
      <c r="B21" s="24"/>
      <c r="C21" s="26">
        <f>C19+F18+F20+F21</f>
        <v>0</v>
      </c>
      <c r="D21" s="27" t="s">
        <v>49</v>
      </c>
      <c r="E21" s="24"/>
      <c r="F21" s="25">
        <f>SUM(F20)</f>
        <v>0</v>
      </c>
    </row>
    <row r="22" spans="1:6" ht="12.75">
      <c r="A22" s="18" t="s">
        <v>54</v>
      </c>
      <c r="C22" s="273" t="s">
        <v>55</v>
      </c>
      <c r="D22" s="274"/>
      <c r="E22" s="273" t="s">
        <v>56</v>
      </c>
      <c r="F22" s="275"/>
    </row>
    <row r="23" spans="1:6" ht="12.75">
      <c r="A23" s="30" t="s">
        <v>57</v>
      </c>
      <c r="B23" s="46" t="s">
        <v>67</v>
      </c>
      <c r="C23" s="268" t="s">
        <v>57</v>
      </c>
      <c r="D23" s="269"/>
      <c r="E23" s="268" t="s">
        <v>58</v>
      </c>
      <c r="F23" s="270"/>
    </row>
    <row r="24" spans="1:6" ht="12.75">
      <c r="A24" s="30" t="s">
        <v>59</v>
      </c>
      <c r="B24" s="32" t="s">
        <v>107</v>
      </c>
      <c r="C24" s="268" t="s">
        <v>66</v>
      </c>
      <c r="D24" s="269"/>
      <c r="E24" s="268" t="s">
        <v>59</v>
      </c>
      <c r="F24" s="270"/>
    </row>
    <row r="25" spans="1:6" ht="12.75">
      <c r="A25" s="18" t="s">
        <v>60</v>
      </c>
      <c r="B25" s="19"/>
      <c r="C25" s="268" t="s">
        <v>60</v>
      </c>
      <c r="D25" s="269"/>
      <c r="E25" s="268" t="s">
        <v>60</v>
      </c>
      <c r="F25" s="270"/>
    </row>
    <row r="26" spans="1:6" ht="12.75">
      <c r="A26" s="18"/>
      <c r="B26" s="19"/>
      <c r="C26" s="271"/>
      <c r="D26" s="272"/>
      <c r="E26" s="19"/>
      <c r="F26" s="20"/>
    </row>
    <row r="27" spans="1:6" ht="13.5" thickBot="1">
      <c r="A27" s="18" t="s">
        <v>61</v>
      </c>
      <c r="B27" s="19"/>
      <c r="C27" s="19">
        <v>21</v>
      </c>
      <c r="D27" s="19" t="s">
        <v>62</v>
      </c>
      <c r="E27" s="23">
        <f>FLOOR(C21,1)</f>
        <v>0</v>
      </c>
      <c r="F27" s="20"/>
    </row>
    <row r="28" spans="1:6" ht="13.5" thickBot="1">
      <c r="A28" s="18" t="s">
        <v>63</v>
      </c>
      <c r="B28" s="19"/>
      <c r="C28" s="19">
        <f>C27</f>
        <v>21</v>
      </c>
      <c r="D28" s="24" t="s">
        <v>62</v>
      </c>
      <c r="E28" s="33">
        <f>CEILING(E27*C28/100,1)</f>
        <v>0</v>
      </c>
      <c r="F28" s="31"/>
    </row>
    <row r="29" spans="1:6" s="69" customFormat="1" ht="16.5" thickBot="1">
      <c r="A29" s="34" t="s">
        <v>64</v>
      </c>
      <c r="B29" s="35"/>
      <c r="C29" s="35"/>
      <c r="D29" s="36"/>
      <c r="E29" s="37">
        <f>CEILING(SUM(E27:E28),1)</f>
        <v>0</v>
      </c>
      <c r="F29" s="38"/>
    </row>
    <row r="30" ht="13.5" thickTop="1"/>
    <row r="32" spans="2:5" ht="12.75">
      <c r="B32" s="70"/>
      <c r="E32" s="70"/>
    </row>
    <row r="33" ht="12.75">
      <c r="D33" s="70"/>
    </row>
    <row r="35" ht="12.75">
      <c r="B35" s="70"/>
    </row>
    <row r="176" ht="12.75">
      <c r="C176" s="71"/>
    </row>
  </sheetData>
  <sheetProtection/>
  <mergeCells count="18">
    <mergeCell ref="A9:F9"/>
    <mergeCell ref="A1:F1"/>
    <mergeCell ref="B5:C5"/>
    <mergeCell ref="B6:C6"/>
    <mergeCell ref="D15:E15"/>
    <mergeCell ref="D5:E5"/>
    <mergeCell ref="A10:F10"/>
    <mergeCell ref="A12:A15"/>
    <mergeCell ref="B4:D4"/>
    <mergeCell ref="C25:D25"/>
    <mergeCell ref="E25:F25"/>
    <mergeCell ref="C26:D26"/>
    <mergeCell ref="C22:D22"/>
    <mergeCell ref="E22:F22"/>
    <mergeCell ref="C23:D23"/>
    <mergeCell ref="E23:F23"/>
    <mergeCell ref="C24:D24"/>
    <mergeCell ref="E24:F24"/>
  </mergeCells>
  <printOptions horizontalCentered="1"/>
  <pageMargins left="0.52" right="0.1968503937007874" top="0.71" bottom="0.6692913385826772" header="0.31496062992125984" footer="0.31496062992125984"/>
  <pageSetup fitToHeight="0" horizontalDpi="300" verticalDpi="300" orientation="portrait" paperSize="9" scale="95" r:id="rId1"/>
  <headerFooter>
    <oddFooter>&amp;L&amp;"Arial,Kurzíva"&amp;8Pro STRNADOVÁ - GIRSA AT, spol. s r. o.&amp;C&amp;"Arial,Kurzíva"&amp;8Jiří Sedláček - PROPOS - Helena Zemanová
604 231 730&amp;R&amp;"Arial,Kurzíva"&amp;8&amp;P/&amp;N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06" zoomScaleSheetLayoutView="106" zoomScalePageLayoutView="0" workbookViewId="0" topLeftCell="A1">
      <selection activeCell="C15" sqref="C15"/>
    </sheetView>
  </sheetViews>
  <sheetFormatPr defaultColWidth="9.140625" defaultRowHeight="12.75"/>
  <cols>
    <col min="1" max="1" width="4.421875" style="59" customWidth="1"/>
    <col min="2" max="2" width="52.57421875" style="15" customWidth="1"/>
    <col min="3" max="3" width="7.140625" style="15" customWidth="1"/>
    <col min="4" max="4" width="14.7109375" style="15" customWidth="1"/>
    <col min="5" max="5" width="17.140625" style="15" customWidth="1"/>
    <col min="6" max="16384" width="9.140625" style="15" customWidth="1"/>
  </cols>
  <sheetData>
    <row r="1" spans="1:13" s="8" customFormat="1" ht="12.75">
      <c r="A1" s="245"/>
      <c r="B1" s="80" t="s">
        <v>106</v>
      </c>
      <c r="C1" s="80"/>
      <c r="D1" s="79"/>
      <c r="E1" s="79"/>
      <c r="F1" s="2"/>
      <c r="G1" s="5"/>
      <c r="H1" s="3"/>
      <c r="I1" s="4"/>
      <c r="J1" s="1"/>
      <c r="K1" s="6"/>
      <c r="L1" s="6"/>
      <c r="M1" s="7"/>
    </row>
    <row r="2" spans="1:13" s="8" customFormat="1" ht="25.5" customHeight="1">
      <c r="A2" s="245"/>
      <c r="B2" s="80" t="s">
        <v>229</v>
      </c>
      <c r="C2" s="79"/>
      <c r="D2" s="79"/>
      <c r="E2" s="79"/>
      <c r="F2" s="2"/>
      <c r="G2" s="9"/>
      <c r="H2" s="3"/>
      <c r="I2" s="4"/>
      <c r="J2" s="1"/>
      <c r="K2" s="6"/>
      <c r="L2" s="6"/>
      <c r="M2" s="7"/>
    </row>
    <row r="3" spans="1:13" s="8" customFormat="1" ht="12.75">
      <c r="A3" s="55"/>
      <c r="B3" s="10"/>
      <c r="C3" s="10"/>
      <c r="D3" s="16"/>
      <c r="E3" s="16"/>
      <c r="F3" s="2"/>
      <c r="G3" s="11"/>
      <c r="H3" s="12"/>
      <c r="I3" s="13"/>
      <c r="J3" s="14"/>
      <c r="K3" s="6"/>
      <c r="L3" s="6"/>
      <c r="M3" s="7"/>
    </row>
    <row r="4" spans="1:5" ht="12.75">
      <c r="A4" s="56"/>
      <c r="B4" s="40" t="s">
        <v>22</v>
      </c>
      <c r="C4" s="40"/>
      <c r="D4" s="39"/>
      <c r="E4" s="53"/>
    </row>
    <row r="5" spans="1:5" ht="12.75">
      <c r="A5" s="60"/>
      <c r="B5" s="41" t="s">
        <v>103</v>
      </c>
      <c r="C5" s="41"/>
      <c r="D5" s="61"/>
      <c r="E5" s="62"/>
    </row>
    <row r="6" spans="1:5" ht="12.75">
      <c r="A6" s="74">
        <v>1</v>
      </c>
      <c r="B6" s="72" t="s">
        <v>72</v>
      </c>
      <c r="C6" s="45"/>
      <c r="D6" s="75">
        <f>'HSV, PSV'!I54</f>
        <v>0</v>
      </c>
      <c r="E6" s="76"/>
    </row>
    <row r="7" spans="1:5" s="17" customFormat="1" ht="12.75">
      <c r="A7" s="57">
        <v>2</v>
      </c>
      <c r="B7" s="106" t="s">
        <v>228</v>
      </c>
      <c r="C7" s="44"/>
      <c r="D7" s="42">
        <f>'HSV, PSV'!I135</f>
        <v>0</v>
      </c>
      <c r="E7" s="43"/>
    </row>
    <row r="8" spans="1:5" ht="12.75">
      <c r="A8" s="57">
        <v>4</v>
      </c>
      <c r="B8" s="45" t="s">
        <v>104</v>
      </c>
      <c r="C8" s="77"/>
      <c r="D8" s="77"/>
      <c r="E8" s="78">
        <f>SUM(D6:D7)</f>
        <v>0</v>
      </c>
    </row>
    <row r="9" spans="1:5" ht="12.75">
      <c r="A9" s="57">
        <v>5</v>
      </c>
      <c r="B9" s="77"/>
      <c r="C9" s="77"/>
      <c r="D9" s="77"/>
      <c r="E9" s="76"/>
    </row>
    <row r="10" spans="1:5" s="17" customFormat="1" ht="12.75">
      <c r="A10" s="57">
        <v>6</v>
      </c>
      <c r="B10" s="73" t="s">
        <v>74</v>
      </c>
      <c r="C10" s="63"/>
      <c r="D10" s="48"/>
      <c r="E10" s="50"/>
    </row>
    <row r="11" spans="1:5" s="17" customFormat="1" ht="12.75">
      <c r="A11" s="57">
        <v>7</v>
      </c>
      <c r="B11" s="47" t="s">
        <v>75</v>
      </c>
      <c r="C11" s="63">
        <v>0</v>
      </c>
      <c r="D11" s="48">
        <f>E8/100*C11</f>
        <v>0</v>
      </c>
      <c r="E11" s="50"/>
    </row>
    <row r="12" spans="1:5" s="17" customFormat="1" ht="12.75">
      <c r="A12" s="57">
        <v>8</v>
      </c>
      <c r="B12" s="47" t="s">
        <v>102</v>
      </c>
      <c r="C12" s="63">
        <v>0</v>
      </c>
      <c r="D12" s="48">
        <f>E8*C12/100</f>
        <v>0</v>
      </c>
      <c r="E12" s="50"/>
    </row>
    <row r="13" spans="1:5" s="17" customFormat="1" ht="12.75">
      <c r="A13" s="57">
        <v>9</v>
      </c>
      <c r="B13" s="47" t="s">
        <v>76</v>
      </c>
      <c r="C13" s="63">
        <v>0</v>
      </c>
      <c r="D13" s="48">
        <f>E8*C13/100</f>
        <v>0</v>
      </c>
      <c r="E13" s="49"/>
    </row>
    <row r="14" spans="1:5" s="17" customFormat="1" ht="12.75">
      <c r="A14" s="57">
        <v>10</v>
      </c>
      <c r="B14" s="47" t="s">
        <v>78</v>
      </c>
      <c r="C14" s="63">
        <v>0</v>
      </c>
      <c r="D14" s="48">
        <f>E8*C14/100</f>
        <v>0</v>
      </c>
      <c r="E14" s="50"/>
    </row>
    <row r="15" spans="1:5" s="17" customFormat="1" ht="12.75">
      <c r="A15" s="57">
        <v>11</v>
      </c>
      <c r="B15" s="51"/>
      <c r="C15" s="64"/>
      <c r="D15" s="48"/>
      <c r="E15" s="49"/>
    </row>
    <row r="16" spans="1:5" s="17" customFormat="1" ht="12.75">
      <c r="A16" s="57">
        <v>12</v>
      </c>
      <c r="B16" s="45" t="s">
        <v>79</v>
      </c>
      <c r="C16" s="51"/>
      <c r="D16" s="48"/>
      <c r="E16" s="52">
        <f>SUM(D11:D14)</f>
        <v>0</v>
      </c>
    </row>
    <row r="17" spans="1:5" s="17" customFormat="1" ht="12.75">
      <c r="A17" s="58"/>
      <c r="B17" s="65"/>
      <c r="C17" s="65"/>
      <c r="D17" s="65"/>
      <c r="E17" s="66"/>
    </row>
  </sheetData>
  <sheetProtection/>
  <printOptions horizontalCentered="1"/>
  <pageMargins left="0.78" right="0.1968503937007874" top="0.88" bottom="0.6692913385826772" header="0.31496062992125984" footer="0.31496062992125984"/>
  <pageSetup horizontalDpi="300" verticalDpi="300" orientation="portrait" paperSize="9" scale="95" r:id="rId1"/>
  <headerFooter>
    <oddFooter>&amp;L&amp;"Arial,Kurzíva"&amp;8Pro STRNADOVÁ - GIRSA AT, spol. s r. o.&amp;C&amp;"Arial,Kurzíva"&amp;8Jiří Sedláček - PROPOS - Helena Zemanová
604 231 730&amp;R&amp;"Arial,Kurzíva"&amp;8&amp;P/&amp;N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showZeros="0" view="pageBreakPreview" zoomScale="85" zoomScaleSheetLayoutView="85" zoomScalePageLayoutView="0" workbookViewId="0" topLeftCell="A1">
      <pane xSplit="11" ySplit="4" topLeftCell="L103" activePane="bottomRight" state="frozen"/>
      <selection pane="topLeft" activeCell="B5" sqref="B5:C5"/>
      <selection pane="topRight" activeCell="B5" sqref="B5:C5"/>
      <selection pane="bottomLeft" activeCell="B5" sqref="B5:C5"/>
      <selection pane="bottomRight" activeCell="C119" sqref="C119"/>
    </sheetView>
  </sheetViews>
  <sheetFormatPr defaultColWidth="9.140625" defaultRowHeight="12.75"/>
  <cols>
    <col min="1" max="1" width="4.7109375" style="94" bestFit="1" customWidth="1"/>
    <col min="2" max="2" width="13.8515625" style="94" bestFit="1" customWidth="1"/>
    <col min="3" max="3" width="60.28125" style="202" customWidth="1"/>
    <col min="4" max="4" width="7.8515625" style="203" bestFit="1" customWidth="1"/>
    <col min="5" max="5" width="8.140625" style="175" bestFit="1" customWidth="1"/>
    <col min="6" max="7" width="8.421875" style="204" bestFit="1" customWidth="1"/>
    <col min="8" max="8" width="9.421875" style="175" bestFit="1" customWidth="1"/>
    <col min="9" max="9" width="11.7109375" style="175" bestFit="1" customWidth="1"/>
    <col min="10" max="10" width="8.421875" style="204" bestFit="1" customWidth="1"/>
    <col min="11" max="11" width="8.7109375" style="204" bestFit="1" customWidth="1"/>
    <col min="12" max="16384" width="9.140625" style="94" customWidth="1"/>
  </cols>
  <sheetData>
    <row r="1" spans="1:11" ht="38.25">
      <c r="A1" s="222"/>
      <c r="B1" s="223"/>
      <c r="C1" s="224" t="s">
        <v>230</v>
      </c>
      <c r="D1" s="225"/>
      <c r="E1" s="226"/>
      <c r="F1" s="227"/>
      <c r="G1" s="228"/>
      <c r="H1" s="229"/>
      <c r="I1" s="230"/>
      <c r="J1" s="227"/>
      <c r="K1" s="227"/>
    </row>
    <row r="2" spans="1:11" ht="12.75">
      <c r="A2" s="95" t="s">
        <v>0</v>
      </c>
      <c r="B2" s="96"/>
      <c r="C2" s="239"/>
      <c r="D2" s="95"/>
      <c r="E2" s="240"/>
      <c r="F2" s="99" t="s">
        <v>71</v>
      </c>
      <c r="G2" s="99" t="s">
        <v>71</v>
      </c>
      <c r="H2" s="291" t="s">
        <v>97</v>
      </c>
      <c r="I2" s="292"/>
      <c r="J2" s="99" t="s">
        <v>15</v>
      </c>
      <c r="K2" s="99" t="s">
        <v>15</v>
      </c>
    </row>
    <row r="3" spans="1:11" ht="12.75">
      <c r="A3" s="95" t="s">
        <v>2</v>
      </c>
      <c r="B3" s="96" t="s">
        <v>3</v>
      </c>
      <c r="C3" s="97" t="s">
        <v>4</v>
      </c>
      <c r="D3" s="95" t="s">
        <v>5</v>
      </c>
      <c r="E3" s="98" t="s">
        <v>6</v>
      </c>
      <c r="F3" s="99" t="s">
        <v>7</v>
      </c>
      <c r="G3" s="99" t="s">
        <v>7</v>
      </c>
      <c r="H3" s="98" t="s">
        <v>1</v>
      </c>
      <c r="I3" s="98" t="s">
        <v>8</v>
      </c>
      <c r="J3" s="99" t="s">
        <v>7</v>
      </c>
      <c r="K3" s="99" t="s">
        <v>7</v>
      </c>
    </row>
    <row r="4" spans="1:11" s="100" customFormat="1" ht="12.75">
      <c r="A4" s="241"/>
      <c r="B4" s="242"/>
      <c r="C4" s="243">
        <v>2</v>
      </c>
      <c r="D4" s="241">
        <v>3</v>
      </c>
      <c r="E4" s="241">
        <v>4</v>
      </c>
      <c r="F4" s="241">
        <v>5</v>
      </c>
      <c r="G4" s="241">
        <v>6</v>
      </c>
      <c r="H4" s="241">
        <v>9</v>
      </c>
      <c r="I4" s="241">
        <v>10</v>
      </c>
      <c r="J4" s="241">
        <v>11</v>
      </c>
      <c r="K4" s="241">
        <v>12</v>
      </c>
    </row>
    <row r="5" spans="1:11" s="104" customFormat="1" ht="12.75">
      <c r="A5" s="231" t="s">
        <v>9</v>
      </c>
      <c r="B5" s="232"/>
      <c r="C5" s="233" t="s">
        <v>227</v>
      </c>
      <c r="D5" s="234"/>
      <c r="E5" s="235"/>
      <c r="F5" s="236"/>
      <c r="G5" s="237"/>
      <c r="H5" s="235"/>
      <c r="I5" s="235"/>
      <c r="J5" s="236"/>
      <c r="K5" s="238"/>
    </row>
    <row r="6" spans="1:11" s="104" customFormat="1" ht="12.75">
      <c r="A6" s="214">
        <f>1+A5</f>
        <v>2</v>
      </c>
      <c r="B6" s="219"/>
      <c r="C6" s="220"/>
      <c r="D6" s="137"/>
      <c r="E6" s="141"/>
      <c r="F6" s="139"/>
      <c r="G6" s="221"/>
      <c r="H6" s="141"/>
      <c r="I6" s="141"/>
      <c r="J6" s="139"/>
      <c r="K6" s="142"/>
    </row>
    <row r="7" spans="1:11" s="104" customFormat="1" ht="12.75">
      <c r="A7" s="205">
        <f aca="true" t="shared" si="0" ref="A7:A45">1+A6</f>
        <v>3</v>
      </c>
      <c r="B7" s="82"/>
      <c r="C7" s="93" t="s">
        <v>139</v>
      </c>
      <c r="D7" s="83"/>
      <c r="E7" s="84"/>
      <c r="F7" s="101"/>
      <c r="G7" s="102"/>
      <c r="H7" s="84"/>
      <c r="I7" s="84"/>
      <c r="J7" s="101"/>
      <c r="K7" s="103"/>
    </row>
    <row r="8" spans="1:11" s="104" customFormat="1" ht="12.75">
      <c r="A8" s="205">
        <f t="shared" si="0"/>
        <v>4</v>
      </c>
      <c r="B8" s="105"/>
      <c r="C8" s="106" t="s">
        <v>110</v>
      </c>
      <c r="D8" s="107" t="s">
        <v>87</v>
      </c>
      <c r="E8" s="108">
        <f>65*3</f>
        <v>195</v>
      </c>
      <c r="F8" s="109"/>
      <c r="G8" s="102"/>
      <c r="H8" s="110"/>
      <c r="I8" s="110"/>
      <c r="J8" s="111"/>
      <c r="K8" s="112"/>
    </row>
    <row r="9" spans="1:11" s="104" customFormat="1" ht="12.75">
      <c r="A9" s="205">
        <f t="shared" si="0"/>
        <v>5</v>
      </c>
      <c r="B9" s="105"/>
      <c r="C9" s="106" t="s">
        <v>162</v>
      </c>
      <c r="D9" s="107" t="s">
        <v>10</v>
      </c>
      <c r="E9" s="108">
        <v>65</v>
      </c>
      <c r="F9" s="109"/>
      <c r="G9" s="102"/>
      <c r="H9" s="84"/>
      <c r="I9" s="84"/>
      <c r="J9" s="101"/>
      <c r="K9" s="103"/>
    </row>
    <row r="10" spans="1:11" s="118" customFormat="1" ht="12.75">
      <c r="A10" s="205">
        <f t="shared" si="0"/>
        <v>6</v>
      </c>
      <c r="B10" s="113"/>
      <c r="C10" s="106" t="s">
        <v>112</v>
      </c>
      <c r="D10" s="107" t="s">
        <v>10</v>
      </c>
      <c r="E10" s="108">
        <f>65*0.15</f>
        <v>9.75</v>
      </c>
      <c r="F10" s="114"/>
      <c r="G10" s="115"/>
      <c r="H10" s="116"/>
      <c r="I10" s="116"/>
      <c r="J10" s="114"/>
      <c r="K10" s="117"/>
    </row>
    <row r="11" spans="1:11" s="104" customFormat="1" ht="12.75">
      <c r="A11" s="205">
        <f t="shared" si="0"/>
        <v>7</v>
      </c>
      <c r="B11" s="105"/>
      <c r="C11" s="106" t="s">
        <v>111</v>
      </c>
      <c r="D11" s="107" t="s">
        <v>105</v>
      </c>
      <c r="E11" s="108">
        <f>20.3+14.5+3.14*3.97*0.5</f>
        <v>41.0329</v>
      </c>
      <c r="F11" s="109"/>
      <c r="G11" s="102"/>
      <c r="H11" s="110"/>
      <c r="I11" s="110"/>
      <c r="J11" s="111"/>
      <c r="K11" s="112"/>
    </row>
    <row r="12" spans="1:11" s="118" customFormat="1" ht="12.75">
      <c r="A12" s="205">
        <f t="shared" si="0"/>
        <v>8</v>
      </c>
      <c r="B12" s="113"/>
      <c r="C12" s="119" t="s">
        <v>113</v>
      </c>
      <c r="D12" s="107" t="s">
        <v>10</v>
      </c>
      <c r="E12" s="108">
        <v>65</v>
      </c>
      <c r="F12" s="114"/>
      <c r="G12" s="114"/>
      <c r="H12" s="116"/>
      <c r="I12" s="116"/>
      <c r="J12" s="114"/>
      <c r="K12" s="117"/>
    </row>
    <row r="13" spans="1:11" ht="12.75">
      <c r="A13" s="205">
        <f t="shared" si="0"/>
        <v>9</v>
      </c>
      <c r="B13" s="87"/>
      <c r="C13" s="106" t="s">
        <v>114</v>
      </c>
      <c r="D13" s="107" t="s">
        <v>87</v>
      </c>
      <c r="E13" s="108">
        <f>65*0.12</f>
        <v>7.8</v>
      </c>
      <c r="F13" s="120"/>
      <c r="G13" s="120"/>
      <c r="H13" s="86"/>
      <c r="I13" s="86"/>
      <c r="J13" s="120"/>
      <c r="K13" s="121"/>
    </row>
    <row r="14" spans="1:11" ht="12.75">
      <c r="A14" s="205">
        <f t="shared" si="0"/>
        <v>10</v>
      </c>
      <c r="B14" s="87"/>
      <c r="C14" s="106" t="s">
        <v>165</v>
      </c>
      <c r="D14" s="107" t="s">
        <v>87</v>
      </c>
      <c r="E14" s="108">
        <v>6.5</v>
      </c>
      <c r="F14" s="120"/>
      <c r="G14" s="120"/>
      <c r="H14" s="86"/>
      <c r="I14" s="86"/>
      <c r="J14" s="120"/>
      <c r="K14" s="121"/>
    </row>
    <row r="15" spans="1:11" s="118" customFormat="1" ht="12.75">
      <c r="A15" s="205">
        <f t="shared" si="0"/>
        <v>11</v>
      </c>
      <c r="B15" s="113"/>
      <c r="C15" s="122" t="s">
        <v>117</v>
      </c>
      <c r="D15" s="107" t="s">
        <v>87</v>
      </c>
      <c r="E15" s="123">
        <f>65*0.088</f>
        <v>5.72</v>
      </c>
      <c r="F15" s="114"/>
      <c r="G15" s="114"/>
      <c r="H15" s="116"/>
      <c r="I15" s="116"/>
      <c r="J15" s="114"/>
      <c r="K15" s="117"/>
    </row>
    <row r="16" spans="1:11" s="118" customFormat="1" ht="12.75">
      <c r="A16" s="205">
        <f t="shared" si="0"/>
        <v>12</v>
      </c>
      <c r="B16" s="113"/>
      <c r="C16" s="106" t="s">
        <v>115</v>
      </c>
      <c r="D16" s="107" t="s">
        <v>105</v>
      </c>
      <c r="E16" s="108">
        <v>15</v>
      </c>
      <c r="F16" s="114"/>
      <c r="G16" s="114"/>
      <c r="H16" s="116"/>
      <c r="I16" s="116"/>
      <c r="J16" s="114"/>
      <c r="K16" s="117"/>
    </row>
    <row r="17" spans="1:11" s="118" customFormat="1" ht="12.75">
      <c r="A17" s="205">
        <f t="shared" si="0"/>
        <v>13</v>
      </c>
      <c r="B17" s="113"/>
      <c r="C17" s="106" t="s">
        <v>116</v>
      </c>
      <c r="D17" s="107" t="s">
        <v>17</v>
      </c>
      <c r="E17" s="108">
        <f>65*0.00303</f>
        <v>0.19695000000000001</v>
      </c>
      <c r="F17" s="114"/>
      <c r="G17" s="114"/>
      <c r="H17" s="116"/>
      <c r="I17" s="116"/>
      <c r="J17" s="114"/>
      <c r="K17" s="117"/>
    </row>
    <row r="18" spans="1:11" s="118" customFormat="1" ht="12.75">
      <c r="A18" s="205">
        <f t="shared" si="0"/>
        <v>14</v>
      </c>
      <c r="B18" s="113"/>
      <c r="C18" s="122" t="s">
        <v>118</v>
      </c>
      <c r="D18" s="107" t="s">
        <v>10</v>
      </c>
      <c r="E18" s="108">
        <f>65+41.03*0.1</f>
        <v>69.103</v>
      </c>
      <c r="F18" s="114"/>
      <c r="G18" s="114"/>
      <c r="H18" s="116"/>
      <c r="I18" s="116"/>
      <c r="J18" s="114"/>
      <c r="K18" s="117"/>
    </row>
    <row r="19" spans="1:11" s="118" customFormat="1" ht="12.75">
      <c r="A19" s="205">
        <f t="shared" si="0"/>
        <v>15</v>
      </c>
      <c r="B19" s="113"/>
      <c r="C19" s="106" t="s">
        <v>119</v>
      </c>
      <c r="D19" s="107" t="s">
        <v>87</v>
      </c>
      <c r="E19" s="108">
        <f>65*0.065</f>
        <v>4.2250000000000005</v>
      </c>
      <c r="F19" s="114"/>
      <c r="G19" s="124"/>
      <c r="H19" s="116"/>
      <c r="I19" s="116"/>
      <c r="J19" s="114"/>
      <c r="K19" s="117"/>
    </row>
    <row r="20" spans="1:11" s="118" customFormat="1" ht="12.75">
      <c r="A20" s="205">
        <f t="shared" si="0"/>
        <v>16</v>
      </c>
      <c r="B20" s="113"/>
      <c r="C20" s="106" t="s">
        <v>115</v>
      </c>
      <c r="D20" s="107" t="s">
        <v>105</v>
      </c>
      <c r="E20" s="108">
        <v>15</v>
      </c>
      <c r="F20" s="114"/>
      <c r="G20" s="114"/>
      <c r="H20" s="116"/>
      <c r="I20" s="116"/>
      <c r="J20" s="114"/>
      <c r="K20" s="117"/>
    </row>
    <row r="21" spans="1:11" s="118" customFormat="1" ht="12.75">
      <c r="A21" s="205">
        <f t="shared" si="0"/>
        <v>17</v>
      </c>
      <c r="B21" s="125"/>
      <c r="C21" s="106" t="s">
        <v>116</v>
      </c>
      <c r="D21" s="107" t="s">
        <v>17</v>
      </c>
      <c r="E21" s="108">
        <f>65*0.00303</f>
        <v>0.19695000000000001</v>
      </c>
      <c r="F21" s="114"/>
      <c r="G21" s="114"/>
      <c r="H21" s="116"/>
      <c r="I21" s="116"/>
      <c r="J21" s="114"/>
      <c r="K21" s="117"/>
    </row>
    <row r="22" spans="1:11" s="118" customFormat="1" ht="12.75">
      <c r="A22" s="205">
        <f t="shared" si="0"/>
        <v>18</v>
      </c>
      <c r="B22" s="113"/>
      <c r="C22" s="122" t="s">
        <v>120</v>
      </c>
      <c r="D22" s="107" t="s">
        <v>10</v>
      </c>
      <c r="E22" s="108">
        <v>65</v>
      </c>
      <c r="F22" s="114"/>
      <c r="G22" s="114"/>
      <c r="H22" s="116"/>
      <c r="I22" s="116"/>
      <c r="J22" s="114"/>
      <c r="K22" s="117"/>
    </row>
    <row r="23" spans="1:11" s="118" customFormat="1" ht="12.75">
      <c r="A23" s="205">
        <f t="shared" si="0"/>
        <v>19</v>
      </c>
      <c r="B23" s="113"/>
      <c r="C23" s="106" t="s">
        <v>121</v>
      </c>
      <c r="D23" s="107" t="s">
        <v>10</v>
      </c>
      <c r="E23" s="108">
        <v>65</v>
      </c>
      <c r="F23" s="114"/>
      <c r="G23" s="114"/>
      <c r="H23" s="116"/>
      <c r="I23" s="116"/>
      <c r="J23" s="114"/>
      <c r="K23" s="117"/>
    </row>
    <row r="24" spans="1:11" s="118" customFormat="1" ht="25.5">
      <c r="A24" s="205">
        <f t="shared" si="0"/>
        <v>20</v>
      </c>
      <c r="B24" s="113"/>
      <c r="C24" s="106" t="s">
        <v>123</v>
      </c>
      <c r="D24" s="107" t="s">
        <v>105</v>
      </c>
      <c r="E24" s="108">
        <f>2*2.2+1</f>
        <v>5.4</v>
      </c>
      <c r="F24" s="114"/>
      <c r="G24" s="114"/>
      <c r="H24" s="116"/>
      <c r="I24" s="116"/>
      <c r="J24" s="114"/>
      <c r="K24" s="117"/>
    </row>
    <row r="25" spans="1:11" s="118" customFormat="1" ht="12.75">
      <c r="A25" s="205">
        <f t="shared" si="0"/>
        <v>21</v>
      </c>
      <c r="B25" s="113"/>
      <c r="C25" s="106" t="s">
        <v>136</v>
      </c>
      <c r="D25" s="107" t="s">
        <v>23</v>
      </c>
      <c r="E25" s="108">
        <v>3</v>
      </c>
      <c r="F25" s="114"/>
      <c r="G25" s="114"/>
      <c r="H25" s="116"/>
      <c r="I25" s="116"/>
      <c r="J25" s="114"/>
      <c r="K25" s="117"/>
    </row>
    <row r="26" spans="1:11" s="118" customFormat="1" ht="12.75">
      <c r="A26" s="205">
        <f t="shared" si="0"/>
        <v>22</v>
      </c>
      <c r="B26" s="113"/>
      <c r="C26" s="106"/>
      <c r="D26" s="107"/>
      <c r="E26" s="108"/>
      <c r="F26" s="114"/>
      <c r="G26" s="114"/>
      <c r="H26" s="116"/>
      <c r="I26" s="116"/>
      <c r="J26" s="114"/>
      <c r="K26" s="117"/>
    </row>
    <row r="27" spans="1:11" s="118" customFormat="1" ht="12.75">
      <c r="A27" s="205">
        <f t="shared" si="0"/>
        <v>23</v>
      </c>
      <c r="B27" s="113"/>
      <c r="C27" s="126" t="s">
        <v>192</v>
      </c>
      <c r="D27" s="107"/>
      <c r="E27" s="108"/>
      <c r="F27" s="114"/>
      <c r="G27" s="114"/>
      <c r="H27" s="116"/>
      <c r="I27" s="116"/>
      <c r="J27" s="114"/>
      <c r="K27" s="117"/>
    </row>
    <row r="28" spans="1:11" s="104" customFormat="1" ht="12.75">
      <c r="A28" s="205">
        <f t="shared" si="0"/>
        <v>24</v>
      </c>
      <c r="B28" s="105"/>
      <c r="C28" s="106" t="s">
        <v>122</v>
      </c>
      <c r="D28" s="107" t="s">
        <v>10</v>
      </c>
      <c r="E28" s="108">
        <v>10</v>
      </c>
      <c r="F28" s="109"/>
      <c r="G28" s="102"/>
      <c r="H28" s="110"/>
      <c r="I28" s="110"/>
      <c r="J28" s="111"/>
      <c r="K28" s="112"/>
    </row>
    <row r="29" spans="1:11" s="118" customFormat="1" ht="12.75">
      <c r="A29" s="205">
        <f t="shared" si="0"/>
        <v>25</v>
      </c>
      <c r="B29" s="113"/>
      <c r="C29" s="106"/>
      <c r="D29" s="107"/>
      <c r="E29" s="108"/>
      <c r="F29" s="114"/>
      <c r="G29" s="115"/>
      <c r="H29" s="127"/>
      <c r="I29" s="127"/>
      <c r="J29" s="128"/>
      <c r="K29" s="129"/>
    </row>
    <row r="30" spans="1:11" s="118" customFormat="1" ht="12.75">
      <c r="A30" s="205">
        <f t="shared" si="0"/>
        <v>26</v>
      </c>
      <c r="B30" s="113"/>
      <c r="C30" s="126" t="s">
        <v>124</v>
      </c>
      <c r="D30" s="107"/>
      <c r="E30" s="108"/>
      <c r="F30" s="114"/>
      <c r="G30" s="115"/>
      <c r="H30" s="127"/>
      <c r="I30" s="127"/>
      <c r="J30" s="128"/>
      <c r="K30" s="129"/>
    </row>
    <row r="31" spans="1:11" s="118" customFormat="1" ht="12.75">
      <c r="A31" s="205">
        <f t="shared" si="0"/>
        <v>27</v>
      </c>
      <c r="B31" s="113"/>
      <c r="C31" s="106" t="s">
        <v>125</v>
      </c>
      <c r="D31" s="107" t="s">
        <v>10</v>
      </c>
      <c r="E31" s="108">
        <v>2</v>
      </c>
      <c r="F31" s="114"/>
      <c r="G31" s="115"/>
      <c r="H31" s="127"/>
      <c r="I31" s="127"/>
      <c r="J31" s="128"/>
      <c r="K31" s="129"/>
    </row>
    <row r="32" spans="1:11" s="118" customFormat="1" ht="12.75">
      <c r="A32" s="205">
        <f t="shared" si="0"/>
        <v>28</v>
      </c>
      <c r="B32" s="113"/>
      <c r="C32" s="122" t="s">
        <v>126</v>
      </c>
      <c r="D32" s="107" t="s">
        <v>10</v>
      </c>
      <c r="E32" s="108">
        <v>2</v>
      </c>
      <c r="F32" s="114"/>
      <c r="G32" s="115"/>
      <c r="H32" s="127"/>
      <c r="I32" s="127"/>
      <c r="J32" s="128"/>
      <c r="K32" s="129"/>
    </row>
    <row r="33" spans="1:11" s="118" customFormat="1" ht="12.75">
      <c r="A33" s="205">
        <f t="shared" si="0"/>
        <v>29</v>
      </c>
      <c r="B33" s="113"/>
      <c r="C33" s="106" t="s">
        <v>127</v>
      </c>
      <c r="D33" s="107" t="s">
        <v>10</v>
      </c>
      <c r="E33" s="108">
        <v>2</v>
      </c>
      <c r="F33" s="114"/>
      <c r="G33" s="115"/>
      <c r="H33" s="127"/>
      <c r="I33" s="127"/>
      <c r="J33" s="128"/>
      <c r="K33" s="129"/>
    </row>
    <row r="34" spans="1:11" s="118" customFormat="1" ht="12.75">
      <c r="A34" s="205">
        <f t="shared" si="0"/>
        <v>30</v>
      </c>
      <c r="B34" s="113"/>
      <c r="C34" s="106" t="s">
        <v>128</v>
      </c>
      <c r="D34" s="107" t="s">
        <v>10</v>
      </c>
      <c r="E34" s="108">
        <v>4</v>
      </c>
      <c r="F34" s="114"/>
      <c r="G34" s="114"/>
      <c r="H34" s="127"/>
      <c r="I34" s="127"/>
      <c r="J34" s="128"/>
      <c r="K34" s="129"/>
    </row>
    <row r="35" spans="1:11" s="118" customFormat="1" ht="12.75">
      <c r="A35" s="205">
        <f t="shared" si="0"/>
        <v>31</v>
      </c>
      <c r="B35" s="113"/>
      <c r="C35" s="106"/>
      <c r="D35" s="107"/>
      <c r="E35" s="108"/>
      <c r="F35" s="114"/>
      <c r="G35" s="115"/>
      <c r="H35" s="127"/>
      <c r="I35" s="127"/>
      <c r="J35" s="128"/>
      <c r="K35" s="129"/>
    </row>
    <row r="36" spans="1:11" s="118" customFormat="1" ht="15">
      <c r="A36" s="205">
        <f t="shared" si="0"/>
        <v>32</v>
      </c>
      <c r="B36" s="244" t="s">
        <v>137</v>
      </c>
      <c r="C36" s="126" t="s">
        <v>213</v>
      </c>
      <c r="D36" s="107"/>
      <c r="E36" s="108"/>
      <c r="F36" s="114"/>
      <c r="G36" s="115"/>
      <c r="H36" s="127"/>
      <c r="I36" s="127"/>
      <c r="J36" s="128"/>
      <c r="K36" s="129"/>
    </row>
    <row r="37" spans="1:11" s="104" customFormat="1" ht="12.75">
      <c r="A37" s="205">
        <f t="shared" si="0"/>
        <v>33</v>
      </c>
      <c r="B37" s="105"/>
      <c r="C37" s="106" t="s">
        <v>129</v>
      </c>
      <c r="D37" s="107" t="s">
        <v>10</v>
      </c>
      <c r="E37" s="108">
        <v>20</v>
      </c>
      <c r="F37" s="109"/>
      <c r="G37" s="102"/>
      <c r="H37" s="110"/>
      <c r="I37" s="110"/>
      <c r="J37" s="111"/>
      <c r="K37" s="112"/>
    </row>
    <row r="38" spans="1:11" s="104" customFormat="1" ht="12.75">
      <c r="A38" s="205">
        <f t="shared" si="0"/>
        <v>34</v>
      </c>
      <c r="B38" s="105"/>
      <c r="C38" s="130" t="s">
        <v>130</v>
      </c>
      <c r="D38" s="107" t="s">
        <v>10</v>
      </c>
      <c r="E38" s="108">
        <v>20</v>
      </c>
      <c r="F38" s="109"/>
      <c r="G38" s="102"/>
      <c r="H38" s="110"/>
      <c r="I38" s="110"/>
      <c r="J38" s="111"/>
      <c r="K38" s="112"/>
    </row>
    <row r="39" spans="1:11" s="104" customFormat="1" ht="12.75">
      <c r="A39" s="205">
        <f t="shared" si="0"/>
        <v>35</v>
      </c>
      <c r="B39" s="131"/>
      <c r="C39" s="89" t="s">
        <v>131</v>
      </c>
      <c r="D39" s="107" t="s">
        <v>10</v>
      </c>
      <c r="E39" s="108">
        <v>20</v>
      </c>
      <c r="F39" s="128"/>
      <c r="G39" s="109"/>
      <c r="H39" s="110"/>
      <c r="I39" s="110"/>
      <c r="J39" s="111"/>
      <c r="K39" s="112"/>
    </row>
    <row r="40" spans="1:11" s="104" customFormat="1" ht="12.75">
      <c r="A40" s="205">
        <f t="shared" si="0"/>
        <v>36</v>
      </c>
      <c r="B40" s="131"/>
      <c r="C40" s="89" t="s">
        <v>132</v>
      </c>
      <c r="D40" s="107" t="s">
        <v>10</v>
      </c>
      <c r="E40" s="108">
        <v>20</v>
      </c>
      <c r="F40" s="128"/>
      <c r="G40" s="109"/>
      <c r="H40" s="110"/>
      <c r="I40" s="110"/>
      <c r="J40" s="111"/>
      <c r="K40" s="112"/>
    </row>
    <row r="41" spans="1:11" s="118" customFormat="1" ht="12.75">
      <c r="A41" s="205">
        <f t="shared" si="0"/>
        <v>37</v>
      </c>
      <c r="B41" s="132"/>
      <c r="C41" s="89" t="s">
        <v>133</v>
      </c>
      <c r="D41" s="133" t="s">
        <v>10</v>
      </c>
      <c r="E41" s="89">
        <v>12</v>
      </c>
      <c r="F41" s="128"/>
      <c r="G41" s="115"/>
      <c r="H41" s="127"/>
      <c r="I41" s="127"/>
      <c r="J41" s="128"/>
      <c r="K41" s="129"/>
    </row>
    <row r="42" spans="1:11" s="104" customFormat="1" ht="12.75">
      <c r="A42" s="205">
        <f t="shared" si="0"/>
        <v>38</v>
      </c>
      <c r="B42" s="131"/>
      <c r="C42" s="89" t="s">
        <v>134</v>
      </c>
      <c r="D42" s="133" t="s">
        <v>10</v>
      </c>
      <c r="E42" s="89">
        <v>12</v>
      </c>
      <c r="F42" s="128"/>
      <c r="G42" s="102"/>
      <c r="H42" s="110"/>
      <c r="I42" s="110"/>
      <c r="J42" s="111"/>
      <c r="K42" s="112"/>
    </row>
    <row r="43" spans="1:11" s="104" customFormat="1" ht="12.75">
      <c r="A43" s="205">
        <f t="shared" si="0"/>
        <v>39</v>
      </c>
      <c r="B43" s="131"/>
      <c r="C43" s="89" t="s">
        <v>135</v>
      </c>
      <c r="D43" s="133" t="s">
        <v>10</v>
      </c>
      <c r="E43" s="89">
        <v>12</v>
      </c>
      <c r="F43" s="128"/>
      <c r="G43" s="102"/>
      <c r="H43" s="110"/>
      <c r="I43" s="110"/>
      <c r="J43" s="111"/>
      <c r="K43" s="112"/>
    </row>
    <row r="44" spans="1:11" s="104" customFormat="1" ht="12.75">
      <c r="A44" s="205">
        <f t="shared" si="0"/>
        <v>40</v>
      </c>
      <c r="B44" s="131"/>
      <c r="C44" s="106"/>
      <c r="D44" s="133"/>
      <c r="E44" s="89"/>
      <c r="F44" s="111"/>
      <c r="G44" s="102"/>
      <c r="H44" s="110"/>
      <c r="I44" s="110"/>
      <c r="J44" s="111"/>
      <c r="K44" s="112"/>
    </row>
    <row r="45" spans="1:11" s="104" customFormat="1" ht="12.75">
      <c r="A45" s="205">
        <f t="shared" si="0"/>
        <v>41</v>
      </c>
      <c r="B45" s="105"/>
      <c r="C45" s="208"/>
      <c r="D45" s="107"/>
      <c r="E45" s="105"/>
      <c r="F45" s="134"/>
      <c r="G45" s="102"/>
      <c r="H45" s="110"/>
      <c r="I45" s="110"/>
      <c r="J45" s="111"/>
      <c r="K45" s="112"/>
    </row>
    <row r="46" spans="1:11" s="104" customFormat="1" ht="12.75">
      <c r="A46" s="206">
        <f aca="true" t="shared" si="1" ref="A46:A89">1+A45</f>
        <v>42</v>
      </c>
      <c r="B46" s="216"/>
      <c r="C46" s="218" t="s">
        <v>226</v>
      </c>
      <c r="D46" s="217"/>
      <c r="E46" s="207"/>
      <c r="F46" s="209"/>
      <c r="G46" s="210"/>
      <c r="H46" s="211"/>
      <c r="I46" s="211"/>
      <c r="J46" s="212"/>
      <c r="K46" s="213"/>
    </row>
    <row r="47" spans="1:11" s="104" customFormat="1" ht="12.75">
      <c r="A47" s="214">
        <f t="shared" si="1"/>
        <v>43</v>
      </c>
      <c r="B47" s="135"/>
      <c r="C47" s="136" t="s">
        <v>72</v>
      </c>
      <c r="D47" s="137"/>
      <c r="E47" s="138"/>
      <c r="F47" s="139"/>
      <c r="G47" s="140"/>
      <c r="H47" s="141"/>
      <c r="I47" s="141"/>
      <c r="J47" s="139"/>
      <c r="K47" s="142"/>
    </row>
    <row r="48" spans="1:11" s="104" customFormat="1" ht="25.5">
      <c r="A48" s="205">
        <f t="shared" si="1"/>
        <v>44</v>
      </c>
      <c r="B48" s="143" t="s">
        <v>68</v>
      </c>
      <c r="C48" s="144" t="s">
        <v>86</v>
      </c>
      <c r="D48" s="145" t="s">
        <v>12</v>
      </c>
      <c r="E48" s="146">
        <v>7.5</v>
      </c>
      <c r="F48" s="147">
        <v>0</v>
      </c>
      <c r="G48" s="102">
        <f>E48*F48</f>
        <v>0</v>
      </c>
      <c r="H48" s="146"/>
      <c r="I48" s="146">
        <f>E48*H48</f>
        <v>0</v>
      </c>
      <c r="J48" s="147"/>
      <c r="K48" s="148"/>
    </row>
    <row r="49" spans="1:11" s="104" customFormat="1" ht="12.75">
      <c r="A49" s="205">
        <f t="shared" si="1"/>
        <v>45</v>
      </c>
      <c r="B49" s="143"/>
      <c r="C49" s="149" t="s">
        <v>69</v>
      </c>
      <c r="D49" s="145"/>
      <c r="E49" s="146"/>
      <c r="F49" s="147"/>
      <c r="G49" s="102">
        <f>E49*F49</f>
        <v>0</v>
      </c>
      <c r="H49" s="146"/>
      <c r="I49" s="146">
        <f>E49*H49</f>
        <v>0</v>
      </c>
      <c r="J49" s="147"/>
      <c r="K49" s="148"/>
    </row>
    <row r="50" spans="1:11" s="104" customFormat="1" ht="12.75">
      <c r="A50" s="205">
        <f t="shared" si="1"/>
        <v>46</v>
      </c>
      <c r="B50" s="143" t="s">
        <v>70</v>
      </c>
      <c r="C50" s="144" t="s">
        <v>13</v>
      </c>
      <c r="D50" s="145" t="s">
        <v>12</v>
      </c>
      <c r="E50" s="146">
        <v>10</v>
      </c>
      <c r="F50" s="147">
        <v>0</v>
      </c>
      <c r="G50" s="102">
        <f>E50*F50</f>
        <v>0</v>
      </c>
      <c r="H50" s="146"/>
      <c r="I50" s="146">
        <f>E50*H50</f>
        <v>0</v>
      </c>
      <c r="J50" s="147"/>
      <c r="K50" s="148"/>
    </row>
    <row r="51" spans="1:11" s="104" customFormat="1" ht="25.5">
      <c r="A51" s="205">
        <f t="shared" si="1"/>
        <v>47</v>
      </c>
      <c r="B51" s="143"/>
      <c r="C51" s="150" t="s">
        <v>14</v>
      </c>
      <c r="D51" s="145"/>
      <c r="E51" s="151"/>
      <c r="F51" s="147"/>
      <c r="G51" s="102">
        <f>E51*F51</f>
        <v>0</v>
      </c>
      <c r="H51" s="146"/>
      <c r="I51" s="146">
        <f>E51*H51</f>
        <v>0</v>
      </c>
      <c r="J51" s="147"/>
      <c r="K51" s="148"/>
    </row>
    <row r="52" spans="1:11" s="104" customFormat="1" ht="25.5">
      <c r="A52" s="205">
        <f t="shared" si="1"/>
        <v>48</v>
      </c>
      <c r="B52" s="143" t="s">
        <v>108</v>
      </c>
      <c r="C52" s="150" t="s">
        <v>109</v>
      </c>
      <c r="D52" s="145" t="s">
        <v>12</v>
      </c>
      <c r="E52" s="151">
        <v>15</v>
      </c>
      <c r="F52" s="147"/>
      <c r="G52" s="102"/>
      <c r="H52" s="146"/>
      <c r="I52" s="146">
        <f>E52*H52</f>
        <v>0</v>
      </c>
      <c r="J52" s="147"/>
      <c r="K52" s="148"/>
    </row>
    <row r="53" spans="1:11" s="104" customFormat="1" ht="12.75">
      <c r="A53" s="205">
        <f t="shared" si="1"/>
        <v>49</v>
      </c>
      <c r="B53" s="143"/>
      <c r="C53" s="150"/>
      <c r="D53" s="145"/>
      <c r="E53" s="151"/>
      <c r="F53" s="147"/>
      <c r="G53" s="102"/>
      <c r="H53" s="146"/>
      <c r="I53" s="146"/>
      <c r="J53" s="147"/>
      <c r="K53" s="148"/>
    </row>
    <row r="54" spans="1:11" s="104" customFormat="1" ht="12.75">
      <c r="A54" s="205">
        <f t="shared" si="1"/>
        <v>50</v>
      </c>
      <c r="B54" s="82"/>
      <c r="C54" s="152" t="s">
        <v>73</v>
      </c>
      <c r="D54" s="83"/>
      <c r="E54" s="84"/>
      <c r="F54" s="101"/>
      <c r="G54" s="102">
        <f>E54*F54</f>
        <v>0</v>
      </c>
      <c r="H54" s="84"/>
      <c r="I54" s="84">
        <f>SUM(I48:I53)</f>
        <v>0</v>
      </c>
      <c r="J54" s="101"/>
      <c r="K54" s="103"/>
    </row>
    <row r="55" spans="1:11" s="104" customFormat="1" ht="12.75">
      <c r="A55" s="205">
        <f t="shared" si="1"/>
        <v>51</v>
      </c>
      <c r="B55" s="105"/>
      <c r="C55" s="106"/>
      <c r="D55" s="107"/>
      <c r="E55" s="105"/>
      <c r="F55" s="134"/>
      <c r="G55" s="102"/>
      <c r="H55" s="110"/>
      <c r="I55" s="110"/>
      <c r="J55" s="111"/>
      <c r="K55" s="112"/>
    </row>
    <row r="56" spans="1:11" s="104" customFormat="1" ht="12.75">
      <c r="A56" s="205">
        <f>1+A55</f>
        <v>52</v>
      </c>
      <c r="B56" s="153"/>
      <c r="C56" s="154" t="s">
        <v>203</v>
      </c>
      <c r="D56" s="107"/>
      <c r="E56" s="105"/>
      <c r="F56" s="134"/>
      <c r="G56" s="102"/>
      <c r="H56" s="110"/>
      <c r="I56" s="110"/>
      <c r="J56" s="111"/>
      <c r="K56" s="112"/>
    </row>
    <row r="57" spans="1:11" s="104" customFormat="1" ht="12.75">
      <c r="A57" s="205">
        <f t="shared" si="1"/>
        <v>53</v>
      </c>
      <c r="B57" s="105"/>
      <c r="C57" s="106"/>
      <c r="D57" s="107"/>
      <c r="E57" s="105"/>
      <c r="F57" s="134"/>
      <c r="G57" s="102"/>
      <c r="H57" s="110"/>
      <c r="I57" s="110"/>
      <c r="J57" s="111"/>
      <c r="K57" s="112"/>
    </row>
    <row r="58" spans="1:11" s="104" customFormat="1" ht="12.75">
      <c r="A58" s="205">
        <f t="shared" si="1"/>
        <v>54</v>
      </c>
      <c r="B58" s="155">
        <v>1</v>
      </c>
      <c r="C58" s="126" t="s">
        <v>215</v>
      </c>
      <c r="D58" s="107"/>
      <c r="E58" s="105"/>
      <c r="F58" s="111"/>
      <c r="G58" s="102"/>
      <c r="H58" s="110"/>
      <c r="I58" s="110"/>
      <c r="J58" s="111"/>
      <c r="K58" s="112"/>
    </row>
    <row r="59" spans="1:11" s="104" customFormat="1" ht="12.75">
      <c r="A59" s="205">
        <f t="shared" si="1"/>
        <v>55</v>
      </c>
      <c r="B59" s="131"/>
      <c r="C59" s="126" t="s">
        <v>214</v>
      </c>
      <c r="D59" s="107"/>
      <c r="E59" s="105"/>
      <c r="F59" s="111"/>
      <c r="G59" s="102"/>
      <c r="H59" s="110"/>
      <c r="I59" s="110"/>
      <c r="J59" s="111"/>
      <c r="K59" s="112"/>
    </row>
    <row r="60" spans="1:11" s="104" customFormat="1" ht="25.5">
      <c r="A60" s="205">
        <f t="shared" si="1"/>
        <v>56</v>
      </c>
      <c r="B60" s="81" t="s">
        <v>140</v>
      </c>
      <c r="C60" s="88" t="s">
        <v>141</v>
      </c>
      <c r="D60" s="156" t="s">
        <v>87</v>
      </c>
      <c r="E60" s="105">
        <v>195</v>
      </c>
      <c r="F60" s="157">
        <v>0</v>
      </c>
      <c r="G60" s="158">
        <f aca="true" t="shared" si="2" ref="G60:G68">E60*F60</f>
        <v>0</v>
      </c>
      <c r="H60" s="159"/>
      <c r="I60" s="159">
        <f aca="true" t="shared" si="3" ref="I60:I68">E60*H60</f>
        <v>0</v>
      </c>
      <c r="J60" s="160">
        <v>0</v>
      </c>
      <c r="K60" s="161">
        <f aca="true" t="shared" si="4" ref="K60:K68">E60*J60</f>
        <v>0</v>
      </c>
    </row>
    <row r="61" spans="1:11" s="104" customFormat="1" ht="25.5">
      <c r="A61" s="205">
        <f t="shared" si="1"/>
        <v>57</v>
      </c>
      <c r="B61" s="81" t="s">
        <v>142</v>
      </c>
      <c r="C61" s="88" t="s">
        <v>143</v>
      </c>
      <c r="D61" s="156" t="s">
        <v>87</v>
      </c>
      <c r="E61" s="162">
        <f>E60*90</f>
        <v>17550</v>
      </c>
      <c r="F61" s="160">
        <v>0</v>
      </c>
      <c r="G61" s="158">
        <f t="shared" si="2"/>
        <v>0</v>
      </c>
      <c r="H61" s="159"/>
      <c r="I61" s="159">
        <f t="shared" si="3"/>
        <v>0</v>
      </c>
      <c r="J61" s="160">
        <v>0</v>
      </c>
      <c r="K61" s="161">
        <f t="shared" si="4"/>
        <v>0</v>
      </c>
    </row>
    <row r="62" spans="1:11" s="104" customFormat="1" ht="25.5">
      <c r="A62" s="205">
        <f t="shared" si="1"/>
        <v>58</v>
      </c>
      <c r="B62" s="81" t="s">
        <v>144</v>
      </c>
      <c r="C62" s="88" t="s">
        <v>145</v>
      </c>
      <c r="D62" s="156" t="s">
        <v>87</v>
      </c>
      <c r="E62" s="162">
        <f>E60</f>
        <v>195</v>
      </c>
      <c r="F62" s="163">
        <v>0</v>
      </c>
      <c r="G62" s="158">
        <f t="shared" si="2"/>
        <v>0</v>
      </c>
      <c r="H62" s="159"/>
      <c r="I62" s="159">
        <f t="shared" si="3"/>
        <v>0</v>
      </c>
      <c r="J62" s="160">
        <v>0</v>
      </c>
      <c r="K62" s="161">
        <f t="shared" si="4"/>
        <v>0</v>
      </c>
    </row>
    <row r="63" spans="1:11" s="104" customFormat="1" ht="12.75">
      <c r="A63" s="205">
        <f t="shared" si="1"/>
        <v>59</v>
      </c>
      <c r="B63" s="81" t="s">
        <v>146</v>
      </c>
      <c r="C63" s="88" t="s">
        <v>147</v>
      </c>
      <c r="D63" s="156" t="s">
        <v>10</v>
      </c>
      <c r="E63" s="162">
        <f>13*3*2+65*1.2</f>
        <v>156</v>
      </c>
      <c r="F63" s="163">
        <v>0</v>
      </c>
      <c r="G63" s="158">
        <f t="shared" si="2"/>
        <v>0</v>
      </c>
      <c r="H63" s="159"/>
      <c r="I63" s="159">
        <f t="shared" si="3"/>
        <v>0</v>
      </c>
      <c r="J63" s="160">
        <v>0</v>
      </c>
      <c r="K63" s="161">
        <f t="shared" si="4"/>
        <v>0</v>
      </c>
    </row>
    <row r="64" spans="1:11" s="104" customFormat="1" ht="12.75">
      <c r="A64" s="205">
        <f t="shared" si="1"/>
        <v>60</v>
      </c>
      <c r="B64" s="81" t="s">
        <v>148</v>
      </c>
      <c r="C64" s="88" t="s">
        <v>149</v>
      </c>
      <c r="D64" s="156" t="s">
        <v>10</v>
      </c>
      <c r="E64" s="105">
        <f>E63*30</f>
        <v>4680</v>
      </c>
      <c r="F64" s="163">
        <v>0</v>
      </c>
      <c r="G64" s="158">
        <f t="shared" si="2"/>
        <v>0</v>
      </c>
      <c r="H64" s="159"/>
      <c r="I64" s="159">
        <f t="shared" si="3"/>
        <v>0</v>
      </c>
      <c r="J64" s="160">
        <v>0</v>
      </c>
      <c r="K64" s="161">
        <f t="shared" si="4"/>
        <v>0</v>
      </c>
    </row>
    <row r="65" spans="1:11" s="104" customFormat="1" ht="12.75">
      <c r="A65" s="205">
        <f t="shared" si="1"/>
        <v>61</v>
      </c>
      <c r="B65" s="81" t="s">
        <v>150</v>
      </c>
      <c r="C65" s="88" t="s">
        <v>151</v>
      </c>
      <c r="D65" s="156" t="s">
        <v>10</v>
      </c>
      <c r="E65" s="105">
        <f>E63</f>
        <v>156</v>
      </c>
      <c r="F65" s="163">
        <v>0</v>
      </c>
      <c r="G65" s="158">
        <f t="shared" si="2"/>
        <v>0</v>
      </c>
      <c r="H65" s="159"/>
      <c r="I65" s="159">
        <f t="shared" si="3"/>
        <v>0</v>
      </c>
      <c r="J65" s="160">
        <v>0</v>
      </c>
      <c r="K65" s="161">
        <f t="shared" si="4"/>
        <v>0</v>
      </c>
    </row>
    <row r="66" spans="1:11" s="104" customFormat="1" ht="12.75">
      <c r="A66" s="205">
        <f t="shared" si="1"/>
        <v>62</v>
      </c>
      <c r="B66" s="81" t="s">
        <v>152</v>
      </c>
      <c r="C66" s="88" t="s">
        <v>153</v>
      </c>
      <c r="D66" s="156" t="s">
        <v>10</v>
      </c>
      <c r="E66" s="162">
        <v>65</v>
      </c>
      <c r="F66" s="163">
        <v>0</v>
      </c>
      <c r="G66" s="158">
        <f t="shared" si="2"/>
        <v>0</v>
      </c>
      <c r="H66" s="159"/>
      <c r="I66" s="159">
        <f t="shared" si="3"/>
        <v>0</v>
      </c>
      <c r="J66" s="160">
        <v>0</v>
      </c>
      <c r="K66" s="161">
        <f t="shared" si="4"/>
        <v>0</v>
      </c>
    </row>
    <row r="67" spans="1:11" s="104" customFormat="1" ht="25.5">
      <c r="A67" s="205">
        <f t="shared" si="1"/>
        <v>63</v>
      </c>
      <c r="B67" s="81" t="s">
        <v>154</v>
      </c>
      <c r="C67" s="88" t="s">
        <v>155</v>
      </c>
      <c r="D67" s="156" t="s">
        <v>10</v>
      </c>
      <c r="E67" s="162">
        <f>E66*30</f>
        <v>1950</v>
      </c>
      <c r="F67" s="163">
        <v>0</v>
      </c>
      <c r="G67" s="158">
        <f t="shared" si="2"/>
        <v>0</v>
      </c>
      <c r="H67" s="159"/>
      <c r="I67" s="159">
        <f t="shared" si="3"/>
        <v>0</v>
      </c>
      <c r="J67" s="160">
        <v>0</v>
      </c>
      <c r="K67" s="161">
        <f t="shared" si="4"/>
        <v>0</v>
      </c>
    </row>
    <row r="68" spans="1:11" s="104" customFormat="1" ht="12.75">
      <c r="A68" s="205">
        <f t="shared" si="1"/>
        <v>64</v>
      </c>
      <c r="B68" s="81" t="s">
        <v>156</v>
      </c>
      <c r="C68" s="88" t="s">
        <v>157</v>
      </c>
      <c r="D68" s="156" t="s">
        <v>10</v>
      </c>
      <c r="E68" s="162">
        <f>E66</f>
        <v>65</v>
      </c>
      <c r="F68" s="163">
        <v>0</v>
      </c>
      <c r="G68" s="158">
        <f t="shared" si="2"/>
        <v>0</v>
      </c>
      <c r="H68" s="159"/>
      <c r="I68" s="159">
        <f t="shared" si="3"/>
        <v>0</v>
      </c>
      <c r="J68" s="160">
        <v>0</v>
      </c>
      <c r="K68" s="161">
        <f t="shared" si="4"/>
        <v>0</v>
      </c>
    </row>
    <row r="69" spans="1:11" s="104" customFormat="1" ht="12.75">
      <c r="A69" s="205">
        <f t="shared" si="1"/>
        <v>65</v>
      </c>
      <c r="B69" s="81"/>
      <c r="C69" s="88"/>
      <c r="D69" s="156"/>
      <c r="E69" s="162"/>
      <c r="F69" s="163"/>
      <c r="G69" s="158"/>
      <c r="H69" s="159"/>
      <c r="I69" s="159"/>
      <c r="J69" s="160"/>
      <c r="K69" s="161"/>
    </row>
    <row r="70" spans="1:11" s="104" customFormat="1" ht="12.75">
      <c r="A70" s="205">
        <f t="shared" si="1"/>
        <v>66</v>
      </c>
      <c r="B70" s="81" t="s">
        <v>158</v>
      </c>
      <c r="C70" s="88" t="s">
        <v>159</v>
      </c>
      <c r="D70" s="156" t="s">
        <v>10</v>
      </c>
      <c r="E70" s="123">
        <f>E9</f>
        <v>65</v>
      </c>
      <c r="F70" s="163">
        <v>0.235</v>
      </c>
      <c r="G70" s="158">
        <f>E70*F70</f>
        <v>15.274999999999999</v>
      </c>
      <c r="H70" s="159"/>
      <c r="I70" s="159">
        <f>E70*H70</f>
        <v>0</v>
      </c>
      <c r="J70" s="160">
        <v>0.05</v>
      </c>
      <c r="K70" s="161">
        <f>E70*J70</f>
        <v>3.25</v>
      </c>
    </row>
    <row r="71" spans="1:11" s="104" customFormat="1" ht="12.75">
      <c r="A71" s="205">
        <f t="shared" si="1"/>
        <v>67</v>
      </c>
      <c r="B71" s="81"/>
      <c r="C71" s="164" t="s">
        <v>160</v>
      </c>
      <c r="D71" s="156"/>
      <c r="E71" s="105"/>
      <c r="F71" s="163"/>
      <c r="G71" s="158"/>
      <c r="H71" s="159"/>
      <c r="I71" s="159"/>
      <c r="J71" s="160"/>
      <c r="K71" s="161"/>
    </row>
    <row r="72" spans="1:11" s="104" customFormat="1" ht="12.75">
      <c r="A72" s="205">
        <f t="shared" si="1"/>
        <v>68</v>
      </c>
      <c r="B72" s="81" t="s">
        <v>161</v>
      </c>
      <c r="C72" s="88" t="s">
        <v>212</v>
      </c>
      <c r="D72" s="156" t="s">
        <v>10</v>
      </c>
      <c r="E72" s="108">
        <f>E10</f>
        <v>9.75</v>
      </c>
      <c r="F72" s="163">
        <v>0</v>
      </c>
      <c r="G72" s="158">
        <f>E72*F72</f>
        <v>0</v>
      </c>
      <c r="H72" s="159"/>
      <c r="I72" s="159">
        <f>E72*H72</f>
        <v>0</v>
      </c>
      <c r="J72" s="160">
        <v>0</v>
      </c>
      <c r="K72" s="161">
        <f>E72*J72</f>
        <v>0</v>
      </c>
    </row>
    <row r="73" spans="1:11" s="104" customFormat="1" ht="12.75">
      <c r="A73" s="205">
        <f t="shared" si="1"/>
        <v>69</v>
      </c>
      <c r="B73" s="131"/>
      <c r="C73" s="165" t="s">
        <v>112</v>
      </c>
      <c r="D73" s="107"/>
      <c r="E73" s="105"/>
      <c r="F73" s="111"/>
      <c r="G73" s="102"/>
      <c r="H73" s="110"/>
      <c r="I73" s="110"/>
      <c r="J73" s="111"/>
      <c r="K73" s="112"/>
    </row>
    <row r="74" spans="1:11" s="104" customFormat="1" ht="12.75">
      <c r="A74" s="205">
        <f t="shared" si="1"/>
        <v>70</v>
      </c>
      <c r="B74" s="81" t="s">
        <v>163</v>
      </c>
      <c r="C74" s="88" t="s">
        <v>164</v>
      </c>
      <c r="D74" s="156" t="s">
        <v>11</v>
      </c>
      <c r="E74" s="108">
        <f>E11</f>
        <v>41.0329</v>
      </c>
      <c r="F74" s="160">
        <v>0</v>
      </c>
      <c r="G74" s="158">
        <f>E74*F74</f>
        <v>0</v>
      </c>
      <c r="H74" s="159"/>
      <c r="I74" s="159">
        <f>E74*H74</f>
        <v>0</v>
      </c>
      <c r="J74" s="160">
        <v>0.00175</v>
      </c>
      <c r="K74" s="161">
        <f>E74*J74</f>
        <v>0.071807575</v>
      </c>
    </row>
    <row r="75" spans="1:11" s="104" customFormat="1" ht="25.5">
      <c r="A75" s="205">
        <f t="shared" si="1"/>
        <v>71</v>
      </c>
      <c r="B75" s="166" t="s">
        <v>98</v>
      </c>
      <c r="C75" s="91" t="s">
        <v>99</v>
      </c>
      <c r="D75" s="167" t="s">
        <v>10</v>
      </c>
      <c r="E75" s="168">
        <f>E12</f>
        <v>65</v>
      </c>
      <c r="F75" s="169">
        <v>0</v>
      </c>
      <c r="G75" s="170">
        <f>E75*F75</f>
        <v>0</v>
      </c>
      <c r="H75" s="171"/>
      <c r="I75" s="171">
        <f>E75*H75</f>
        <v>0</v>
      </c>
      <c r="J75" s="169">
        <v>0.02</v>
      </c>
      <c r="K75" s="172">
        <f>E75*J75</f>
        <v>1.3</v>
      </c>
    </row>
    <row r="76" spans="1:11" ht="25.5">
      <c r="A76" s="205">
        <f t="shared" si="1"/>
        <v>72</v>
      </c>
      <c r="B76" s="173" t="s">
        <v>100</v>
      </c>
      <c r="C76" s="88" t="s">
        <v>101</v>
      </c>
      <c r="D76" s="156" t="s">
        <v>87</v>
      </c>
      <c r="E76" s="123">
        <f>E13</f>
        <v>7.8</v>
      </c>
      <c r="F76" s="163">
        <v>0</v>
      </c>
      <c r="G76" s="120">
        <f>E76*F76</f>
        <v>0</v>
      </c>
      <c r="H76" s="123"/>
      <c r="I76" s="86">
        <f>E76*H76</f>
        <v>0</v>
      </c>
      <c r="J76" s="120">
        <v>2.2</v>
      </c>
      <c r="K76" s="172">
        <f>E76*J76</f>
        <v>17.16</v>
      </c>
    </row>
    <row r="77" spans="1:11" ht="12.75">
      <c r="A77" s="205">
        <f t="shared" si="1"/>
        <v>73</v>
      </c>
      <c r="B77" s="87"/>
      <c r="C77" s="174" t="s">
        <v>114</v>
      </c>
      <c r="D77" s="85"/>
      <c r="E77" s="86"/>
      <c r="F77" s="120"/>
      <c r="G77" s="120"/>
      <c r="H77" s="86"/>
      <c r="I77" s="86"/>
      <c r="J77" s="120"/>
      <c r="K77" s="121"/>
    </row>
    <row r="78" spans="1:11" ht="12.75">
      <c r="A78" s="205">
        <f t="shared" si="1"/>
        <v>74</v>
      </c>
      <c r="B78" s="173" t="s">
        <v>95</v>
      </c>
      <c r="C78" s="88" t="s">
        <v>96</v>
      </c>
      <c r="D78" s="156" t="s">
        <v>10</v>
      </c>
      <c r="E78" s="123">
        <f>E18</f>
        <v>69.103</v>
      </c>
      <c r="F78" s="163">
        <v>0</v>
      </c>
      <c r="G78" s="120">
        <f aca="true" t="shared" si="5" ref="G78:G84">E78*F78</f>
        <v>0</v>
      </c>
      <c r="H78" s="123"/>
      <c r="I78" s="86">
        <f aca="true" t="shared" si="6" ref="I78:I93">E78*H78</f>
        <v>0</v>
      </c>
      <c r="J78" s="120">
        <v>0.004</v>
      </c>
      <c r="K78" s="172">
        <f aca="true" t="shared" si="7" ref="K78:K84">E78*J78</f>
        <v>0.276412</v>
      </c>
    </row>
    <row r="79" spans="1:11" ht="12.75">
      <c r="A79" s="205">
        <f t="shared" si="1"/>
        <v>75</v>
      </c>
      <c r="B79" s="162" t="s">
        <v>166</v>
      </c>
      <c r="C79" s="88" t="s">
        <v>167</v>
      </c>
      <c r="D79" s="156" t="s">
        <v>87</v>
      </c>
      <c r="E79" s="86">
        <f>E14</f>
        <v>6.5</v>
      </c>
      <c r="F79" s="163">
        <v>2.004</v>
      </c>
      <c r="G79" s="163">
        <f t="shared" si="5"/>
        <v>13.026</v>
      </c>
      <c r="H79" s="123"/>
      <c r="I79" s="123">
        <f t="shared" si="6"/>
        <v>0</v>
      </c>
      <c r="J79" s="163">
        <v>0</v>
      </c>
      <c r="K79" s="215">
        <f t="shared" si="7"/>
        <v>0</v>
      </c>
    </row>
    <row r="80" spans="1:11" ht="25.5">
      <c r="A80" s="205">
        <f t="shared" si="1"/>
        <v>76</v>
      </c>
      <c r="B80" s="162" t="s">
        <v>179</v>
      </c>
      <c r="C80" s="88" t="s">
        <v>180</v>
      </c>
      <c r="D80" s="156" t="s">
        <v>87</v>
      </c>
      <c r="E80" s="86">
        <f>E15</f>
        <v>5.72</v>
      </c>
      <c r="F80" s="163">
        <v>2.25634</v>
      </c>
      <c r="G80" s="163">
        <f t="shared" si="5"/>
        <v>12.906264799999999</v>
      </c>
      <c r="H80" s="123"/>
      <c r="I80" s="123">
        <f t="shared" si="6"/>
        <v>0</v>
      </c>
      <c r="J80" s="163">
        <v>0</v>
      </c>
      <c r="K80" s="215">
        <f t="shared" si="7"/>
        <v>0</v>
      </c>
    </row>
    <row r="81" spans="1:11" ht="12.75">
      <c r="A81" s="205">
        <f t="shared" si="1"/>
        <v>77</v>
      </c>
      <c r="B81" s="162" t="s">
        <v>170</v>
      </c>
      <c r="C81" s="88" t="s">
        <v>171</v>
      </c>
      <c r="D81" s="156" t="s">
        <v>10</v>
      </c>
      <c r="E81" s="86">
        <f>E16</f>
        <v>15</v>
      </c>
      <c r="F81" s="163">
        <v>0.00063</v>
      </c>
      <c r="G81" s="163">
        <f t="shared" si="5"/>
        <v>0.00945</v>
      </c>
      <c r="H81" s="123"/>
      <c r="I81" s="123">
        <f t="shared" si="6"/>
        <v>0</v>
      </c>
      <c r="J81" s="163">
        <v>0</v>
      </c>
      <c r="K81" s="215">
        <f t="shared" si="7"/>
        <v>0</v>
      </c>
    </row>
    <row r="82" spans="1:11" ht="25.5">
      <c r="A82" s="205">
        <f t="shared" si="1"/>
        <v>78</v>
      </c>
      <c r="B82" s="162" t="s">
        <v>172</v>
      </c>
      <c r="C82" s="88" t="s">
        <v>173</v>
      </c>
      <c r="D82" s="156" t="s">
        <v>87</v>
      </c>
      <c r="E82" s="86">
        <f>E80</f>
        <v>5.72</v>
      </c>
      <c r="F82" s="163">
        <v>0</v>
      </c>
      <c r="G82" s="163">
        <f t="shared" si="5"/>
        <v>0</v>
      </c>
      <c r="H82" s="123"/>
      <c r="I82" s="123">
        <f t="shared" si="6"/>
        <v>0</v>
      </c>
      <c r="J82" s="163">
        <v>0</v>
      </c>
      <c r="K82" s="215">
        <f t="shared" si="7"/>
        <v>0</v>
      </c>
    </row>
    <row r="83" spans="1:11" ht="12.75">
      <c r="A83" s="205">
        <f t="shared" si="1"/>
        <v>79</v>
      </c>
      <c r="B83" s="162" t="s">
        <v>174</v>
      </c>
      <c r="C83" s="88" t="s">
        <v>175</v>
      </c>
      <c r="D83" s="156" t="s">
        <v>87</v>
      </c>
      <c r="E83" s="86">
        <f>E80</f>
        <v>5.72</v>
      </c>
      <c r="F83" s="163">
        <v>0</v>
      </c>
      <c r="G83" s="163">
        <f t="shared" si="5"/>
        <v>0</v>
      </c>
      <c r="H83" s="123"/>
      <c r="I83" s="123">
        <f t="shared" si="6"/>
        <v>0</v>
      </c>
      <c r="J83" s="163">
        <v>0</v>
      </c>
      <c r="K83" s="215">
        <f t="shared" si="7"/>
        <v>0</v>
      </c>
    </row>
    <row r="84" spans="1:11" ht="12.75">
      <c r="A84" s="205">
        <f t="shared" si="1"/>
        <v>80</v>
      </c>
      <c r="B84" s="162" t="s">
        <v>176</v>
      </c>
      <c r="C84" s="88" t="s">
        <v>177</v>
      </c>
      <c r="D84" s="156" t="s">
        <v>17</v>
      </c>
      <c r="E84" s="123">
        <f>E17</f>
        <v>0.19695000000000001</v>
      </c>
      <c r="F84" s="163">
        <v>1.05259</v>
      </c>
      <c r="G84" s="163">
        <f t="shared" si="5"/>
        <v>0.2073076005</v>
      </c>
      <c r="H84" s="123"/>
      <c r="I84" s="123">
        <f t="shared" si="6"/>
        <v>0</v>
      </c>
      <c r="J84" s="163">
        <v>0</v>
      </c>
      <c r="K84" s="215">
        <f t="shared" si="7"/>
        <v>0</v>
      </c>
    </row>
    <row r="85" spans="1:11" ht="12.75">
      <c r="A85" s="205">
        <f t="shared" si="1"/>
        <v>81</v>
      </c>
      <c r="B85" s="87" t="s">
        <v>178</v>
      </c>
      <c r="C85" s="122" t="s">
        <v>181</v>
      </c>
      <c r="D85" s="85" t="s">
        <v>10</v>
      </c>
      <c r="E85" s="123">
        <f>E18</f>
        <v>69.103</v>
      </c>
      <c r="F85" s="120"/>
      <c r="G85" s="120"/>
      <c r="H85" s="86"/>
      <c r="I85" s="86">
        <f t="shared" si="6"/>
        <v>0</v>
      </c>
      <c r="J85" s="120"/>
      <c r="K85" s="121"/>
    </row>
    <row r="86" spans="1:11" ht="25.5">
      <c r="A86" s="205">
        <f t="shared" si="1"/>
        <v>82</v>
      </c>
      <c r="B86" s="162" t="s">
        <v>168</v>
      </c>
      <c r="C86" s="88" t="s">
        <v>169</v>
      </c>
      <c r="D86" s="156" t="s">
        <v>87</v>
      </c>
      <c r="E86" s="86">
        <f>E19</f>
        <v>4.2250000000000005</v>
      </c>
      <c r="F86" s="163">
        <v>2.45329</v>
      </c>
      <c r="G86" s="163">
        <f aca="true" t="shared" si="8" ref="G86:G93">E86*F86</f>
        <v>10.365150250000001</v>
      </c>
      <c r="H86" s="123"/>
      <c r="I86" s="123">
        <f t="shared" si="6"/>
        <v>0</v>
      </c>
      <c r="J86" s="163">
        <v>0</v>
      </c>
      <c r="K86" s="215">
        <f aca="true" t="shared" si="9" ref="K86:K91">E86*J86</f>
        <v>0</v>
      </c>
    </row>
    <row r="87" spans="1:11" ht="12.75">
      <c r="A87" s="205">
        <f t="shared" si="1"/>
        <v>83</v>
      </c>
      <c r="B87" s="162" t="s">
        <v>170</v>
      </c>
      <c r="C87" s="88" t="s">
        <v>171</v>
      </c>
      <c r="D87" s="156" t="s">
        <v>10</v>
      </c>
      <c r="E87" s="86">
        <f>E20</f>
        <v>15</v>
      </c>
      <c r="F87" s="163">
        <v>0.00063</v>
      </c>
      <c r="G87" s="163">
        <f t="shared" si="8"/>
        <v>0.00945</v>
      </c>
      <c r="H87" s="123"/>
      <c r="I87" s="123">
        <f t="shared" si="6"/>
        <v>0</v>
      </c>
      <c r="J87" s="163">
        <v>0</v>
      </c>
      <c r="K87" s="215">
        <f t="shared" si="9"/>
        <v>0</v>
      </c>
    </row>
    <row r="88" spans="1:11" ht="25.5">
      <c r="A88" s="205">
        <f t="shared" si="1"/>
        <v>84</v>
      </c>
      <c r="B88" s="162" t="s">
        <v>172</v>
      </c>
      <c r="C88" s="88" t="s">
        <v>173</v>
      </c>
      <c r="D88" s="156" t="s">
        <v>87</v>
      </c>
      <c r="E88" s="86">
        <f>E86</f>
        <v>4.2250000000000005</v>
      </c>
      <c r="F88" s="163">
        <v>0</v>
      </c>
      <c r="G88" s="163">
        <f t="shared" si="8"/>
        <v>0</v>
      </c>
      <c r="H88" s="123"/>
      <c r="I88" s="123">
        <f t="shared" si="6"/>
        <v>0</v>
      </c>
      <c r="J88" s="163">
        <v>0</v>
      </c>
      <c r="K88" s="215">
        <f t="shared" si="9"/>
        <v>0</v>
      </c>
    </row>
    <row r="89" spans="1:11" ht="12.75">
      <c r="A89" s="205">
        <f t="shared" si="1"/>
        <v>85</v>
      </c>
      <c r="B89" s="162" t="s">
        <v>174</v>
      </c>
      <c r="C89" s="88" t="s">
        <v>175</v>
      </c>
      <c r="D89" s="156" t="s">
        <v>87</v>
      </c>
      <c r="E89" s="86">
        <f>E86</f>
        <v>4.2250000000000005</v>
      </c>
      <c r="F89" s="163">
        <v>0</v>
      </c>
      <c r="G89" s="163">
        <f t="shared" si="8"/>
        <v>0</v>
      </c>
      <c r="H89" s="123"/>
      <c r="I89" s="123">
        <f t="shared" si="6"/>
        <v>0</v>
      </c>
      <c r="J89" s="163">
        <v>0</v>
      </c>
      <c r="K89" s="215">
        <f t="shared" si="9"/>
        <v>0</v>
      </c>
    </row>
    <row r="90" spans="1:11" ht="12.75">
      <c r="A90" s="205">
        <f aca="true" t="shared" si="10" ref="A90:A136">1+A89</f>
        <v>86</v>
      </c>
      <c r="B90" s="162" t="s">
        <v>176</v>
      </c>
      <c r="C90" s="88" t="s">
        <v>177</v>
      </c>
      <c r="D90" s="156" t="s">
        <v>17</v>
      </c>
      <c r="E90" s="123">
        <f>E21</f>
        <v>0.19695000000000001</v>
      </c>
      <c r="F90" s="163">
        <v>1.05259</v>
      </c>
      <c r="G90" s="163">
        <f t="shared" si="8"/>
        <v>0.2073076005</v>
      </c>
      <c r="H90" s="123"/>
      <c r="I90" s="123">
        <f t="shared" si="6"/>
        <v>0</v>
      </c>
      <c r="J90" s="163">
        <v>0</v>
      </c>
      <c r="K90" s="215">
        <f t="shared" si="9"/>
        <v>0</v>
      </c>
    </row>
    <row r="91" spans="1:11" ht="25.5">
      <c r="A91" s="205">
        <f t="shared" si="10"/>
        <v>87</v>
      </c>
      <c r="B91" s="173" t="s">
        <v>183</v>
      </c>
      <c r="C91" s="88" t="s">
        <v>184</v>
      </c>
      <c r="D91" s="156" t="s">
        <v>10</v>
      </c>
      <c r="E91" s="123">
        <v>65</v>
      </c>
      <c r="F91" s="163">
        <v>0.013</v>
      </c>
      <c r="G91" s="163">
        <f t="shared" si="8"/>
        <v>0.845</v>
      </c>
      <c r="H91" s="123"/>
      <c r="I91" s="123">
        <f t="shared" si="6"/>
        <v>0</v>
      </c>
      <c r="J91" s="163">
        <v>0</v>
      </c>
      <c r="K91" s="172">
        <f t="shared" si="9"/>
        <v>0</v>
      </c>
    </row>
    <row r="92" spans="1:11" ht="25.5">
      <c r="A92" s="205">
        <f t="shared" si="10"/>
        <v>88</v>
      </c>
      <c r="B92" s="173" t="s">
        <v>182</v>
      </c>
      <c r="C92" s="88" t="s">
        <v>185</v>
      </c>
      <c r="D92" s="156" t="s">
        <v>10</v>
      </c>
      <c r="E92" s="123">
        <v>65</v>
      </c>
      <c r="F92" s="163">
        <f>2.8*0.08</f>
        <v>0.22399999999999998</v>
      </c>
      <c r="G92" s="163">
        <f t="shared" si="8"/>
        <v>14.559999999999999</v>
      </c>
      <c r="H92" s="123"/>
      <c r="I92" s="86">
        <f t="shared" si="6"/>
        <v>0</v>
      </c>
      <c r="J92" s="120"/>
      <c r="K92" s="172"/>
    </row>
    <row r="93" spans="1:11" ht="25.5">
      <c r="A93" s="205">
        <f t="shared" si="10"/>
        <v>89</v>
      </c>
      <c r="B93" s="173" t="s">
        <v>186</v>
      </c>
      <c r="C93" s="88" t="s">
        <v>187</v>
      </c>
      <c r="D93" s="156" t="s">
        <v>11</v>
      </c>
      <c r="E93" s="123">
        <f>E11</f>
        <v>41.0329</v>
      </c>
      <c r="F93" s="163">
        <v>0.0019</v>
      </c>
      <c r="G93" s="163">
        <f t="shared" si="8"/>
        <v>0.07796251</v>
      </c>
      <c r="H93" s="123"/>
      <c r="I93" s="123">
        <f t="shared" si="6"/>
        <v>0</v>
      </c>
      <c r="J93" s="163">
        <v>0</v>
      </c>
      <c r="K93" s="172">
        <f>E93*J93</f>
        <v>0</v>
      </c>
    </row>
    <row r="94" spans="1:11" ht="12.75">
      <c r="A94" s="205">
        <f t="shared" si="10"/>
        <v>90</v>
      </c>
      <c r="B94" s="173"/>
      <c r="C94" s="165" t="s">
        <v>111</v>
      </c>
      <c r="D94" s="107"/>
      <c r="E94" s="108"/>
      <c r="F94" s="163"/>
      <c r="G94" s="163"/>
      <c r="H94" s="123"/>
      <c r="I94" s="123"/>
      <c r="J94" s="120"/>
      <c r="K94" s="172"/>
    </row>
    <row r="95" spans="1:11" ht="25.5">
      <c r="A95" s="205">
        <f t="shared" si="10"/>
        <v>91</v>
      </c>
      <c r="B95" s="173" t="s">
        <v>188</v>
      </c>
      <c r="C95" s="106" t="s">
        <v>189</v>
      </c>
      <c r="D95" s="107" t="s">
        <v>105</v>
      </c>
      <c r="E95" s="108">
        <f>2*2.2+1</f>
        <v>5.4</v>
      </c>
      <c r="F95" s="163">
        <v>0.14</v>
      </c>
      <c r="G95" s="163">
        <f>E95*F95</f>
        <v>0.7560000000000001</v>
      </c>
      <c r="H95" s="123"/>
      <c r="I95" s="123">
        <f>E95*H95</f>
        <v>0</v>
      </c>
      <c r="J95" s="120"/>
      <c r="K95" s="172"/>
    </row>
    <row r="96" spans="1:11" ht="12.75">
      <c r="A96" s="205">
        <f t="shared" si="10"/>
        <v>92</v>
      </c>
      <c r="B96" s="173" t="s">
        <v>190</v>
      </c>
      <c r="C96" s="106" t="s">
        <v>191</v>
      </c>
      <c r="D96" s="107" t="s">
        <v>23</v>
      </c>
      <c r="E96" s="108">
        <v>3</v>
      </c>
      <c r="F96" s="163"/>
      <c r="G96" s="120"/>
      <c r="H96" s="123"/>
      <c r="I96" s="123">
        <f>E96*H96</f>
        <v>0</v>
      </c>
      <c r="J96" s="120"/>
      <c r="K96" s="172"/>
    </row>
    <row r="97" spans="1:11" ht="12.75">
      <c r="A97" s="205">
        <f t="shared" si="10"/>
        <v>93</v>
      </c>
      <c r="B97" s="173" t="s">
        <v>206</v>
      </c>
      <c r="C97" s="88" t="s">
        <v>207</v>
      </c>
      <c r="D97" s="156" t="s">
        <v>10</v>
      </c>
      <c r="E97" s="108">
        <v>65</v>
      </c>
      <c r="F97" s="163">
        <v>0.04396</v>
      </c>
      <c r="G97" s="163">
        <f>E97*F97</f>
        <v>2.8574</v>
      </c>
      <c r="H97" s="123"/>
      <c r="I97" s="123">
        <f>E97*H97</f>
        <v>0</v>
      </c>
      <c r="J97" s="163">
        <v>0</v>
      </c>
      <c r="K97" s="172">
        <f>E97*J97</f>
        <v>0</v>
      </c>
    </row>
    <row r="98" spans="1:11" s="104" customFormat="1" ht="12.75">
      <c r="A98" s="205">
        <f t="shared" si="10"/>
        <v>94</v>
      </c>
      <c r="B98" s="166"/>
      <c r="C98" s="91"/>
      <c r="D98" s="167"/>
      <c r="E98" s="168"/>
      <c r="F98" s="169"/>
      <c r="G98" s="170"/>
      <c r="H98" s="171"/>
      <c r="I98" s="171"/>
      <c r="J98" s="169"/>
      <c r="K98" s="172"/>
    </row>
    <row r="99" spans="1:11" s="104" customFormat="1" ht="12.75">
      <c r="A99" s="205">
        <f t="shared" si="10"/>
        <v>95</v>
      </c>
      <c r="B99" s="166"/>
      <c r="C99" s="126" t="s">
        <v>192</v>
      </c>
      <c r="D99" s="107"/>
      <c r="E99" s="108"/>
      <c r="F99" s="169"/>
      <c r="G99" s="170"/>
      <c r="H99" s="171"/>
      <c r="I99" s="171"/>
      <c r="J99" s="169"/>
      <c r="K99" s="172"/>
    </row>
    <row r="100" spans="1:11" s="104" customFormat="1" ht="12.75">
      <c r="A100" s="205">
        <f t="shared" si="10"/>
        <v>96</v>
      </c>
      <c r="B100" s="166" t="s">
        <v>193</v>
      </c>
      <c r="C100" s="88" t="s">
        <v>194</v>
      </c>
      <c r="D100" s="156" t="s">
        <v>10</v>
      </c>
      <c r="E100" s="108">
        <v>10</v>
      </c>
      <c r="F100" s="169">
        <v>0</v>
      </c>
      <c r="G100" s="170">
        <f>E100*F100</f>
        <v>0</v>
      </c>
      <c r="H100" s="171"/>
      <c r="I100" s="171">
        <f>E100*H100</f>
        <v>0</v>
      </c>
      <c r="J100" s="169">
        <v>0.00594</v>
      </c>
      <c r="K100" s="172">
        <f>E100*J100</f>
        <v>0.0594</v>
      </c>
    </row>
    <row r="101" spans="1:11" s="104" customFormat="1" ht="12.75">
      <c r="A101" s="205">
        <f t="shared" si="10"/>
        <v>97</v>
      </c>
      <c r="B101" s="166" t="s">
        <v>195</v>
      </c>
      <c r="C101" s="91" t="s">
        <v>196</v>
      </c>
      <c r="D101" s="167" t="s">
        <v>10</v>
      </c>
      <c r="E101" s="168">
        <v>10</v>
      </c>
      <c r="F101" s="169">
        <v>0</v>
      </c>
      <c r="G101" s="170">
        <f>E101*F101</f>
        <v>0</v>
      </c>
      <c r="H101" s="171"/>
      <c r="I101" s="171">
        <f>E101*H101</f>
        <v>0</v>
      </c>
      <c r="J101" s="169">
        <v>0.00013</v>
      </c>
      <c r="K101" s="172">
        <f>E101*J101</f>
        <v>0.0013</v>
      </c>
    </row>
    <row r="102" spans="1:11" s="104" customFormat="1" ht="25.5">
      <c r="A102" s="205">
        <f t="shared" si="10"/>
        <v>98</v>
      </c>
      <c r="B102" s="166" t="s">
        <v>199</v>
      </c>
      <c r="C102" s="91" t="s">
        <v>200</v>
      </c>
      <c r="D102" s="167" t="s">
        <v>10</v>
      </c>
      <c r="E102" s="168">
        <v>10</v>
      </c>
      <c r="F102" s="169">
        <v>0</v>
      </c>
      <c r="G102" s="170">
        <f>E102*F102</f>
        <v>0</v>
      </c>
      <c r="H102" s="171"/>
      <c r="I102" s="171">
        <f>E102*H102</f>
        <v>0</v>
      </c>
      <c r="J102" s="169">
        <v>0</v>
      </c>
      <c r="K102" s="172">
        <f>E102*J102</f>
        <v>0</v>
      </c>
    </row>
    <row r="103" spans="1:11" s="104" customFormat="1" ht="12.75">
      <c r="A103" s="205">
        <f t="shared" si="10"/>
        <v>99</v>
      </c>
      <c r="B103" s="166" t="s">
        <v>197</v>
      </c>
      <c r="C103" s="91" t="s">
        <v>198</v>
      </c>
      <c r="D103" s="167" t="s">
        <v>10</v>
      </c>
      <c r="E103" s="168">
        <v>10</v>
      </c>
      <c r="F103" s="169">
        <v>0.00038</v>
      </c>
      <c r="G103" s="170">
        <f>E103*F103</f>
        <v>0.0038000000000000004</v>
      </c>
      <c r="H103" s="171"/>
      <c r="I103" s="171">
        <f>E103*H103</f>
        <v>0</v>
      </c>
      <c r="J103" s="169">
        <v>0</v>
      </c>
      <c r="K103" s="172">
        <f>E103*J103</f>
        <v>0</v>
      </c>
    </row>
    <row r="104" spans="1:11" s="104" customFormat="1" ht="25.5">
      <c r="A104" s="205">
        <f t="shared" si="10"/>
        <v>100</v>
      </c>
      <c r="B104" s="166" t="s">
        <v>201</v>
      </c>
      <c r="C104" s="91" t="s">
        <v>202</v>
      </c>
      <c r="D104" s="167" t="s">
        <v>10</v>
      </c>
      <c r="E104" s="171">
        <v>10</v>
      </c>
      <c r="F104" s="169">
        <v>0.00681</v>
      </c>
      <c r="G104" s="170">
        <f>E104*F104</f>
        <v>0.0681</v>
      </c>
      <c r="H104" s="171"/>
      <c r="I104" s="171">
        <f>E104*H104</f>
        <v>0</v>
      </c>
      <c r="J104" s="169">
        <v>0</v>
      </c>
      <c r="K104" s="172">
        <f>E104*J104</f>
        <v>0</v>
      </c>
    </row>
    <row r="105" spans="1:11" s="104" customFormat="1" ht="12.75">
      <c r="A105" s="205">
        <f t="shared" si="10"/>
        <v>101</v>
      </c>
      <c r="B105" s="166"/>
      <c r="C105" s="91"/>
      <c r="D105" s="167"/>
      <c r="E105" s="168"/>
      <c r="F105" s="169"/>
      <c r="G105" s="170"/>
      <c r="H105" s="171"/>
      <c r="I105" s="171"/>
      <c r="J105" s="169"/>
      <c r="K105" s="172"/>
    </row>
    <row r="106" spans="1:11" s="104" customFormat="1" ht="12.75">
      <c r="A106" s="205">
        <f t="shared" si="10"/>
        <v>102</v>
      </c>
      <c r="B106" s="166"/>
      <c r="C106" s="126" t="s">
        <v>124</v>
      </c>
      <c r="D106" s="167"/>
      <c r="E106" s="168"/>
      <c r="F106" s="169"/>
      <c r="G106" s="170"/>
      <c r="H106" s="171"/>
      <c r="I106" s="171"/>
      <c r="J106" s="169"/>
      <c r="K106" s="172"/>
    </row>
    <row r="107" spans="1:11" s="104" customFormat="1" ht="12.75">
      <c r="A107" s="205">
        <f t="shared" si="10"/>
        <v>103</v>
      </c>
      <c r="B107" s="81" t="s">
        <v>158</v>
      </c>
      <c r="C107" s="88" t="s">
        <v>159</v>
      </c>
      <c r="D107" s="156" t="s">
        <v>10</v>
      </c>
      <c r="E107" s="123">
        <v>2</v>
      </c>
      <c r="F107" s="163">
        <v>0</v>
      </c>
      <c r="G107" s="158">
        <f>E107*F107</f>
        <v>0</v>
      </c>
      <c r="H107" s="159"/>
      <c r="I107" s="159">
        <f>E107*H107</f>
        <v>0</v>
      </c>
      <c r="J107" s="160">
        <v>0.235</v>
      </c>
      <c r="K107" s="161">
        <f>E107*J107</f>
        <v>0.47</v>
      </c>
    </row>
    <row r="108" spans="1:11" s="104" customFormat="1" ht="12.75">
      <c r="A108" s="205">
        <f t="shared" si="10"/>
        <v>104</v>
      </c>
      <c r="B108" s="81"/>
      <c r="C108" s="164" t="s">
        <v>160</v>
      </c>
      <c r="D108" s="156"/>
      <c r="E108" s="105"/>
      <c r="F108" s="163"/>
      <c r="G108" s="158"/>
      <c r="H108" s="159"/>
      <c r="I108" s="159"/>
      <c r="J108" s="160"/>
      <c r="K108" s="161"/>
    </row>
    <row r="109" spans="1:11" s="104" customFormat="1" ht="12.75">
      <c r="A109" s="205">
        <f t="shared" si="10"/>
        <v>105</v>
      </c>
      <c r="B109" s="81" t="s">
        <v>161</v>
      </c>
      <c r="C109" s="88" t="s">
        <v>211</v>
      </c>
      <c r="D109" s="156" t="s">
        <v>10</v>
      </c>
      <c r="E109" s="108">
        <v>2</v>
      </c>
      <c r="F109" s="163">
        <v>0</v>
      </c>
      <c r="G109" s="158">
        <f>E109*F109</f>
        <v>0</v>
      </c>
      <c r="H109" s="159"/>
      <c r="I109" s="159">
        <f>E109*H109</f>
        <v>0</v>
      </c>
      <c r="J109" s="160">
        <v>0</v>
      </c>
      <c r="K109" s="161">
        <f>E109*J109</f>
        <v>0</v>
      </c>
    </row>
    <row r="110" spans="1:11" ht="12.75">
      <c r="A110" s="205">
        <f t="shared" si="10"/>
        <v>106</v>
      </c>
      <c r="B110" s="162" t="s">
        <v>166</v>
      </c>
      <c r="C110" s="88" t="s">
        <v>167</v>
      </c>
      <c r="D110" s="156" t="s">
        <v>87</v>
      </c>
      <c r="E110" s="86">
        <v>0.5</v>
      </c>
      <c r="F110" s="163">
        <v>2.004</v>
      </c>
      <c r="G110" s="163">
        <f>E110*F110</f>
        <v>1.002</v>
      </c>
      <c r="H110" s="123"/>
      <c r="I110" s="123">
        <f>E110*H110</f>
        <v>0</v>
      </c>
      <c r="J110" s="163">
        <v>0</v>
      </c>
      <c r="K110" s="215">
        <f>E110*J110</f>
        <v>0</v>
      </c>
    </row>
    <row r="111" spans="1:11" ht="12.75">
      <c r="A111" s="205">
        <f t="shared" si="10"/>
        <v>107</v>
      </c>
      <c r="B111" s="162" t="s">
        <v>208</v>
      </c>
      <c r="C111" s="88" t="s">
        <v>209</v>
      </c>
      <c r="D111" s="156" t="s">
        <v>10</v>
      </c>
      <c r="E111" s="123">
        <v>2</v>
      </c>
      <c r="F111" s="163">
        <v>0.42602</v>
      </c>
      <c r="G111" s="163">
        <f>E111*F111</f>
        <v>0.85204</v>
      </c>
      <c r="H111" s="123"/>
      <c r="I111" s="123">
        <f>E111*H111</f>
        <v>0</v>
      </c>
      <c r="J111" s="163">
        <v>0</v>
      </c>
      <c r="K111" s="215">
        <f>E111*J111</f>
        <v>0</v>
      </c>
    </row>
    <row r="112" spans="1:11" s="104" customFormat="1" ht="12.75">
      <c r="A112" s="205">
        <f t="shared" si="10"/>
        <v>108</v>
      </c>
      <c r="B112" s="166"/>
      <c r="C112" s="176" t="s">
        <v>210</v>
      </c>
      <c r="D112" s="167"/>
      <c r="E112" s="171"/>
      <c r="F112" s="169"/>
      <c r="G112" s="170"/>
      <c r="H112" s="171"/>
      <c r="I112" s="171"/>
      <c r="J112" s="169"/>
      <c r="K112" s="172"/>
    </row>
    <row r="113" spans="1:11" s="104" customFormat="1" ht="12.75">
      <c r="A113" s="205">
        <f t="shared" si="10"/>
        <v>109</v>
      </c>
      <c r="B113" s="166" t="s">
        <v>204</v>
      </c>
      <c r="C113" s="91" t="s">
        <v>205</v>
      </c>
      <c r="D113" s="167" t="s">
        <v>10</v>
      </c>
      <c r="E113" s="168">
        <v>4</v>
      </c>
      <c r="F113" s="169">
        <v>0.04396</v>
      </c>
      <c r="G113" s="170">
        <f>E113*F113</f>
        <v>0.17584</v>
      </c>
      <c r="H113" s="171"/>
      <c r="I113" s="171">
        <f>E113*H113</f>
        <v>0</v>
      </c>
      <c r="J113" s="169">
        <v>0</v>
      </c>
      <c r="K113" s="172">
        <f>E113*J113</f>
        <v>0</v>
      </c>
    </row>
    <row r="114" spans="1:11" s="104" customFormat="1" ht="12.75">
      <c r="A114" s="205">
        <f t="shared" si="10"/>
        <v>110</v>
      </c>
      <c r="B114" s="166"/>
      <c r="C114" s="91"/>
      <c r="D114" s="167"/>
      <c r="E114" s="168"/>
      <c r="F114" s="169"/>
      <c r="G114" s="170"/>
      <c r="H114" s="171"/>
      <c r="I114" s="171"/>
      <c r="J114" s="169"/>
      <c r="K114" s="172"/>
    </row>
    <row r="115" spans="1:11" s="104" customFormat="1" ht="12.75">
      <c r="A115" s="205">
        <f t="shared" si="10"/>
        <v>111</v>
      </c>
      <c r="B115" s="82"/>
      <c r="C115" s="177" t="s">
        <v>213</v>
      </c>
      <c r="D115" s="83"/>
      <c r="E115" s="110"/>
      <c r="F115" s="160"/>
      <c r="G115" s="158">
        <f>E115*F115</f>
        <v>0</v>
      </c>
      <c r="H115" s="159"/>
      <c r="I115" s="159">
        <f>E115*H115</f>
        <v>0</v>
      </c>
      <c r="J115" s="160"/>
      <c r="K115" s="161">
        <f>E115*J115</f>
        <v>0</v>
      </c>
    </row>
    <row r="116" spans="1:11" s="104" customFormat="1" ht="25.5">
      <c r="A116" s="205">
        <f t="shared" si="10"/>
        <v>112</v>
      </c>
      <c r="B116" s="166" t="s">
        <v>90</v>
      </c>
      <c r="C116" s="91" t="s">
        <v>138</v>
      </c>
      <c r="D116" s="167" t="s">
        <v>10</v>
      </c>
      <c r="E116" s="168">
        <v>20</v>
      </c>
      <c r="F116" s="169">
        <v>0.0005</v>
      </c>
      <c r="G116" s="170">
        <f>E116*F116</f>
        <v>0.01</v>
      </c>
      <c r="H116" s="171"/>
      <c r="I116" s="171">
        <f>E116*H116</f>
        <v>0</v>
      </c>
      <c r="J116" s="169">
        <v>0</v>
      </c>
      <c r="K116" s="172">
        <f>E116*J116</f>
        <v>0</v>
      </c>
    </row>
    <row r="117" spans="1:11" s="104" customFormat="1" ht="12.75">
      <c r="A117" s="205">
        <f t="shared" si="10"/>
        <v>113</v>
      </c>
      <c r="B117" s="166" t="s">
        <v>80</v>
      </c>
      <c r="C117" s="91" t="s">
        <v>81</v>
      </c>
      <c r="D117" s="167" t="s">
        <v>10</v>
      </c>
      <c r="E117" s="168">
        <v>20</v>
      </c>
      <c r="F117" s="169">
        <v>0</v>
      </c>
      <c r="G117" s="170">
        <f>E117*F117</f>
        <v>0</v>
      </c>
      <c r="H117" s="171"/>
      <c r="I117" s="171">
        <f>E117*H117</f>
        <v>0</v>
      </c>
      <c r="J117" s="169">
        <v>0</v>
      </c>
      <c r="K117" s="172">
        <f>E117*J117</f>
        <v>0</v>
      </c>
    </row>
    <row r="118" spans="1:11" s="104" customFormat="1" ht="12.75">
      <c r="A118" s="205">
        <f t="shared" si="10"/>
        <v>114</v>
      </c>
      <c r="B118" s="105" t="s">
        <v>82</v>
      </c>
      <c r="C118" s="88" t="s">
        <v>83</v>
      </c>
      <c r="D118" s="107" t="s">
        <v>10</v>
      </c>
      <c r="E118" s="108">
        <v>20</v>
      </c>
      <c r="F118" s="109">
        <v>0</v>
      </c>
      <c r="G118" s="109">
        <f>E118*F118</f>
        <v>0</v>
      </c>
      <c r="H118" s="108"/>
      <c r="I118" s="108">
        <f>E118*H118</f>
        <v>0</v>
      </c>
      <c r="J118" s="109">
        <v>0</v>
      </c>
      <c r="K118" s="178">
        <f>E118*J118</f>
        <v>0</v>
      </c>
    </row>
    <row r="119" spans="1:11" s="104" customFormat="1" ht="25.5">
      <c r="A119" s="205">
        <f t="shared" si="10"/>
        <v>115</v>
      </c>
      <c r="B119" s="179" t="s">
        <v>88</v>
      </c>
      <c r="C119" s="180" t="s">
        <v>89</v>
      </c>
      <c r="D119" s="181" t="s">
        <v>10</v>
      </c>
      <c r="E119" s="182">
        <v>12</v>
      </c>
      <c r="F119" s="183">
        <v>0</v>
      </c>
      <c r="G119" s="183">
        <f>E119*F119</f>
        <v>0</v>
      </c>
      <c r="H119" s="184"/>
      <c r="I119" s="184">
        <f>E119*H119</f>
        <v>0</v>
      </c>
      <c r="J119" s="185">
        <v>0.018</v>
      </c>
      <c r="K119" s="172">
        <f>E119*J119</f>
        <v>0.21599999999999997</v>
      </c>
    </row>
    <row r="120" spans="1:11" s="104" customFormat="1" ht="12.75">
      <c r="A120" s="205">
        <f t="shared" si="10"/>
        <v>116</v>
      </c>
      <c r="B120" s="105"/>
      <c r="C120" s="186" t="s">
        <v>94</v>
      </c>
      <c r="D120" s="187"/>
      <c r="E120" s="188"/>
      <c r="F120" s="183"/>
      <c r="G120" s="185"/>
      <c r="H120" s="184"/>
      <c r="I120" s="189"/>
      <c r="J120" s="185"/>
      <c r="K120" s="172"/>
    </row>
    <row r="121" spans="1:11" s="104" customFormat="1" ht="12.75">
      <c r="A121" s="205">
        <f t="shared" si="10"/>
        <v>117</v>
      </c>
      <c r="B121" s="105" t="s">
        <v>82</v>
      </c>
      <c r="C121" s="88" t="s">
        <v>83</v>
      </c>
      <c r="D121" s="107" t="s">
        <v>10</v>
      </c>
      <c r="E121" s="108">
        <v>12</v>
      </c>
      <c r="F121" s="109">
        <v>0</v>
      </c>
      <c r="G121" s="109">
        <f>E121*F121</f>
        <v>0</v>
      </c>
      <c r="H121" s="108"/>
      <c r="I121" s="108">
        <f>E121*H121</f>
        <v>0</v>
      </c>
      <c r="J121" s="109">
        <v>0</v>
      </c>
      <c r="K121" s="178">
        <f>E121*J121</f>
        <v>0</v>
      </c>
    </row>
    <row r="122" spans="1:11" s="104" customFormat="1" ht="25.5">
      <c r="A122" s="205">
        <f t="shared" si="10"/>
        <v>118</v>
      </c>
      <c r="B122" s="166" t="s">
        <v>91</v>
      </c>
      <c r="C122" s="91" t="s">
        <v>92</v>
      </c>
      <c r="D122" s="167" t="s">
        <v>10</v>
      </c>
      <c r="E122" s="168">
        <v>12</v>
      </c>
      <c r="F122" s="169">
        <v>0.0255</v>
      </c>
      <c r="G122" s="170">
        <f>E122*F122</f>
        <v>0.306</v>
      </c>
      <c r="H122" s="171"/>
      <c r="I122" s="171">
        <f>E122*H122</f>
        <v>0</v>
      </c>
      <c r="J122" s="169">
        <v>0</v>
      </c>
      <c r="K122" s="172">
        <f>E122*J122</f>
        <v>0</v>
      </c>
    </row>
    <row r="123" spans="1:11" s="104" customFormat="1" ht="12.75">
      <c r="A123" s="205">
        <f t="shared" si="10"/>
        <v>119</v>
      </c>
      <c r="B123" s="190"/>
      <c r="C123" s="92" t="s">
        <v>93</v>
      </c>
      <c r="D123" s="191"/>
      <c r="E123" s="168"/>
      <c r="F123" s="192"/>
      <c r="G123" s="193"/>
      <c r="H123" s="168"/>
      <c r="I123" s="194"/>
      <c r="J123" s="192"/>
      <c r="K123" s="195"/>
    </row>
    <row r="124" spans="1:11" s="104" customFormat="1" ht="12.75">
      <c r="A124" s="205">
        <f t="shared" si="10"/>
        <v>120</v>
      </c>
      <c r="B124" s="190"/>
      <c r="C124" s="90"/>
      <c r="D124" s="191"/>
      <c r="E124" s="171"/>
      <c r="F124" s="169"/>
      <c r="G124" s="170">
        <f>E124*F124</f>
        <v>0</v>
      </c>
      <c r="H124" s="171"/>
      <c r="I124" s="171">
        <f>E124*H124</f>
        <v>0</v>
      </c>
      <c r="J124" s="169"/>
      <c r="K124" s="172">
        <f>E124*J124</f>
        <v>0</v>
      </c>
    </row>
    <row r="125" spans="1:11" s="104" customFormat="1" ht="12.75">
      <c r="A125" s="205">
        <f t="shared" si="10"/>
        <v>121</v>
      </c>
      <c r="B125" s="190"/>
      <c r="C125" s="90" t="s">
        <v>216</v>
      </c>
      <c r="D125" s="191"/>
      <c r="E125" s="171"/>
      <c r="F125" s="169"/>
      <c r="G125" s="169">
        <f>SUM(G60:G123)</f>
        <v>73.520072761</v>
      </c>
      <c r="H125" s="171"/>
      <c r="I125" s="171">
        <f>SUM(I60:I124)</f>
        <v>0</v>
      </c>
      <c r="J125" s="169"/>
      <c r="K125" s="172">
        <f>SUM(K60:K123)</f>
        <v>22.804919575000003</v>
      </c>
    </row>
    <row r="126" spans="1:11" s="104" customFormat="1" ht="12.75">
      <c r="A126" s="205">
        <f t="shared" si="10"/>
        <v>122</v>
      </c>
      <c r="B126" s="190"/>
      <c r="C126" s="90"/>
      <c r="D126" s="191"/>
      <c r="E126" s="171"/>
      <c r="F126" s="169"/>
      <c r="G126" s="170"/>
      <c r="H126" s="171"/>
      <c r="I126" s="171"/>
      <c r="J126" s="169"/>
      <c r="K126" s="172"/>
    </row>
    <row r="127" spans="1:11" s="104" customFormat="1" ht="12.75">
      <c r="A127" s="205">
        <f t="shared" si="10"/>
        <v>123</v>
      </c>
      <c r="B127" s="166" t="s">
        <v>217</v>
      </c>
      <c r="C127" s="91" t="s">
        <v>218</v>
      </c>
      <c r="D127" s="167" t="s">
        <v>17</v>
      </c>
      <c r="E127" s="171">
        <f>G125</f>
        <v>73.520072761</v>
      </c>
      <c r="F127" s="169">
        <v>0</v>
      </c>
      <c r="G127" s="170">
        <f>E127*F127</f>
        <v>0</v>
      </c>
      <c r="H127" s="171"/>
      <c r="I127" s="171">
        <f>E127*H127</f>
        <v>0</v>
      </c>
      <c r="J127" s="169">
        <v>0</v>
      </c>
      <c r="K127" s="172">
        <f>E127*J127</f>
        <v>0</v>
      </c>
    </row>
    <row r="128" spans="1:11" s="104" customFormat="1" ht="12.75">
      <c r="A128" s="205">
        <f t="shared" si="10"/>
        <v>124</v>
      </c>
      <c r="B128" s="166" t="s">
        <v>16</v>
      </c>
      <c r="C128" s="91" t="s">
        <v>219</v>
      </c>
      <c r="D128" s="167" t="s">
        <v>17</v>
      </c>
      <c r="E128" s="171">
        <f>K125</f>
        <v>22.804919575000003</v>
      </c>
      <c r="F128" s="169">
        <v>0</v>
      </c>
      <c r="G128" s="170">
        <f>E128*F128</f>
        <v>0</v>
      </c>
      <c r="H128" s="171"/>
      <c r="I128" s="171">
        <f>E128*H128</f>
        <v>0</v>
      </c>
      <c r="J128" s="169">
        <v>0</v>
      </c>
      <c r="K128" s="172">
        <f>E128*J128</f>
        <v>0</v>
      </c>
    </row>
    <row r="129" spans="1:11" s="104" customFormat="1" ht="12.75">
      <c r="A129" s="205">
        <f t="shared" si="10"/>
        <v>125</v>
      </c>
      <c r="B129" s="166" t="s">
        <v>18</v>
      </c>
      <c r="C129" s="91" t="s">
        <v>19</v>
      </c>
      <c r="D129" s="167" t="s">
        <v>17</v>
      </c>
      <c r="E129" s="171">
        <f>E128</f>
        <v>22.804919575000003</v>
      </c>
      <c r="F129" s="169">
        <v>0</v>
      </c>
      <c r="G129" s="170">
        <f>E129*F129</f>
        <v>0</v>
      </c>
      <c r="H129" s="171"/>
      <c r="I129" s="171">
        <f>E129*H129</f>
        <v>0</v>
      </c>
      <c r="J129" s="169">
        <v>0</v>
      </c>
      <c r="K129" s="172">
        <f>E129*J129</f>
        <v>0</v>
      </c>
    </row>
    <row r="130" spans="1:11" s="104" customFormat="1" ht="12.75">
      <c r="A130" s="205">
        <f t="shared" si="10"/>
        <v>126</v>
      </c>
      <c r="B130" s="166" t="s">
        <v>20</v>
      </c>
      <c r="C130" s="91" t="s">
        <v>21</v>
      </c>
      <c r="D130" s="167" t="s">
        <v>17</v>
      </c>
      <c r="E130" s="171">
        <f>E129*9</f>
        <v>205.24427617500004</v>
      </c>
      <c r="F130" s="169">
        <v>0</v>
      </c>
      <c r="G130" s="170">
        <f>E130*F130</f>
        <v>0</v>
      </c>
      <c r="H130" s="171"/>
      <c r="I130" s="171">
        <f>E130*H130</f>
        <v>0</v>
      </c>
      <c r="J130" s="169">
        <v>0</v>
      </c>
      <c r="K130" s="172">
        <f>E130*J130</f>
        <v>0</v>
      </c>
    </row>
    <row r="131" spans="1:11" s="104" customFormat="1" ht="12.75">
      <c r="A131" s="205">
        <f t="shared" si="10"/>
        <v>127</v>
      </c>
      <c r="B131" s="190"/>
      <c r="C131" s="92" t="s">
        <v>220</v>
      </c>
      <c r="D131" s="191"/>
      <c r="E131" s="171"/>
      <c r="F131" s="169"/>
      <c r="G131" s="170"/>
      <c r="H131" s="171"/>
      <c r="I131" s="171"/>
      <c r="J131" s="169"/>
      <c r="K131" s="172"/>
    </row>
    <row r="132" spans="1:11" s="104" customFormat="1" ht="25.5">
      <c r="A132" s="205">
        <f t="shared" si="10"/>
        <v>128</v>
      </c>
      <c r="B132" s="166" t="s">
        <v>221</v>
      </c>
      <c r="C132" s="91" t="s">
        <v>222</v>
      </c>
      <c r="D132" s="167" t="s">
        <v>17</v>
      </c>
      <c r="E132" s="171">
        <f>K70+K75+K76+K107+K119</f>
        <v>22.396</v>
      </c>
      <c r="F132" s="169">
        <v>0</v>
      </c>
      <c r="G132" s="170">
        <f>E132*F132</f>
        <v>0</v>
      </c>
      <c r="H132" s="171"/>
      <c r="I132" s="171">
        <f>E132*H132</f>
        <v>0</v>
      </c>
      <c r="J132" s="169">
        <v>0</v>
      </c>
      <c r="K132" s="172">
        <f>E132*J132</f>
        <v>0</v>
      </c>
    </row>
    <row r="133" spans="1:11" s="104" customFormat="1" ht="25.5">
      <c r="A133" s="205">
        <f t="shared" si="10"/>
        <v>129</v>
      </c>
      <c r="B133" s="166" t="s">
        <v>223</v>
      </c>
      <c r="C133" s="91" t="s">
        <v>224</v>
      </c>
      <c r="D133" s="167" t="s">
        <v>17</v>
      </c>
      <c r="E133" s="171">
        <f>E128-E132</f>
        <v>0.4089195750000023</v>
      </c>
      <c r="F133" s="169">
        <v>0</v>
      </c>
      <c r="G133" s="170">
        <f>E133*F133</f>
        <v>0</v>
      </c>
      <c r="H133" s="171"/>
      <c r="I133" s="171">
        <f>E133*H133</f>
        <v>0</v>
      </c>
      <c r="J133" s="169">
        <v>0</v>
      </c>
      <c r="K133" s="172">
        <f>E133*J133</f>
        <v>0</v>
      </c>
    </row>
    <row r="134" spans="1:11" s="104" customFormat="1" ht="12.75">
      <c r="A134" s="205">
        <f t="shared" si="10"/>
        <v>130</v>
      </c>
      <c r="B134" s="190"/>
      <c r="C134" s="196"/>
      <c r="D134" s="191"/>
      <c r="E134" s="171"/>
      <c r="F134" s="169"/>
      <c r="G134" s="170"/>
      <c r="H134" s="171"/>
      <c r="I134" s="171"/>
      <c r="J134" s="169"/>
      <c r="K134" s="172"/>
    </row>
    <row r="135" spans="1:11" s="104" customFormat="1" ht="12.75">
      <c r="A135" s="205">
        <f t="shared" si="10"/>
        <v>131</v>
      </c>
      <c r="B135" s="197">
        <v>1</v>
      </c>
      <c r="C135" s="126" t="s">
        <v>225</v>
      </c>
      <c r="D135" s="198"/>
      <c r="E135" s="199"/>
      <c r="F135" s="200"/>
      <c r="G135" s="201"/>
      <c r="H135" s="199"/>
      <c r="I135" s="199">
        <f>SUM(I125:I134)</f>
        <v>0</v>
      </c>
      <c r="J135" s="169"/>
      <c r="K135" s="172"/>
    </row>
    <row r="136" spans="1:11" s="104" customFormat="1" ht="12.75">
      <c r="A136" s="205">
        <f t="shared" si="10"/>
        <v>132</v>
      </c>
      <c r="B136" s="190"/>
      <c r="C136" s="196"/>
      <c r="D136" s="191"/>
      <c r="E136" s="171"/>
      <c r="F136" s="169"/>
      <c r="G136" s="170"/>
      <c r="H136" s="171"/>
      <c r="I136" s="171"/>
      <c r="J136" s="169"/>
      <c r="K136" s="172"/>
    </row>
  </sheetData>
  <sheetProtection/>
  <mergeCells count="1">
    <mergeCell ref="H2:I2"/>
  </mergeCells>
  <printOptions horizontalCentered="1"/>
  <pageMargins left="0.49" right="0.52" top="0.6299212598425197" bottom="0.6692913385826772" header="0.31496062992125984" footer="0.31496062992125984"/>
  <pageSetup horizontalDpi="300" verticalDpi="300" orientation="landscape" paperSize="9" scale="90" r:id="rId1"/>
  <headerFooter>
    <oddFooter>&amp;L&amp;"Arial,Kurzíva"&amp;8Pro STRNADOVÁ - GIRSA AT, spol. s r. o.&amp;C&amp;"Arial,Kurzíva"&amp;8Jiří Sedláček - PROPOS - Helena Zemanová
604 231 730&amp;R&amp;"Arial,Kurzíva"&amp;8&amp;P/&amp;N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Sedláček</dc:creator>
  <cp:keywords/>
  <dc:description/>
  <cp:lastModifiedBy>Jirka Sedláček</cp:lastModifiedBy>
  <cp:lastPrinted>2017-09-07T14:55:47Z</cp:lastPrinted>
  <dcterms:created xsi:type="dcterms:W3CDTF">2013-10-11T09:42:21Z</dcterms:created>
  <dcterms:modified xsi:type="dcterms:W3CDTF">2017-09-07T14:58:39Z</dcterms:modified>
  <cp:category/>
  <cp:version/>
  <cp:contentType/>
  <cp:contentStatus/>
</cp:coreProperties>
</file>