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017\1.Výběrová řízení\2.VŘ připravovaná\Byty Bezručova\Soutěž Modernizace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SO 01 1 Pol" sheetId="12" r:id="rId4"/>
    <sheet name="ZTI" sheetId="14" r:id="rId5"/>
    <sheet name="Plyn" sheetId="15" r:id="rId6"/>
    <sheet name="Elektro" sheetId="16" r:id="rId7"/>
    <sheet name="SO 02 1 Pol" sheetId="13" r:id="rId8"/>
  </sheets>
  <externalReferences>
    <externalReference r:id="rId9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_xlnm.Print_Titles" localSheetId="7">'SO 02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Pol'!$A$1:$W$294</definedName>
    <definedName name="_xlnm.Print_Area" localSheetId="7">'SO 02 1 Pol'!$A$1:$W$17</definedName>
    <definedName name="_xlnm.Print_Area" localSheetId="1">Stavba!$A$1:$J$74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93" i="16" l="1"/>
  <c r="F15" i="16" l="1"/>
  <c r="F85" i="16"/>
  <c r="F86" i="16" s="1"/>
  <c r="F94" i="16" s="1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6" i="16"/>
  <c r="F25" i="16"/>
  <c r="F24" i="16"/>
  <c r="F22" i="16"/>
  <c r="F21" i="16"/>
  <c r="F20" i="16"/>
  <c r="F19" i="16"/>
  <c r="F18" i="16"/>
  <c r="F17" i="16"/>
  <c r="F16" i="16"/>
  <c r="F14" i="16"/>
  <c r="F13" i="16"/>
  <c r="F12" i="16"/>
  <c r="F11" i="16"/>
  <c r="F67" i="16" l="1"/>
  <c r="F92" i="16" s="1"/>
  <c r="F44" i="16"/>
  <c r="F91" i="16" s="1"/>
  <c r="F18" i="15"/>
  <c r="F17" i="15"/>
  <c r="A17" i="15"/>
  <c r="A18" i="15" s="1"/>
  <c r="F16" i="15"/>
  <c r="F15" i="15" s="1"/>
  <c r="F14" i="15"/>
  <c r="F13" i="15"/>
  <c r="F12" i="15" s="1"/>
  <c r="F11" i="15"/>
  <c r="F10" i="15"/>
  <c r="F9" i="15"/>
  <c r="F95" i="16" l="1"/>
  <c r="F277" i="12" s="1"/>
  <c r="F8" i="15"/>
  <c r="F7" i="15" s="1"/>
  <c r="F5" i="15" s="1"/>
  <c r="F150" i="12" s="1"/>
  <c r="F44" i="14" l="1"/>
  <c r="F43" i="14"/>
  <c r="F42" i="14"/>
  <c r="F41" i="14"/>
  <c r="A41" i="14"/>
  <c r="F40" i="14"/>
  <c r="F37" i="14"/>
  <c r="F36" i="14"/>
  <c r="A36" i="14"/>
  <c r="A37" i="14" s="1"/>
  <c r="F35" i="14"/>
  <c r="F33" i="14"/>
  <c r="F32" i="14"/>
  <c r="F31" i="14"/>
  <c r="F30" i="14"/>
  <c r="F29" i="14"/>
  <c r="F28" i="14"/>
  <c r="F26" i="14"/>
  <c r="A26" i="14"/>
  <c r="F25" i="14"/>
  <c r="F24" i="14"/>
  <c r="A24" i="14"/>
  <c r="F23" i="14"/>
  <c r="F22" i="14"/>
  <c r="D22" i="14"/>
  <c r="A22" i="14"/>
  <c r="D21" i="14"/>
  <c r="F21" i="14" s="1"/>
  <c r="F17" i="14"/>
  <c r="A17" i="14"/>
  <c r="F16" i="14"/>
  <c r="A16" i="14"/>
  <c r="F15" i="14"/>
  <c r="F14" i="14"/>
  <c r="F13" i="14"/>
  <c r="F12" i="14" s="1"/>
  <c r="F11" i="14"/>
  <c r="F10" i="14"/>
  <c r="F9" i="14"/>
  <c r="F8" i="14" s="1"/>
  <c r="F39" i="14" l="1"/>
  <c r="F34" i="14"/>
  <c r="F27" i="14"/>
  <c r="F7" i="14"/>
  <c r="F20" i="14"/>
  <c r="F19" i="14" l="1"/>
  <c r="F5" i="14" s="1"/>
  <c r="F147" i="12" s="1"/>
  <c r="G9" i="13"/>
  <c r="I9" i="13"/>
  <c r="I8" i="13" s="1"/>
  <c r="K9" i="13"/>
  <c r="O9" i="13"/>
  <c r="O8" i="13" s="1"/>
  <c r="Q9" i="13"/>
  <c r="Q8" i="13" s="1"/>
  <c r="V9" i="13"/>
  <c r="G11" i="13"/>
  <c r="M11" i="13" s="1"/>
  <c r="I11" i="13"/>
  <c r="K11" i="13"/>
  <c r="O11" i="13"/>
  <c r="Q11" i="13"/>
  <c r="V11" i="13"/>
  <c r="G13" i="13"/>
  <c r="M13" i="13" s="1"/>
  <c r="I13" i="13"/>
  <c r="K13" i="13"/>
  <c r="K8" i="13" s="1"/>
  <c r="O13" i="13"/>
  <c r="Q13" i="13"/>
  <c r="V13" i="13"/>
  <c r="V8" i="13" s="1"/>
  <c r="AF16" i="13"/>
  <c r="G42" i="1" s="1"/>
  <c r="BA56" i="12"/>
  <c r="G9" i="12"/>
  <c r="M9" i="12" s="1"/>
  <c r="I9" i="12"/>
  <c r="I8" i="12" s="1"/>
  <c r="K9" i="12"/>
  <c r="O9" i="12"/>
  <c r="Q9" i="12"/>
  <c r="Q8" i="12" s="1"/>
  <c r="V9" i="12"/>
  <c r="G12" i="12"/>
  <c r="I12" i="12"/>
  <c r="K12" i="12"/>
  <c r="O12" i="12"/>
  <c r="O8" i="12" s="1"/>
  <c r="Q12" i="12"/>
  <c r="V12" i="12"/>
  <c r="G15" i="12"/>
  <c r="M15" i="12" s="1"/>
  <c r="I15" i="12"/>
  <c r="K15" i="12"/>
  <c r="O15" i="12"/>
  <c r="Q15" i="12"/>
  <c r="V15" i="12"/>
  <c r="G18" i="12"/>
  <c r="M18" i="12" s="1"/>
  <c r="I18" i="12"/>
  <c r="K18" i="12"/>
  <c r="K8" i="12" s="1"/>
  <c r="O18" i="12"/>
  <c r="Q18" i="12"/>
  <c r="V18" i="12"/>
  <c r="V8" i="12" s="1"/>
  <c r="G21" i="12"/>
  <c r="M21" i="12" s="1"/>
  <c r="I21" i="12"/>
  <c r="K21" i="12"/>
  <c r="O21" i="12"/>
  <c r="Q21" i="12"/>
  <c r="V21" i="12"/>
  <c r="G26" i="12"/>
  <c r="M26" i="12" s="1"/>
  <c r="I26" i="12"/>
  <c r="I25" i="12" s="1"/>
  <c r="K26" i="12"/>
  <c r="O26" i="12"/>
  <c r="Q26" i="12"/>
  <c r="Q25" i="12" s="1"/>
  <c r="V26" i="12"/>
  <c r="G32" i="12"/>
  <c r="M32" i="12" s="1"/>
  <c r="I32" i="12"/>
  <c r="K32" i="12"/>
  <c r="K25" i="12" s="1"/>
  <c r="O32" i="12"/>
  <c r="Q32" i="12"/>
  <c r="V32" i="12"/>
  <c r="V25" i="12" s="1"/>
  <c r="G36" i="12"/>
  <c r="I36" i="12"/>
  <c r="K36" i="12"/>
  <c r="M36" i="12"/>
  <c r="O36" i="12"/>
  <c r="Q36" i="12"/>
  <c r="V36" i="12"/>
  <c r="G40" i="12"/>
  <c r="M40" i="12" s="1"/>
  <c r="I40" i="12"/>
  <c r="K40" i="12"/>
  <c r="O40" i="12"/>
  <c r="O25" i="12" s="1"/>
  <c r="Q40" i="12"/>
  <c r="V40" i="12"/>
  <c r="G45" i="12"/>
  <c r="M45" i="12" s="1"/>
  <c r="I45" i="12"/>
  <c r="K45" i="12"/>
  <c r="O45" i="12"/>
  <c r="Q45" i="12"/>
  <c r="V45" i="12"/>
  <c r="G49" i="12"/>
  <c r="M49" i="12" s="1"/>
  <c r="I49" i="12"/>
  <c r="K49" i="12"/>
  <c r="O49" i="12"/>
  <c r="Q49" i="12"/>
  <c r="V49" i="12"/>
  <c r="I54" i="12"/>
  <c r="Q54" i="12"/>
  <c r="G55" i="12"/>
  <c r="G54" i="12" s="1"/>
  <c r="I54" i="1" s="1"/>
  <c r="I55" i="12"/>
  <c r="K55" i="12"/>
  <c r="K54" i="12" s="1"/>
  <c r="O55" i="12"/>
  <c r="O54" i="12" s="1"/>
  <c r="Q55" i="12"/>
  <c r="V55" i="12"/>
  <c r="V54" i="12" s="1"/>
  <c r="I59" i="12"/>
  <c r="Q59" i="12"/>
  <c r="G60" i="12"/>
  <c r="M60" i="12" s="1"/>
  <c r="M59" i="12" s="1"/>
  <c r="I60" i="12"/>
  <c r="K60" i="12"/>
  <c r="K59" i="12" s="1"/>
  <c r="O60" i="12"/>
  <c r="O59" i="12" s="1"/>
  <c r="Q60" i="12"/>
  <c r="V60" i="12"/>
  <c r="V59" i="12" s="1"/>
  <c r="I64" i="12"/>
  <c r="Q64" i="12"/>
  <c r="G65" i="12"/>
  <c r="G64" i="12" s="1"/>
  <c r="I56" i="1" s="1"/>
  <c r="I65" i="12"/>
  <c r="K65" i="12"/>
  <c r="K64" i="12" s="1"/>
  <c r="O65" i="12"/>
  <c r="O64" i="12" s="1"/>
  <c r="Q65" i="12"/>
  <c r="V65" i="12"/>
  <c r="V64" i="12" s="1"/>
  <c r="G70" i="12"/>
  <c r="M70" i="12" s="1"/>
  <c r="I70" i="12"/>
  <c r="K70" i="12"/>
  <c r="K69" i="12" s="1"/>
  <c r="O70" i="12"/>
  <c r="O69" i="12" s="1"/>
  <c r="Q70" i="12"/>
  <c r="V70" i="12"/>
  <c r="V69" i="12" s="1"/>
  <c r="G73" i="12"/>
  <c r="M73" i="12" s="1"/>
  <c r="I73" i="12"/>
  <c r="K73" i="12"/>
  <c r="O73" i="12"/>
  <c r="Q73" i="12"/>
  <c r="V73" i="12"/>
  <c r="G77" i="12"/>
  <c r="M77" i="12" s="1"/>
  <c r="I77" i="12"/>
  <c r="K77" i="12"/>
  <c r="O77" i="12"/>
  <c r="Q77" i="12"/>
  <c r="V77" i="12"/>
  <c r="G81" i="12"/>
  <c r="M81" i="12" s="1"/>
  <c r="I81" i="12"/>
  <c r="I69" i="12" s="1"/>
  <c r="K81" i="12"/>
  <c r="O81" i="12"/>
  <c r="Q81" i="12"/>
  <c r="Q69" i="12" s="1"/>
  <c r="V81" i="12"/>
  <c r="G84" i="12"/>
  <c r="M84" i="12" s="1"/>
  <c r="I84" i="12"/>
  <c r="I83" i="12" s="1"/>
  <c r="K84" i="12"/>
  <c r="O84" i="12"/>
  <c r="Q84" i="12"/>
  <c r="Q83" i="12" s="1"/>
  <c r="V84" i="12"/>
  <c r="G87" i="12"/>
  <c r="I87" i="12"/>
  <c r="K87" i="12"/>
  <c r="O87" i="12"/>
  <c r="O83" i="12" s="1"/>
  <c r="Q87" i="12"/>
  <c r="V87" i="12"/>
  <c r="G92" i="12"/>
  <c r="I92" i="12"/>
  <c r="K92" i="12"/>
  <c r="M92" i="12"/>
  <c r="O92" i="12"/>
  <c r="Q92" i="12"/>
  <c r="V92" i="12"/>
  <c r="G96" i="12"/>
  <c r="M96" i="12" s="1"/>
  <c r="I96" i="12"/>
  <c r="K96" i="12"/>
  <c r="K83" i="12" s="1"/>
  <c r="O96" i="12"/>
  <c r="Q96" i="12"/>
  <c r="V96" i="12"/>
  <c r="V83" i="12" s="1"/>
  <c r="G100" i="12"/>
  <c r="M100" i="12" s="1"/>
  <c r="I100" i="12"/>
  <c r="K100" i="12"/>
  <c r="O100" i="12"/>
  <c r="Q100" i="12"/>
  <c r="V100" i="12"/>
  <c r="G103" i="12"/>
  <c r="M103" i="12" s="1"/>
  <c r="I103" i="12"/>
  <c r="K103" i="12"/>
  <c r="O103" i="12"/>
  <c r="Q103" i="12"/>
  <c r="V103" i="12"/>
  <c r="G106" i="12"/>
  <c r="M106" i="12" s="1"/>
  <c r="I106" i="12"/>
  <c r="K106" i="12"/>
  <c r="O106" i="12"/>
  <c r="Q106" i="12"/>
  <c r="V106" i="12"/>
  <c r="G111" i="12"/>
  <c r="M111" i="12" s="1"/>
  <c r="I111" i="12"/>
  <c r="K111" i="12"/>
  <c r="O111" i="12"/>
  <c r="Q111" i="12"/>
  <c r="V111" i="12"/>
  <c r="G114" i="12"/>
  <c r="M114" i="12" s="1"/>
  <c r="I114" i="12"/>
  <c r="K114" i="12"/>
  <c r="O114" i="12"/>
  <c r="Q114" i="12"/>
  <c r="V114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K122" i="12"/>
  <c r="O122" i="12"/>
  <c r="V122" i="12"/>
  <c r="G123" i="12"/>
  <c r="M123" i="12" s="1"/>
  <c r="M122" i="12" s="1"/>
  <c r="I123" i="12"/>
  <c r="I122" i="12" s="1"/>
  <c r="K123" i="12"/>
  <c r="O123" i="12"/>
  <c r="Q123" i="12"/>
  <c r="Q122" i="12" s="1"/>
  <c r="V123" i="12"/>
  <c r="G128" i="12"/>
  <c r="I60" i="1" s="1"/>
  <c r="K128" i="12"/>
  <c r="O128" i="12"/>
  <c r="V128" i="12"/>
  <c r="G129" i="12"/>
  <c r="M129" i="12" s="1"/>
  <c r="M128" i="12" s="1"/>
  <c r="I129" i="12"/>
  <c r="I128" i="12" s="1"/>
  <c r="K129" i="12"/>
  <c r="O129" i="12"/>
  <c r="Q129" i="12"/>
  <c r="Q128" i="12" s="1"/>
  <c r="V129" i="12"/>
  <c r="K132" i="12"/>
  <c r="V132" i="12"/>
  <c r="G133" i="12"/>
  <c r="M133" i="12" s="1"/>
  <c r="I133" i="12"/>
  <c r="I132" i="12" s="1"/>
  <c r="K133" i="12"/>
  <c r="O133" i="12"/>
  <c r="Q133" i="12"/>
  <c r="Q132" i="12" s="1"/>
  <c r="V133" i="12"/>
  <c r="G136" i="12"/>
  <c r="I136" i="12"/>
  <c r="K136" i="12"/>
  <c r="O136" i="12"/>
  <c r="O132" i="12" s="1"/>
  <c r="Q136" i="12"/>
  <c r="V136" i="12"/>
  <c r="I139" i="12"/>
  <c r="Q139" i="12"/>
  <c r="G140" i="12"/>
  <c r="M140" i="12" s="1"/>
  <c r="I140" i="12"/>
  <c r="K140" i="12"/>
  <c r="K139" i="12" s="1"/>
  <c r="O140" i="12"/>
  <c r="O139" i="12" s="1"/>
  <c r="Q140" i="12"/>
  <c r="V140" i="12"/>
  <c r="V139" i="12" s="1"/>
  <c r="G143" i="12"/>
  <c r="M143" i="12" s="1"/>
  <c r="I143" i="12"/>
  <c r="K143" i="12"/>
  <c r="O143" i="12"/>
  <c r="Q143" i="12"/>
  <c r="V143" i="12"/>
  <c r="K146" i="12"/>
  <c r="O146" i="12"/>
  <c r="V146" i="12"/>
  <c r="G147" i="12"/>
  <c r="M147" i="12" s="1"/>
  <c r="M146" i="12" s="1"/>
  <c r="I147" i="12"/>
  <c r="I146" i="12" s="1"/>
  <c r="K147" i="12"/>
  <c r="O147" i="12"/>
  <c r="Q147" i="12"/>
  <c r="Q146" i="12" s="1"/>
  <c r="V147" i="12"/>
  <c r="K149" i="12"/>
  <c r="O149" i="12"/>
  <c r="V149" i="12"/>
  <c r="G150" i="12"/>
  <c r="G149" i="12" s="1"/>
  <c r="I64" i="1" s="1"/>
  <c r="I150" i="12"/>
  <c r="I149" i="12" s="1"/>
  <c r="K150" i="12"/>
  <c r="O150" i="12"/>
  <c r="Q150" i="12"/>
  <c r="Q149" i="12" s="1"/>
  <c r="V150" i="12"/>
  <c r="G153" i="12"/>
  <c r="I153" i="12"/>
  <c r="I152" i="12" s="1"/>
  <c r="K153" i="12"/>
  <c r="M153" i="12"/>
  <c r="O153" i="12"/>
  <c r="Q153" i="12"/>
  <c r="Q152" i="12" s="1"/>
  <c r="V153" i="12"/>
  <c r="G155" i="12"/>
  <c r="M155" i="12" s="1"/>
  <c r="I155" i="12"/>
  <c r="K155" i="12"/>
  <c r="K152" i="12" s="1"/>
  <c r="O155" i="12"/>
  <c r="Q155" i="12"/>
  <c r="V155" i="12"/>
  <c r="V152" i="12" s="1"/>
  <c r="G157" i="12"/>
  <c r="I157" i="12"/>
  <c r="K157" i="12"/>
  <c r="M157" i="12"/>
  <c r="O157" i="12"/>
  <c r="Q157" i="12"/>
  <c r="V157" i="12"/>
  <c r="G159" i="12"/>
  <c r="M159" i="12" s="1"/>
  <c r="I159" i="12"/>
  <c r="K159" i="12"/>
  <c r="O159" i="12"/>
  <c r="O152" i="12" s="1"/>
  <c r="Q159" i="12"/>
  <c r="V159" i="12"/>
  <c r="G162" i="12"/>
  <c r="M162" i="12" s="1"/>
  <c r="I162" i="12"/>
  <c r="K162" i="12"/>
  <c r="K161" i="12" s="1"/>
  <c r="O162" i="12"/>
  <c r="O161" i="12" s="1"/>
  <c r="Q162" i="12"/>
  <c r="V162" i="12"/>
  <c r="V161" i="12" s="1"/>
  <c r="G165" i="12"/>
  <c r="M165" i="12" s="1"/>
  <c r="I165" i="12"/>
  <c r="K165" i="12"/>
  <c r="O165" i="12"/>
  <c r="Q165" i="12"/>
  <c r="V165" i="12"/>
  <c r="G167" i="12"/>
  <c r="M167" i="12" s="1"/>
  <c r="I167" i="12"/>
  <c r="K167" i="12"/>
  <c r="O167" i="12"/>
  <c r="Q167" i="12"/>
  <c r="V167" i="12"/>
  <c r="G170" i="12"/>
  <c r="M170" i="12" s="1"/>
  <c r="I170" i="12"/>
  <c r="I161" i="12" s="1"/>
  <c r="K170" i="12"/>
  <c r="O170" i="12"/>
  <c r="Q170" i="12"/>
  <c r="Q161" i="12" s="1"/>
  <c r="V170" i="12"/>
  <c r="G174" i="12"/>
  <c r="M174" i="12" s="1"/>
  <c r="I174" i="12"/>
  <c r="K174" i="12"/>
  <c r="O174" i="12"/>
  <c r="Q174" i="12"/>
  <c r="V174" i="12"/>
  <c r="G177" i="12"/>
  <c r="M177" i="12" s="1"/>
  <c r="I177" i="12"/>
  <c r="K177" i="12"/>
  <c r="O177" i="12"/>
  <c r="Q177" i="12"/>
  <c r="V177" i="12"/>
  <c r="G180" i="12"/>
  <c r="M180" i="12" s="1"/>
  <c r="I180" i="12"/>
  <c r="K180" i="12"/>
  <c r="O180" i="12"/>
  <c r="Q180" i="12"/>
  <c r="V180" i="12"/>
  <c r="G183" i="12"/>
  <c r="M183" i="12" s="1"/>
  <c r="I183" i="12"/>
  <c r="K183" i="12"/>
  <c r="K182" i="12" s="1"/>
  <c r="O183" i="12"/>
  <c r="O182" i="12" s="1"/>
  <c r="Q183" i="12"/>
  <c r="V183" i="12"/>
  <c r="V182" i="12" s="1"/>
  <c r="G186" i="12"/>
  <c r="M186" i="12" s="1"/>
  <c r="I186" i="12"/>
  <c r="K186" i="12"/>
  <c r="O186" i="12"/>
  <c r="Q186" i="12"/>
  <c r="V186" i="12"/>
  <c r="G189" i="12"/>
  <c r="M189" i="12" s="1"/>
  <c r="I189" i="12"/>
  <c r="K189" i="12"/>
  <c r="O189" i="12"/>
  <c r="Q189" i="12"/>
  <c r="V189" i="12"/>
  <c r="G193" i="12"/>
  <c r="M193" i="12" s="1"/>
  <c r="I193" i="12"/>
  <c r="I182" i="12" s="1"/>
  <c r="K193" i="12"/>
  <c r="O193" i="12"/>
  <c r="Q193" i="12"/>
  <c r="Q182" i="12" s="1"/>
  <c r="V193" i="12"/>
  <c r="G197" i="12"/>
  <c r="M197" i="12" s="1"/>
  <c r="I197" i="12"/>
  <c r="K197" i="12"/>
  <c r="O197" i="12"/>
  <c r="Q197" i="12"/>
  <c r="V197" i="12"/>
  <c r="G200" i="12"/>
  <c r="M200" i="12" s="1"/>
  <c r="I200" i="12"/>
  <c r="K200" i="12"/>
  <c r="O200" i="12"/>
  <c r="Q200" i="12"/>
  <c r="V200" i="12"/>
  <c r="G203" i="12"/>
  <c r="M203" i="12" s="1"/>
  <c r="I203" i="12"/>
  <c r="K203" i="12"/>
  <c r="O203" i="12"/>
  <c r="Q203" i="12"/>
  <c r="V203" i="12"/>
  <c r="G207" i="12"/>
  <c r="M207" i="12" s="1"/>
  <c r="I207" i="12"/>
  <c r="K207" i="12"/>
  <c r="K206" i="12" s="1"/>
  <c r="O207" i="12"/>
  <c r="O206" i="12" s="1"/>
  <c r="Q207" i="12"/>
  <c r="V207" i="12"/>
  <c r="V206" i="12" s="1"/>
  <c r="G210" i="12"/>
  <c r="I210" i="12"/>
  <c r="K210" i="12"/>
  <c r="M210" i="12"/>
  <c r="O210" i="12"/>
  <c r="Q210" i="12"/>
  <c r="V210" i="12"/>
  <c r="G213" i="12"/>
  <c r="M213" i="12" s="1"/>
  <c r="I213" i="12"/>
  <c r="K213" i="12"/>
  <c r="O213" i="12"/>
  <c r="Q213" i="12"/>
  <c r="V213" i="12"/>
  <c r="G216" i="12"/>
  <c r="M216" i="12" s="1"/>
  <c r="I216" i="12"/>
  <c r="I206" i="12" s="1"/>
  <c r="K216" i="12"/>
  <c r="O216" i="12"/>
  <c r="Q216" i="12"/>
  <c r="Q206" i="12" s="1"/>
  <c r="V216" i="12"/>
  <c r="G219" i="12"/>
  <c r="M219" i="12" s="1"/>
  <c r="I219" i="12"/>
  <c r="K219" i="12"/>
  <c r="O219" i="12"/>
  <c r="Q219" i="12"/>
  <c r="V219" i="12"/>
  <c r="G223" i="12"/>
  <c r="I223" i="12"/>
  <c r="K223" i="12"/>
  <c r="K222" i="12" s="1"/>
  <c r="O223" i="12"/>
  <c r="O222" i="12" s="1"/>
  <c r="Q223" i="12"/>
  <c r="V223" i="12"/>
  <c r="V222" i="12" s="1"/>
  <c r="G227" i="12"/>
  <c r="M227" i="12" s="1"/>
  <c r="I227" i="12"/>
  <c r="I222" i="12" s="1"/>
  <c r="K227" i="12"/>
  <c r="O227" i="12"/>
  <c r="Q227" i="12"/>
  <c r="Q222" i="12" s="1"/>
  <c r="V227" i="12"/>
  <c r="G231" i="12"/>
  <c r="M231" i="12" s="1"/>
  <c r="I231" i="12"/>
  <c r="K231" i="12"/>
  <c r="O231" i="12"/>
  <c r="Q231" i="12"/>
  <c r="V231" i="12"/>
  <c r="G234" i="12"/>
  <c r="M234" i="12" s="1"/>
  <c r="I234" i="12"/>
  <c r="K234" i="12"/>
  <c r="O234" i="12"/>
  <c r="Q234" i="12"/>
  <c r="V234" i="12"/>
  <c r="G238" i="12"/>
  <c r="I238" i="12"/>
  <c r="I237" i="12" s="1"/>
  <c r="K238" i="12"/>
  <c r="M238" i="12"/>
  <c r="O238" i="12"/>
  <c r="Q238" i="12"/>
  <c r="Q237" i="12" s="1"/>
  <c r="V238" i="12"/>
  <c r="G241" i="12"/>
  <c r="M241" i="12" s="1"/>
  <c r="I241" i="12"/>
  <c r="K241" i="12"/>
  <c r="K237" i="12" s="1"/>
  <c r="O241" i="12"/>
  <c r="Q241" i="12"/>
  <c r="V241" i="12"/>
  <c r="V237" i="12" s="1"/>
  <c r="G244" i="12"/>
  <c r="I244" i="12"/>
  <c r="K244" i="12"/>
  <c r="M244" i="12"/>
  <c r="O244" i="12"/>
  <c r="Q244" i="12"/>
  <c r="V244" i="12"/>
  <c r="G247" i="12"/>
  <c r="M247" i="12" s="1"/>
  <c r="I247" i="12"/>
  <c r="K247" i="12"/>
  <c r="O247" i="12"/>
  <c r="O237" i="12" s="1"/>
  <c r="Q247" i="12"/>
  <c r="V247" i="12"/>
  <c r="G250" i="12"/>
  <c r="M250" i="12" s="1"/>
  <c r="I250" i="12"/>
  <c r="K250" i="12"/>
  <c r="O250" i="12"/>
  <c r="Q250" i="12"/>
  <c r="V250" i="12"/>
  <c r="G254" i="12"/>
  <c r="M254" i="12" s="1"/>
  <c r="I254" i="12"/>
  <c r="K254" i="12"/>
  <c r="O254" i="12"/>
  <c r="Q254" i="12"/>
  <c r="V254" i="12"/>
  <c r="G257" i="12"/>
  <c r="I257" i="12"/>
  <c r="K257" i="12"/>
  <c r="K256" i="12" s="1"/>
  <c r="O257" i="12"/>
  <c r="O256" i="12" s="1"/>
  <c r="Q257" i="12"/>
  <c r="V257" i="12"/>
  <c r="V256" i="12" s="1"/>
  <c r="G264" i="12"/>
  <c r="M264" i="12" s="1"/>
  <c r="I264" i="12"/>
  <c r="I256" i="12" s="1"/>
  <c r="K264" i="12"/>
  <c r="O264" i="12"/>
  <c r="Q264" i="12"/>
  <c r="Q256" i="12" s="1"/>
  <c r="V264" i="12"/>
  <c r="G271" i="12"/>
  <c r="M271" i="12" s="1"/>
  <c r="I271" i="12"/>
  <c r="K271" i="12"/>
  <c r="O271" i="12"/>
  <c r="Q271" i="12"/>
  <c r="V271" i="12"/>
  <c r="I276" i="12"/>
  <c r="Q276" i="12"/>
  <c r="G277" i="12"/>
  <c r="G276" i="12" s="1"/>
  <c r="I72" i="1" s="1"/>
  <c r="I18" i="1" s="1"/>
  <c r="I277" i="12"/>
  <c r="K277" i="12"/>
  <c r="K276" i="12" s="1"/>
  <c r="O277" i="12"/>
  <c r="O276" i="12" s="1"/>
  <c r="Q277" i="12"/>
  <c r="V277" i="12"/>
  <c r="V276" i="12" s="1"/>
  <c r="G280" i="12"/>
  <c r="M280" i="12" s="1"/>
  <c r="I280" i="12"/>
  <c r="K280" i="12"/>
  <c r="K279" i="12" s="1"/>
  <c r="O280" i="12"/>
  <c r="O279" i="12" s="1"/>
  <c r="Q280" i="12"/>
  <c r="V280" i="12"/>
  <c r="V279" i="12" s="1"/>
  <c r="G282" i="12"/>
  <c r="M282" i="12" s="1"/>
  <c r="I282" i="12"/>
  <c r="K282" i="12"/>
  <c r="O282" i="12"/>
  <c r="Q282" i="12"/>
  <c r="V282" i="12"/>
  <c r="G284" i="12"/>
  <c r="M284" i="12" s="1"/>
  <c r="I284" i="12"/>
  <c r="K284" i="12"/>
  <c r="O284" i="12"/>
  <c r="Q284" i="12"/>
  <c r="V284" i="12"/>
  <c r="G286" i="12"/>
  <c r="M286" i="12" s="1"/>
  <c r="I286" i="12"/>
  <c r="I279" i="12" s="1"/>
  <c r="K286" i="12"/>
  <c r="O286" i="12"/>
  <c r="Q286" i="12"/>
  <c r="Q279" i="12" s="1"/>
  <c r="V286" i="12"/>
  <c r="G288" i="12"/>
  <c r="M288" i="12" s="1"/>
  <c r="I288" i="12"/>
  <c r="K288" i="12"/>
  <c r="O288" i="12"/>
  <c r="Q288" i="12"/>
  <c r="V288" i="12"/>
  <c r="G290" i="12"/>
  <c r="M290" i="12" s="1"/>
  <c r="I290" i="12"/>
  <c r="K290" i="12"/>
  <c r="O290" i="12"/>
  <c r="Q290" i="12"/>
  <c r="V290" i="12"/>
  <c r="AF293" i="12"/>
  <c r="I20" i="1"/>
  <c r="I19" i="1"/>
  <c r="M150" i="12" l="1"/>
  <c r="M149" i="12" s="1"/>
  <c r="G8" i="13"/>
  <c r="I51" i="1" s="1"/>
  <c r="G43" i="1"/>
  <c r="G39" i="1"/>
  <c r="G44" i="1" s="1"/>
  <c r="G25" i="1" s="1"/>
  <c r="A25" i="1" s="1"/>
  <c r="A26" i="1" s="1"/>
  <c r="G26" i="1" s="1"/>
  <c r="G122" i="12"/>
  <c r="I59" i="1" s="1"/>
  <c r="M279" i="12"/>
  <c r="G256" i="12"/>
  <c r="I71" i="1" s="1"/>
  <c r="G237" i="12"/>
  <c r="I70" i="1" s="1"/>
  <c r="G222" i="12"/>
  <c r="I69" i="1" s="1"/>
  <c r="G152" i="12"/>
  <c r="I65" i="1" s="1"/>
  <c r="M139" i="12"/>
  <c r="G132" i="12"/>
  <c r="I61" i="1" s="1"/>
  <c r="G83" i="12"/>
  <c r="I58" i="1" s="1"/>
  <c r="G8" i="12"/>
  <c r="I52" i="1" s="1"/>
  <c r="G146" i="12"/>
  <c r="G41" i="1"/>
  <c r="AE293" i="12"/>
  <c r="G40" i="1"/>
  <c r="M9" i="13"/>
  <c r="M8" i="13" s="1"/>
  <c r="AE16" i="13"/>
  <c r="M182" i="12"/>
  <c r="M152" i="12"/>
  <c r="M69" i="12"/>
  <c r="M25" i="12"/>
  <c r="M206" i="12"/>
  <c r="M237" i="12"/>
  <c r="M161" i="12"/>
  <c r="G25" i="12"/>
  <c r="I53" i="1" s="1"/>
  <c r="G279" i="12"/>
  <c r="I73" i="1" s="1"/>
  <c r="M277" i="12"/>
  <c r="M276" i="12" s="1"/>
  <c r="M257" i="12"/>
  <c r="M256" i="12" s="1"/>
  <c r="M223" i="12"/>
  <c r="M222" i="12" s="1"/>
  <c r="G206" i="12"/>
  <c r="I68" i="1" s="1"/>
  <c r="G182" i="12"/>
  <c r="I67" i="1" s="1"/>
  <c r="G161" i="12"/>
  <c r="I66" i="1" s="1"/>
  <c r="G139" i="12"/>
  <c r="I62" i="1" s="1"/>
  <c r="M136" i="12"/>
  <c r="M132" i="12" s="1"/>
  <c r="M87" i="12"/>
  <c r="M83" i="12" s="1"/>
  <c r="G69" i="12"/>
  <c r="I57" i="1" s="1"/>
  <c r="M65" i="12"/>
  <c r="M64" i="12" s="1"/>
  <c r="G59" i="12"/>
  <c r="I55" i="1" s="1"/>
  <c r="M55" i="12"/>
  <c r="M54" i="12" s="1"/>
  <c r="M12" i="12"/>
  <c r="M8" i="12" s="1"/>
  <c r="J28" i="1"/>
  <c r="J26" i="1"/>
  <c r="G38" i="1"/>
  <c r="F38" i="1"/>
  <c r="H32" i="1"/>
  <c r="J23" i="1"/>
  <c r="J24" i="1"/>
  <c r="J25" i="1"/>
  <c r="J27" i="1"/>
  <c r="E24" i="1"/>
  <c r="E26" i="1"/>
  <c r="G16" i="13" l="1"/>
  <c r="F42" i="1"/>
  <c r="H42" i="1" s="1"/>
  <c r="I42" i="1" s="1"/>
  <c r="F43" i="1"/>
  <c r="H43" i="1" s="1"/>
  <c r="I43" i="1" s="1"/>
  <c r="I16" i="1"/>
  <c r="F41" i="1"/>
  <c r="H41" i="1" s="1"/>
  <c r="I41" i="1" s="1"/>
  <c r="F39" i="1"/>
  <c r="F40" i="1"/>
  <c r="H40" i="1" s="1"/>
  <c r="I40" i="1" s="1"/>
  <c r="I63" i="1"/>
  <c r="G293" i="12"/>
  <c r="I74" i="1" l="1"/>
  <c r="I17" i="1"/>
  <c r="I21" i="1" s="1"/>
  <c r="H39" i="1"/>
  <c r="F44" i="1"/>
  <c r="J70" i="1" l="1"/>
  <c r="J54" i="1"/>
  <c r="J56" i="1"/>
  <c r="J55" i="1"/>
  <c r="J57" i="1"/>
  <c r="J69" i="1"/>
  <c r="J52" i="1"/>
  <c r="J51" i="1"/>
  <c r="J53" i="1"/>
  <c r="J68" i="1"/>
  <c r="J66" i="1"/>
  <c r="J58" i="1"/>
  <c r="J60" i="1"/>
  <c r="J59" i="1"/>
  <c r="J61" i="1"/>
  <c r="J65" i="1"/>
  <c r="J62" i="1"/>
  <c r="J64" i="1"/>
  <c r="J63" i="1"/>
  <c r="J67" i="1"/>
  <c r="J71" i="1"/>
  <c r="J73" i="1"/>
  <c r="J72" i="1"/>
  <c r="G28" i="1"/>
  <c r="G23" i="1"/>
  <c r="A23" i="1" s="1"/>
  <c r="A24" i="1" s="1"/>
  <c r="G24" i="1" s="1"/>
  <c r="A27" i="1" s="1"/>
  <c r="A29" i="1" s="1"/>
  <c r="G29" i="1" s="1"/>
  <c r="G27" i="1" s="1"/>
  <c r="I39" i="1"/>
  <c r="I44" i="1" s="1"/>
  <c r="H44" i="1"/>
  <c r="J74" i="1" l="1"/>
  <c r="J43" i="1"/>
  <c r="J41" i="1"/>
  <c r="J40" i="1"/>
  <c r="J39" i="1"/>
  <c r="J44" i="1" s="1"/>
  <c r="J42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<sst xmlns="http://schemas.openxmlformats.org/spreadsheetml/2006/main" count="1400" uniqueCount="532">
  <si>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</si>
  <si>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</si>
  <si>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</si>
  <si>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</si>
  <si>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</si>
  <si>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</si>
  <si>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</si>
  <si>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</si>
  <si>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</si>
  <si>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</si>
  <si>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</si>
  <si>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</si>
  <si>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</si>
  <si>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</si>
  <si>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</si>
  <si>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</si>
  <si>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</si>
  <si>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</si>
  <si>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</si>
  <si>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</si>
  <si>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</si>
  <si>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</si>
  <si>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</si>
  <si>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</si>
  <si>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</si>
  <si>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</si>
  <si>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</si>
  <si>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</si>
  <si>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</si>
  <si>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</si>
  <si>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</si>
  <si>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</si>
  <si>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</si>
  <si>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</si>
  <si>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</si>
  <si>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</si>
  <si>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</si>
  <si>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</si>
  <si>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</si>
  <si>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</si>
  <si>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</si>
  <si>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</si>
  <si>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</si>
  <si>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603</t>
  </si>
  <si>
    <t>Modernizace bytu Bezručova 1055, Turnov</t>
  </si>
  <si>
    <t>MĚSTO TURNOV</t>
  </si>
  <si>
    <t>Antonína Dvořáka 335</t>
  </si>
  <si>
    <t>Turnov</t>
  </si>
  <si>
    <t>51101</t>
  </si>
  <si>
    <t>00276227</t>
  </si>
  <si>
    <t>CZ00276227</t>
  </si>
  <si>
    <t>Jan Hobelant</t>
  </si>
  <si>
    <t>266</t>
  </si>
  <si>
    <t>Přepeře</t>
  </si>
  <si>
    <t>51261</t>
  </si>
  <si>
    <t>13740431</t>
  </si>
  <si>
    <t>CZ5605300987</t>
  </si>
  <si>
    <t>Stavba</t>
  </si>
  <si>
    <t>SO 01</t>
  </si>
  <si>
    <t>Stavební úpravy</t>
  </si>
  <si>
    <t>1</t>
  </si>
  <si>
    <t>SO 02</t>
  </si>
  <si>
    <t>Celkem za stavbu</t>
  </si>
  <si>
    <t>CZK</t>
  </si>
  <si>
    <t>Rekapitulace dílů</t>
  </si>
  <si>
    <t>Typ dílu</t>
  </si>
  <si>
    <t>01</t>
  </si>
  <si>
    <t>Vedlejší rozpočtové náklady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</si>
  <si>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</si>
  <si>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</si>
  <si>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</si>
  <si>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</si>
  <si>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</si>
  <si>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</si>
  <si>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</si>
  <si>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</si>
  <si>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</si>
  <si>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</si>
  <si>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</si>
  <si>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</si>
  <si>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</si>
  <si>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</si>
  <si>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</si>
  <si>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</si>
  <si>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</si>
  <si>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</si>
  <si>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</si>
  <si>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</si>
  <si>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</si>
  <si>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</si>
  <si>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</si>
  <si>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</si>
  <si>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723</t>
  </si>
  <si>
    <t>Vnitřní plynovod</t>
  </si>
  <si>
    <t>725</t>
  </si>
  <si>
    <t>Zařizovací předměty</t>
  </si>
  <si>
    <t>762</t>
  </si>
  <si>
    <t>Konstrukce tesařské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</si>
  <si>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</si>
  <si>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</si>
  <si>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</si>
  <si>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</si>
  <si>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</si>
  <si>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</si>
  <si>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</si>
  <si>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</si>
  <si>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</si>
  <si>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</si>
  <si>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</si>
  <si>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</si>
  <si>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</si>
  <si>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</si>
  <si>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</si>
  <si>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</si>
  <si>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</si>
  <si>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</si>
  <si>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</si>
  <si>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</si>
  <si>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</si>
  <si>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</si>
  <si>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</si>
  <si>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</si>
  <si>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</si>
  <si>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</si>
  <si>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</si>
  <si>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</si>
  <si>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</si>
  <si>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</si>
  <si>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</si>
  <si>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</si>
  <si>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</si>
  <si>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</si>
  <si>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</si>
  <si>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</si>
  <si>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</si>
  <si>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</si>
  <si>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</si>
  <si>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</si>
  <si>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</si>
  <si>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</si>
  <si>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</si>
  <si>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</si>
  <si>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342255024R00</t>
  </si>
  <si>
    <t>Příčky z desek porobeton tl. 10 cm</t>
  </si>
  <si>
    <t>m2</t>
  </si>
  <si>
    <t>RTS 17/ II</t>
  </si>
  <si>
    <t>POL1_1</t>
  </si>
  <si>
    <t>m.č. 2 : 0,67*2,2+0,65*0,9</t>
  </si>
  <si>
    <t>VV</t>
  </si>
  <si>
    <t>SPU</t>
  </si>
  <si>
    <t>342261112RS3</t>
  </si>
  <si>
    <t>Příčka sádrokarton. ocel.kce, 1x oplášť. tl.100 mm, desky standard impreg.tl.12,5 mm, minerál tl. 6 cm</t>
  </si>
  <si>
    <t>m.č. 1 : (1,785+1,113)*2,6-0,7*2*1</t>
  </si>
  <si>
    <t>342264051RT1</t>
  </si>
  <si>
    <t>Podhled sádrokartonový na zavěšenou ocel. konstr., desky standard tl. 12,5 mm, bez izolace</t>
  </si>
  <si>
    <t>m.č. 1,3 : 18,23+3,69</t>
  </si>
  <si>
    <t>342264051RT3</t>
  </si>
  <si>
    <t>Podhled sádrokartonový na zavěšenou ocel. konstr., desky standard impreg. tl. 12,5 mm, bez izolace</t>
  </si>
  <si>
    <t>m.č. 2 : 3,03</t>
  </si>
  <si>
    <t>342264098RT2</t>
  </si>
  <si>
    <t>Příplatek k podhledu sádrokart. za plochu do 10 m2, pro plochy 2 - 5 m2</t>
  </si>
  <si>
    <t>m.č. 3 : 3,69</t>
  </si>
  <si>
    <t>602021105R00</t>
  </si>
  <si>
    <t xml:space="preserve">Omítky stěn z hotových směsí vyrovnávač nasákavosti, akrylátová disperze,  ,  ,  </t>
  </si>
  <si>
    <t>801-1</t>
  </si>
  <si>
    <t>POL1_</t>
  </si>
  <si>
    <t>po jednotlivých vrstvách</t>
  </si>
  <si>
    <t>SPI</t>
  </si>
  <si>
    <t>m.č. 1 : 18,44*2,6-2,24*1,64-0,7*2</t>
  </si>
  <si>
    <t>m.č. 2 : 7,87*0,6</t>
  </si>
  <si>
    <t>m.č. 3 : 10,88*2,6-0,9*2</t>
  </si>
  <si>
    <t>612403399RT2</t>
  </si>
  <si>
    <t>Hrubá výplň rýh ve stěnách, jakoukoliv maltou maltou ze suchých směsí_x000D_
 jakékoliv šířky</t>
  </si>
  <si>
    <t>801-4</t>
  </si>
  <si>
    <t>jakékoliv šířky rýhy,</t>
  </si>
  <si>
    <t>přípomoce řemesel : 5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</si>
  <si>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</si>
  <si>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</si>
  <si>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</si>
  <si>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okno B 2240/1640 mm : (2,24+2*1,64)*0,3</t>
  </si>
  <si>
    <t>602021163RT4</t>
  </si>
  <si>
    <t>Omítka stěn vápenosádrová, ručně, tloušťka vrstvy 4 mm</t>
  </si>
  <si>
    <t>610991111R00</t>
  </si>
  <si>
    <t>Zakrývání výplní vnitřních otvorů</t>
  </si>
  <si>
    <t>okno A 650/900 : 0,65*0,9</t>
  </si>
  <si>
    <t>okno B 2240/1640 mm : 2,24*1,64</t>
  </si>
  <si>
    <t>612421321R00</t>
  </si>
  <si>
    <t>Oprava vápen.omítek stěn do 30 % pl. - hladkých</t>
  </si>
  <si>
    <t>632451022R00</t>
  </si>
  <si>
    <t>Vyrovnávací potěr z cementové malty v pásu o průměrné (střední) tloušťce od 20 do 30 mm</t>
  </si>
  <si>
    <t>na zdivu jako podklad např. pod izolaci, na parapetech z prefabrikovaných dílců, pod oplechování apod., vodorovný nebo ve spádu do 15°, hlazený dřevěným hladítkem,</t>
  </si>
  <si>
    <t>m.č. 1 : 2,24*0,3</t>
  </si>
  <si>
    <t>648991113RT3</t>
  </si>
  <si>
    <t>Osazení parapetních desek z plastických hmot Dodávka a osazení parapetních desek z plastických hmot šířky 300 mm</t>
  </si>
  <si>
    <t>m</t>
  </si>
  <si>
    <t>a poloplastických hmot na montážní pěnu, zapravení omítky pod parapetem, těsnění spáry mezi parapetem a rámem okna, dodávka silikonu.</t>
  </si>
  <si>
    <t>m.č. 1 : 2,24</t>
  </si>
  <si>
    <t>941955001R00</t>
  </si>
  <si>
    <t>Lešení lehké pomocné, výška podlahy do 1,2 m</t>
  </si>
  <si>
    <t>953761161R00</t>
  </si>
  <si>
    <t>Odvětrání svislé troubami kruhovými PVC průměr 110 x 2,7 mm</t>
  </si>
  <si>
    <t>s obetonováním ve stropních prostupech</t>
  </si>
  <si>
    <t>952901111R00</t>
  </si>
  <si>
    <t>Vyčištění budov o výšce podlaží do 4 m</t>
  </si>
  <si>
    <t>952902110R00</t>
  </si>
  <si>
    <t>Čištění zametáním v místnostech a chodbách</t>
  </si>
  <si>
    <t>959990099R00</t>
  </si>
  <si>
    <t>Poplatek za odvoz a likvidaci odpadů stavby</t>
  </si>
  <si>
    <t>kpl</t>
  </si>
  <si>
    <t>Vlastní</t>
  </si>
  <si>
    <t>Kalkul</t>
  </si>
  <si>
    <t>POL1_3</t>
  </si>
  <si>
    <t>965042131RT2</t>
  </si>
  <si>
    <t>Bourání podkladů pod dlažby nebo litých celistvých dlažeb a mazanin  betonových nebo z litého asfaltu, tloušťky do 100 mm, plochy do 4 m2</t>
  </si>
  <si>
    <t>m3</t>
  </si>
  <si>
    <t>801-3</t>
  </si>
  <si>
    <t>betonová deska : 2*0,1</t>
  </si>
  <si>
    <t>968061112R00</t>
  </si>
  <si>
    <t>Vyvěšení nebo zavěšení dřevěných křídel oken, plochy do 1,5 m2</t>
  </si>
  <si>
    <t>kus</t>
  </si>
  <si>
    <t>oken, dveří a vrat, s uložením a opětovným zavěšením po provedení stavebních změn,</t>
  </si>
  <si>
    <t>m.č. 2 : 1</t>
  </si>
  <si>
    <t>m.č. 1 : 6</t>
  </si>
  <si>
    <t>968062244R00</t>
  </si>
  <si>
    <t>Vybourání dřevěných rámů oken jednoduchých, plochy do 1 m2</t>
  </si>
  <si>
    <t>včetně pomocného lešení o výšce podlahy do 1900 mm a pro zatížení do 1,5 kPa  (150 kg/m2),</t>
  </si>
  <si>
    <t>m.č. 2 : 0,65*0,9*1</t>
  </si>
  <si>
    <t>968062356R00</t>
  </si>
  <si>
    <t>Vybourání dřevěných rámů oken dvojitých nebo zdvojených, plochy do 4 m2</t>
  </si>
  <si>
    <t>m.č. 1 : 2,24*1,64*1</t>
  </si>
  <si>
    <t>968095001R00</t>
  </si>
  <si>
    <t xml:space="preserve">Vybourání vnitřních parapetů dřevěných, šířky do 25 cm,  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</si>
  <si>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</si>
  <si>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</si>
  <si>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</si>
  <si>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962031132R00</t>
  </si>
  <si>
    <t>Bourání příček cihelných tl. 10 cm</t>
  </si>
  <si>
    <t>RTS 17/ I</t>
  </si>
  <si>
    <t>1,113*2,6-0,6*2</t>
  </si>
  <si>
    <t>1,096*2,2</t>
  </si>
  <si>
    <t>1*2-0,8*2</t>
  </si>
  <si>
    <t>965048515R00</t>
  </si>
  <si>
    <t>Broušení betonových povrchů do tl. 5 mm</t>
  </si>
  <si>
    <t>965082933RT1</t>
  </si>
  <si>
    <t>Odstranění násypu tl. do 20 cm, plocha nad 2 m2, tl. násypu 10 - 15 cm, plocha nad 2 m2</t>
  </si>
  <si>
    <t>stavební rum : 18,4*0,12</t>
  </si>
  <si>
    <t>968061125R00</t>
  </si>
  <si>
    <t>Vyvěšení dřevěných dveřních křídel pl. do 2 m2</t>
  </si>
  <si>
    <t>968072455R00</t>
  </si>
  <si>
    <t>Vybourání kovových dveřních zárubní pl. do 2 m2</t>
  </si>
  <si>
    <t>0,6*2*2+0,8*2*1+0,95*2*1</t>
  </si>
  <si>
    <t>978013141R00</t>
  </si>
  <si>
    <t>Otlučení omítek vnitřních stěn v rozsahu do 30 %</t>
  </si>
  <si>
    <t>999281105R00</t>
  </si>
  <si>
    <t xml:space="preserve">Přesun hmot pro opravy a údržbu objektů pro opravy a údržbu dosavadních objektů včetně vnějších plášťů_x000D_
 výšky do 6 m,  </t>
  </si>
  <si>
    <t>t</t>
  </si>
  <si>
    <t>POL7_</t>
  </si>
  <si>
    <t>oborů 801, 803, 811 a 812</t>
  </si>
  <si>
    <t>711212002RT1</t>
  </si>
  <si>
    <t>Hydroizolační povlak - nátěr nebo stěrka, proti vlhkosti, tl. 2mm</t>
  </si>
  <si>
    <t>POL1_7</t>
  </si>
  <si>
    <t>m.č. 2 : 3,03+7,87*2-0,7*2</t>
  </si>
  <si>
    <t>998711101R00</t>
  </si>
  <si>
    <t>Přesun hmot pro izolace proti vodě svisle do 6 m</t>
  </si>
  <si>
    <t>800-711</t>
  </si>
  <si>
    <t>50 m vodorovně měřeno od těžiště půdorysné plochy skládky do těžiště půdorysné plochy objektu</t>
  </si>
  <si>
    <t>713121111RV5</t>
  </si>
  <si>
    <t>Izolace tepelná podlah na sucho, jednovrstvá, včetně dodávky polystyren tl. 100 mm</t>
  </si>
  <si>
    <t>m.č. 1,2 : 18,23+3,03</t>
  </si>
  <si>
    <t>998713101R00</t>
  </si>
  <si>
    <t>Přesun hmot pro izolace tepelné v objektech výšky do 6 m</t>
  </si>
  <si>
    <t>800-713</t>
  </si>
  <si>
    <t>50 m vodorovně</t>
  </si>
  <si>
    <t>720RR00</t>
  </si>
  <si>
    <t>D+M ZTI, dle samostatného soupisu</t>
  </si>
  <si>
    <t>Indiv</t>
  </si>
  <si>
    <t>723RR00</t>
  </si>
  <si>
    <t>D+M plynu, dle samostatného soupisu</t>
  </si>
  <si>
    <t>725290010RA0</t>
  </si>
  <si>
    <t>Demontáž klozetu včetně splachovací nádrže</t>
  </si>
  <si>
    <t>POL2_7</t>
  </si>
  <si>
    <t>725290020RA0</t>
  </si>
  <si>
    <t>Demontáž umyvadla včetně baterie a konzol</t>
  </si>
  <si>
    <t>725290031RA0</t>
  </si>
  <si>
    <t>Demontáž sprchové vaničky, včetně baterie</t>
  </si>
  <si>
    <t>725530823R00</t>
  </si>
  <si>
    <t>Demontáž, zásobník elektrický</t>
  </si>
  <si>
    <t>soubor</t>
  </si>
  <si>
    <t>762512245R00</t>
  </si>
  <si>
    <t>Položení podlah pod PVC šroubováním</t>
  </si>
  <si>
    <t>762522811R00</t>
  </si>
  <si>
    <t>Demontáž podlah s polštáři z prken tl. do 32 mm</t>
  </si>
  <si>
    <t>762526110RT4</t>
  </si>
  <si>
    <t>Položení polštářů pod podlahy rozteče do 65 cm, včetně dodávky řeziva, polštáře 100 x 60 mm</t>
  </si>
  <si>
    <t>762595000R00</t>
  </si>
  <si>
    <t>Spojovací a ochranné prostředky k položení podlah</t>
  </si>
  <si>
    <t>m.č. 1,2 : (18,23+3,03)*1,05*0,025</t>
  </si>
  <si>
    <t>m.č. 1,2 rošt : (18,23+3,03)*0,011</t>
  </si>
  <si>
    <t>775542022R00</t>
  </si>
  <si>
    <t>Podložka tlumící 3 mm pod lamelové podlahy</t>
  </si>
  <si>
    <t>607250361</t>
  </si>
  <si>
    <t>Deska dřevoštěpková OSB ECO 3 N tl. 25 mm</t>
  </si>
  <si>
    <t>SPCM</t>
  </si>
  <si>
    <t>POL3_7</t>
  </si>
  <si>
    <t>m.č. 1,2 : (18,23+3,03)*1,05</t>
  </si>
  <si>
    <t>998762102R00</t>
  </si>
  <si>
    <t>v objektech výšky do 12 m</t>
  </si>
  <si>
    <t>766629301R00</t>
  </si>
  <si>
    <t>Montáž otvorových prvků plastových oken plastových , plochy do 1,50 m2</t>
  </si>
  <si>
    <t>800-766</t>
  </si>
  <si>
    <t>okno A 650/900 : 1</t>
  </si>
  <si>
    <t>766629303R00</t>
  </si>
  <si>
    <t>Montáž otvorových prvků plastových oken plastových , plochy do 4,50 m2</t>
  </si>
  <si>
    <t>okno B 2240/1640 mm : 1</t>
  </si>
  <si>
    <t>766661RR00</t>
  </si>
  <si>
    <t>Dodávka a montáž dveří dřevěných vstupních, požární odolnost EW 30 DP3 - 900/2000 mm</t>
  </si>
  <si>
    <t xml:space="preserve">včetně obložkové zárubně, kování, bezpečnostního zámku  : </t>
  </si>
  <si>
    <t>1P : 1</t>
  </si>
  <si>
    <t>766663RR00</t>
  </si>
  <si>
    <t>Dodávka a montáž dveří dřevěných vnitřních, prosklených z 1/3 - 700/2000 mm</t>
  </si>
  <si>
    <t xml:space="preserve">včetně obložkové zárubně, kování, zámku  : </t>
  </si>
  <si>
    <t>3P : 1</t>
  </si>
  <si>
    <t>61143006R123</t>
  </si>
  <si>
    <t>Okno plastové jednodílné 65 x 90 cm O, S</t>
  </si>
  <si>
    <t>POL3_</t>
  </si>
  <si>
    <t>61143161R123</t>
  </si>
  <si>
    <t>Okno plastové 2dílné bez sloupku 224 x 164 cm OS/O</t>
  </si>
  <si>
    <t>998766101R00</t>
  </si>
  <si>
    <t>Přesun hmot pro konstrukce truhlářské v objektech výšky do 6 m</t>
  </si>
  <si>
    <t>771101210RT1</t>
  </si>
  <si>
    <t>Penetrace podkladu pod dlažby, penetrační nátěr standart</t>
  </si>
  <si>
    <t>771575109R00</t>
  </si>
  <si>
    <t>Montáž podlah keram.,hladké, tmel, 30x30 cm</t>
  </si>
  <si>
    <t>771579791R00</t>
  </si>
  <si>
    <t>Příplatek za plochu podlah keram. do 5 m2 jednotl.</t>
  </si>
  <si>
    <t>59764204121</t>
  </si>
  <si>
    <t>Dlažba standart 300/300/9 mm</t>
  </si>
  <si>
    <t>m.č. 2 : 3,03*1,1</t>
  </si>
  <si>
    <t>998771101R00</t>
  </si>
  <si>
    <t>Přesun hmot pro podlahy z dlaždic v objektech výšky do 6 m</t>
  </si>
  <si>
    <t>800-771</t>
  </si>
  <si>
    <t>776421100RU2</t>
  </si>
  <si>
    <t>Lepení podlahových soklíků z PVC a vinylu, včetně dodávky soklíku vinyl</t>
  </si>
  <si>
    <t>m.č. 3 : 10,88</t>
  </si>
  <si>
    <t>m.č. 1 : 18,44</t>
  </si>
  <si>
    <t>776521200RS7</t>
  </si>
  <si>
    <t>Lepení povlak.podlah, dílce  vinyl, Chemopren, včetně vinylové podlahy</t>
  </si>
  <si>
    <t>m.č. 1 : 18,23</t>
  </si>
  <si>
    <t>771100010RAA</t>
  </si>
  <si>
    <t>Vyrovnání podkladů pod dlažby stěrkovými hmotami tl. 3 mm, použití v interiéru, s penetrací</t>
  </si>
  <si>
    <t>AP-PSV</t>
  </si>
  <si>
    <t>Součtová</t>
  </si>
  <si>
    <t>998776101R00</t>
  </si>
  <si>
    <t>Přesun hmot pro podlahy povlakové v objektech výšky do 6 m</t>
  </si>
  <si>
    <t>800-775</t>
  </si>
  <si>
    <t>vodorovně do 50 m</t>
  </si>
  <si>
    <t>781101210R00</t>
  </si>
  <si>
    <t>Penetrace podkladu pod obklady</t>
  </si>
  <si>
    <t>m.č. 2 : 7,87*2-0,7*2</t>
  </si>
  <si>
    <t>781419711R00</t>
  </si>
  <si>
    <t>Příplatek k obkladu stěn za plochu do 10 m2 jedntl</t>
  </si>
  <si>
    <t>781475115R00</t>
  </si>
  <si>
    <t>Obklad vnitřní stěn keramický, do tmele, 25x25 cm</t>
  </si>
  <si>
    <t>781497911R00</t>
  </si>
  <si>
    <t>Profil koutový k obkladům</t>
  </si>
  <si>
    <t>m.č. 2 : 7,87+8*2</t>
  </si>
  <si>
    <t>5978152651</t>
  </si>
  <si>
    <t>Obklad 25x25 cm standart</t>
  </si>
  <si>
    <t>10 % : 14,34*0,1</t>
  </si>
  <si>
    <t>998781101R00</t>
  </si>
  <si>
    <t>Přesun hmot pro obklady keramické v objektech výšky do 6 m</t>
  </si>
  <si>
    <t>784161401R00</t>
  </si>
  <si>
    <t>Penetrace podkladu nátěrem 1 x</t>
  </si>
  <si>
    <t>784165512R00</t>
  </si>
  <si>
    <t>Malba tekutá, bílá, bez penetrace, 2 x</t>
  </si>
  <si>
    <t>784900010RAB</t>
  </si>
  <si>
    <t>Odstranění stávajících maleb, oškrábáním</t>
  </si>
  <si>
    <t>M21000000RR0</t>
  </si>
  <si>
    <t>D+M vnitřní elektroinstalace, dle samostatného soupisu</t>
  </si>
  <si>
    <t>979011211R00</t>
  </si>
  <si>
    <t>za prvé podlaží nad základním podlažím</t>
  </si>
  <si>
    <t>POL8_</t>
  </si>
  <si>
    <t>979011219R00</t>
  </si>
  <si>
    <t>příplatek zakaždé další podlaží nad prvním základním podlažím</t>
  </si>
  <si>
    <t>979082111R00</t>
  </si>
  <si>
    <t>do 10 m</t>
  </si>
  <si>
    <t>979082121R00</t>
  </si>
  <si>
    <t>příplatek k ceně za každých dalších 5 m</t>
  </si>
  <si>
    <t>979083117R00</t>
  </si>
  <si>
    <t>přes 5000 m do 6000 m</t>
  </si>
  <si>
    <t>979990001R00</t>
  </si>
  <si>
    <t>stavební suti</t>
  </si>
  <si>
    <t>SUM</t>
  </si>
  <si>
    <t>END</t>
  </si>
  <si>
    <t>Zařízení staveniště - Veškeré náklady spojené,  s vybudováním, provozem a odstraněním  ZS</t>
  </si>
  <si>
    <t>02</t>
  </si>
  <si>
    <t>Zkoušky a revize- Náklady zhotovitele na provádění, zkoušek a revizí nezbytných k provedení díla</t>
  </si>
  <si>
    <t>03</t>
  </si>
  <si>
    <t>Mimostaveništní doprava - mimořádné náklady, spojené s dopravou materiálů na staveniště</t>
  </si>
  <si>
    <t>MODERNIZACE BYTU BEZRUČOVA č.p. 1055, TURNOV</t>
  </si>
  <si>
    <t>D.1.4e - Zařízení zdravotně technických instalací</t>
  </si>
  <si>
    <t>Poř.</t>
  </si>
  <si>
    <t>Popis</t>
  </si>
  <si>
    <t>jednotková cena</t>
  </si>
  <si>
    <t>Celkem cena za příslušnou profesi</t>
  </si>
  <si>
    <t>ZTI - Vnitřní kanalizace splašková</t>
  </si>
  <si>
    <t>1.1</t>
  </si>
  <si>
    <t>Odpadní a připojovací potrubí</t>
  </si>
  <si>
    <t>Potrubí kanalizační hrdlové PP - HT ø 50</t>
  </si>
  <si>
    <t>Potrubí kanalizační hrdlové PP - HT ø 75</t>
  </si>
  <si>
    <t>Potrubí kanalizační hrdlové PP - HT ø 110</t>
  </si>
  <si>
    <t>1.2</t>
  </si>
  <si>
    <t>Tvarovky</t>
  </si>
  <si>
    <t>Napojení na stávající potrubí ve světlíku</t>
  </si>
  <si>
    <t>1.3</t>
  </si>
  <si>
    <t>Ostatní</t>
  </si>
  <si>
    <t>Stavební přípomoce a práce</t>
  </si>
  <si>
    <t>komplet</t>
  </si>
  <si>
    <t>Komplexní zkoušky, zkušební provoz</t>
  </si>
  <si>
    <t>Dokumentace skutečného provedení</t>
  </si>
  <si>
    <t>ZTI - Vnitřní vodovod</t>
  </si>
  <si>
    <t>2.1</t>
  </si>
  <si>
    <t>Potrubí</t>
  </si>
  <si>
    <t>Potrubí PPR3, pro pitnou vodu, PN 16 - 20x2,8</t>
  </si>
  <si>
    <t>Potrubí PPR3, pro pitnou vodu, PN 16 - 25x3,5</t>
  </si>
  <si>
    <t>Izolace návleková tl. 5 mm pro potrubí d 20 mm - v drážce</t>
  </si>
  <si>
    <t>Izolace návleková tl. 5 mm pro potrubí d 25 mm - v drážce</t>
  </si>
  <si>
    <t>Izolace návleková tl. 9 mm pro potrubí d 20 mm - v drážce</t>
  </si>
  <si>
    <t>Izolace návleková tl. 13 mm pro potrubí d 25 mm - v drážce</t>
  </si>
  <si>
    <t>2.2</t>
  </si>
  <si>
    <t>Armatury</t>
  </si>
  <si>
    <t>Zásobník TUV SE SHZ 80 LCD - objem 80 L</t>
  </si>
  <si>
    <t>ks</t>
  </si>
  <si>
    <t>Kulový kohout pro pitnou vodu DN 20</t>
  </si>
  <si>
    <t>Zpětná klapka DN 20</t>
  </si>
  <si>
    <t>Pojistný ventil 1/2"</t>
  </si>
  <si>
    <t>Pračkový ventil 1/2" - myčka / myčka</t>
  </si>
  <si>
    <t>Napojení na stávající vodovod</t>
  </si>
  <si>
    <t>2.3</t>
  </si>
  <si>
    <t>ZTI - Zařizovací předměty</t>
  </si>
  <si>
    <r>
      <rPr>
        <b/>
        <sz val="9"/>
        <rFont val="Tahoma"/>
        <family val="2"/>
        <charset val="238"/>
      </rPr>
      <t>U</t>
    </r>
    <r>
      <rPr>
        <sz val="9"/>
        <rFont val="Tahoma"/>
        <family val="2"/>
        <charset val="238"/>
      </rPr>
      <t xml:space="preserve"> - Umyvadlo keramické, baterie páková stojánková umyvadlová, sifon umyvadlový, 2x rohový ventil 1/2''-3/8''</t>
    </r>
  </si>
  <si>
    <r>
      <rPr>
        <b/>
        <sz val="9"/>
        <rFont val="Tahoma"/>
        <family val="2"/>
        <charset val="238"/>
      </rPr>
      <t>D</t>
    </r>
    <r>
      <rPr>
        <sz val="9"/>
        <rFont val="Tahoma"/>
        <family val="2"/>
        <charset val="238"/>
      </rPr>
      <t xml:space="preserve"> - Dřez není dodávkou ZTI, dřezový sifon DN 50 - HL 126, dřezová baterie,
2x rohový ventil 1/2''-3/8''</t>
    </r>
  </si>
  <si>
    <r>
      <rPr>
        <b/>
        <sz val="9"/>
        <rFont val="Tahoma"/>
        <family val="2"/>
        <charset val="238"/>
      </rPr>
      <t>SK</t>
    </r>
    <r>
      <rPr>
        <sz val="9"/>
        <rFont val="Tahoma"/>
        <family val="2"/>
        <charset val="238"/>
      </rPr>
      <t xml:space="preserve"> - Sprchová vanička, sprchový sifon DN 50, sprchová baterie, sprchový set</t>
    </r>
  </si>
  <si>
    <r>
      <rPr>
        <b/>
        <sz val="9"/>
        <rFont val="Tahoma"/>
        <family val="2"/>
        <charset val="238"/>
      </rPr>
      <t>WC</t>
    </r>
    <r>
      <rPr>
        <sz val="9"/>
        <rFont val="Tahoma"/>
        <family val="2"/>
        <charset val="238"/>
      </rPr>
      <t xml:space="preserve"> - klozet keramický kombi se zadním vodorovným odpadem, splachovací nádržka, rohový ventil s připojovací hadicí</t>
    </r>
  </si>
  <si>
    <r>
      <rPr>
        <b/>
        <sz val="9"/>
        <rFont val="Tahoma"/>
        <family val="2"/>
        <charset val="238"/>
      </rPr>
      <t>AP</t>
    </r>
    <r>
      <rPr>
        <sz val="9"/>
        <rFont val="Tahoma"/>
        <family val="2"/>
        <charset val="238"/>
      </rPr>
      <t xml:space="preserve"> - pračkový kohout 1/2" - kulový</t>
    </r>
  </si>
  <si>
    <t>D.1.4f - Plynová zařízení</t>
  </si>
  <si>
    <t>Trubní rozvody</t>
  </si>
  <si>
    <t>Potrubí ocelové černé bezešvé se zar. svařitelností dle ČSN 051310 1/2"</t>
  </si>
  <si>
    <t>Demontáž stávajícího ocelového potrubí - ocel 3/4"</t>
  </si>
  <si>
    <t>Ocelová chánička DN 25</t>
  </si>
  <si>
    <t xml:space="preserve">Napojení na stávající potrubí </t>
  </si>
  <si>
    <t>Přípojení stávající vytápěcí jednotky (součátí KK DN 15)</t>
  </si>
  <si>
    <t>Komplexní zkoušky, zkušební provoz, revize</t>
  </si>
  <si>
    <r>
      <t xml:space="preserve">Modernizace bytu - </t>
    </r>
    <r>
      <rPr>
        <sz val="12"/>
        <rFont val="Times New Roman CE"/>
        <charset val="238"/>
      </rPr>
      <t>Bezručova ulice čp. 1055, k.ú. Turnov p.p.č.st. 1055</t>
    </r>
  </si>
  <si>
    <t>Město Turnov, Antonína Dvořáka 335, 511 01 Turnov</t>
  </si>
  <si>
    <t>Elektroinstalace</t>
  </si>
  <si>
    <t>d.2</t>
  </si>
  <si>
    <t>Rozpočet</t>
  </si>
  <si>
    <t>Soupis položek</t>
  </si>
  <si>
    <t>p.č.</t>
  </si>
  <si>
    <t>popis položky</t>
  </si>
  <si>
    <t>mj.</t>
  </si>
  <si>
    <t>cena/mj.</t>
  </si>
  <si>
    <t>cena celkem</t>
  </si>
  <si>
    <t>Materiál elektromontážní</t>
  </si>
  <si>
    <t>trubka ohebná PVC lpflex 2316</t>
  </si>
  <si>
    <t>krabice přístrojová KP67/1</t>
  </si>
  <si>
    <t>krabice univerz/rozvodka KU68-1903 vč.KO68 +S66</t>
  </si>
  <si>
    <t>krabicová rozvodka KR97/5 vč.KO97V +SP96</t>
  </si>
  <si>
    <t>bezpečnostní tabulka plast</t>
  </si>
  <si>
    <t>vodič CY 4  /H07V-U/</t>
  </si>
  <si>
    <t>kabel CYKY 2x1,5</t>
  </si>
  <si>
    <t>kabel CYKY 3x1,5</t>
  </si>
  <si>
    <t>kabel CYKY 3x2,5</t>
  </si>
  <si>
    <t>kabel CYKY 5x1,5</t>
  </si>
  <si>
    <t>kabel CYKY 5x2,5</t>
  </si>
  <si>
    <t>kabel CYKY 5x6</t>
  </si>
  <si>
    <t>SESTAVA  spínač 1pól Tango 10A/250Vstř řaz.1</t>
  </si>
  <si>
    <t>spínač/strojek 10A/250Vstř 3558-A01340 řaz. 1,1So</t>
  </si>
  <si>
    <t>kryt spínače 1-duchý 3558A-A651 pro ř.1,6,7,1/0</t>
  </si>
  <si>
    <t>rámeček pro 1 přístroj Tango 3901A-B10</t>
  </si>
  <si>
    <t>SESTAVA  přepínač sériový Tango 10A/250Vstř řaz.5</t>
  </si>
  <si>
    <t>přepínač/strojek 10A/250Vstř 3558-A05340 řazení 5</t>
  </si>
  <si>
    <t>kryt spínače dělený 3558A-A652 pro ř.5,6+6,1/0+1/0</t>
  </si>
  <si>
    <t>zásuvka 16A/250Vstř Tango 5518A-A2359 clonky</t>
  </si>
  <si>
    <t>zásuvka 16A/250Vstř Tango s přepěť. ochranou</t>
  </si>
  <si>
    <t xml:space="preserve">zásuvka televizní Tango </t>
  </si>
  <si>
    <t>svorka zemnící Bernard/ZSA16</t>
  </si>
  <si>
    <t>pásek Cu ke svorce Bernard</t>
  </si>
  <si>
    <t>svítidlo zářivkové bytové přisazené stropní/1 zdroj</t>
  </si>
  <si>
    <t>svítidlo zářivkové bytové přisazené stropní/2 zdroje</t>
  </si>
  <si>
    <t>svítidlo zářivkové bytové stropní/3 zdroje</t>
  </si>
  <si>
    <t>požární hlásič a detektor kouře</t>
  </si>
  <si>
    <t>úprava stáv. rozv ER</t>
  </si>
  <si>
    <t>hod</t>
  </si>
  <si>
    <t>součet</t>
  </si>
  <si>
    <t>trubka plast ohebná,pod omítkou,typ 2316/pr.16</t>
  </si>
  <si>
    <t>krabice přístrojová bez zapojení</t>
  </si>
  <si>
    <t>krabicová rozvodka vč.svorkovn.a zapojení(-KR68)</t>
  </si>
  <si>
    <t>krabicová rozvodka vč.svorkovn.a zapojení(-KR97)</t>
  </si>
  <si>
    <t>bezpečnostní tabulka plastová</t>
  </si>
  <si>
    <t>vodič Cu(-CY) pod omítkou do 1x4</t>
  </si>
  <si>
    <t>kabel Cu(-CYKY) pod omítkou do 2x4/3x2,5/5x1,5</t>
  </si>
  <si>
    <t>kabel Cu(-CYKY) pod omítkou do 5x6</t>
  </si>
  <si>
    <t>ukončení v rozvaděči vč.zapojení vodiče do 2,5mm2</t>
  </si>
  <si>
    <t>ukončení v rozvaděči vč.zapojení vodiče do 6 mm2</t>
  </si>
  <si>
    <t>požární hlásič</t>
  </si>
  <si>
    <t xml:space="preserve">spínač zapuštěný vč.zapojení </t>
  </si>
  <si>
    <t>zásuvka domovní zapuštěná vč.zapojení průběžně</t>
  </si>
  <si>
    <t>svítidlo zářivkové bytové stropní/2 zdroje</t>
  </si>
  <si>
    <t>svítidlo zářivkové přisazené 1 zdroj</t>
  </si>
  <si>
    <t>svorka na potrubí vč.pásku (Bernard)</t>
  </si>
  <si>
    <t>svítidlo stropní závěsné 3 zdroje</t>
  </si>
  <si>
    <t>rozvodnice do hmotnosti 50 kg</t>
  </si>
  <si>
    <t>práce neohodnocené ceníkem</t>
  </si>
  <si>
    <t>Rozpis rozvaděče RB</t>
  </si>
  <si>
    <t>rozvaděč OEZ Letohrad typ RZA-24N, vč. přísl.</t>
  </si>
  <si>
    <t>spínač páčkový MSO-32-1 na lištu</t>
  </si>
  <si>
    <t>jistič LTN 1pól/ch.B/ 2A</t>
  </si>
  <si>
    <t>jistič LTN 1pól/ch.B/ 6A</t>
  </si>
  <si>
    <t>jistič LTN 1pól/ch.B/ 16A</t>
  </si>
  <si>
    <t>jistič LTN 3pól/ch.B/ 16A</t>
  </si>
  <si>
    <t>proudový chránič 4.pol LFN-40-4-030A</t>
  </si>
  <si>
    <t>proudový chránič 2.pol OLI-16-2-030A</t>
  </si>
  <si>
    <t>stykač RSI-20-20</t>
  </si>
  <si>
    <t>sodič přepětí SVBC-12,5-1</t>
  </si>
  <si>
    <r>
      <t xml:space="preserve">součet </t>
    </r>
    <r>
      <rPr>
        <sz val="11"/>
        <rFont val="Times New Roman CE"/>
        <charset val="238"/>
      </rPr>
      <t>(kalkulátor OEZ )</t>
    </r>
  </si>
  <si>
    <t>Demontáže</t>
  </si>
  <si>
    <t>demontáže neohodnocené ceníkem</t>
  </si>
  <si>
    <t xml:space="preserve">součet </t>
  </si>
  <si>
    <t xml:space="preserve">Rekapitulace ceny </t>
  </si>
  <si>
    <t>Rozvaděč 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</si>
</sst>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Kč&quot;_-;\-* #,##0.00\ &quot;Kč&quot;_-;_-* &quot;-&quot;??\ &quot;Kč&quot;_-;_-@_-"/>
    <numFmt numFmtId="164" formatCode="#,##0.00000"/>
    <numFmt numFmtId="165" formatCode="#,##0.00\ &quot;Kč&quot;"/>
    <numFmt numFmtId="166" formatCode="_(#,##0.0??;\-\ #,##0.0??;&quot;–&quot;???;_(@_)"/>
    <numFmt numFmtId="167" formatCode="_(#,##0.00_);[Red]\-\ #,##0.00_);&quot;–&quot;??;_(@_)"/>
    <numFmt numFmtId="168" formatCode="_(#,##0;\-\ #,##0;&quot;–&quot;???;_(@_)"/>
    <numFmt numFmtId="169" formatCode="_(#,##0.0;\-\ #,##0.0;&quot;–&quot;???;_(@_)"/>
    <numFmt numFmtId="170" formatCode="#\ ###\ ##0"/>
    <numFmt numFmtId="171" formatCode="000000000"/>
  </numFmts>
  <fonts count="3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b/>
      <sz val="13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14"/>
      <name val="Times New Roman CE"/>
      <charset val="238"/>
    </font>
    <font>
      <b/>
      <sz val="14"/>
      <name val="Times New Roman CE"/>
      <charset val="238"/>
    </font>
    <font>
      <sz val="11"/>
      <name val="Times New Roman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5" fillId="0" borderId="0" applyFont="0" applyFill="0" applyBorder="0" applyAlignment="0" applyProtection="0"/>
  </cellStyleXfs>
  <cellXfs count="36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9" xfId="0" applyNumberFormat="1" applyFont="1" applyFill="1" applyBorder="1" applyAlignment="1">
      <alignment vertical="center"/>
    </xf>
    <xf numFmtId="3" fontId="7" fillId="5" borderId="30" xfId="0" applyNumberFormat="1" applyFont="1" applyFill="1" applyBorder="1" applyAlignment="1">
      <alignment vertical="center"/>
    </xf>
    <xf numFmtId="3" fontId="7" fillId="5" borderId="30" xfId="0" applyNumberFormat="1" applyFont="1" applyFill="1" applyBorder="1" applyAlignment="1">
      <alignment vertical="center" wrapText="1"/>
    </xf>
    <xf numFmtId="3" fontId="10" fillId="5" borderId="31" xfId="0" applyNumberFormat="1" applyFont="1" applyFill="1" applyBorder="1" applyAlignment="1">
      <alignment horizontal="center" vertical="center" wrapText="1" shrinkToFit="1"/>
    </xf>
    <xf numFmtId="3" fontId="7" fillId="5" borderId="31" xfId="0" applyNumberFormat="1" applyFont="1" applyFill="1" applyBorder="1" applyAlignment="1">
      <alignment horizontal="center" vertical="center" wrapText="1" shrinkToFit="1"/>
    </xf>
    <xf numFmtId="3" fontId="7" fillId="5" borderId="31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>
      <alignment vertical="center"/>
    </xf>
    <xf numFmtId="3" fontId="3" fillId="0" borderId="34" xfId="0" applyNumberFormat="1" applyFont="1" applyBorder="1" applyAlignment="1">
      <alignment horizontal="right" vertical="center" wrapText="1" shrinkToFit="1"/>
    </xf>
    <xf numFmtId="3" fontId="3" fillId="0" borderId="34" xfId="0" applyNumberFormat="1" applyFont="1" applyBorder="1" applyAlignment="1">
      <alignment horizontal="right" vertical="center" shrinkToFit="1"/>
    </xf>
    <xf numFmtId="3" fontId="0" fillId="0" borderId="34" xfId="0" applyNumberFormat="1" applyBorder="1" applyAlignment="1">
      <alignment vertical="center" shrinkToFit="1"/>
    </xf>
    <xf numFmtId="3" fontId="0" fillId="0" borderId="34" xfId="0" applyNumberForma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 shrinkToFit="1"/>
    </xf>
    <xf numFmtId="3" fontId="8" fillId="0" borderId="34" xfId="0" applyNumberFormat="1" applyFont="1" applyBorder="1" applyAlignment="1">
      <alignment vertical="center" shrinkToFit="1"/>
    </xf>
    <xf numFmtId="3" fontId="8" fillId="0" borderId="34" xfId="0" applyNumberFormat="1" applyFont="1" applyBorder="1" applyAlignment="1">
      <alignment vertical="center"/>
    </xf>
    <xf numFmtId="3" fontId="0" fillId="0" borderId="32" xfId="0" applyNumberFormat="1" applyBorder="1" applyAlignment="1">
      <alignment horizontal="left" vertical="center"/>
    </xf>
    <xf numFmtId="3" fontId="0" fillId="0" borderId="34" xfId="0" applyNumberFormat="1" applyBorder="1" applyAlignment="1">
      <alignment vertical="center" wrapText="1" shrinkToFit="1"/>
    </xf>
    <xf numFmtId="3" fontId="0" fillId="3" borderId="38" xfId="0" applyNumberFormat="1" applyFill="1" applyBorder="1" applyAlignment="1">
      <alignment vertical="center" wrapText="1" shrinkToFit="1"/>
    </xf>
    <xf numFmtId="3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4" fontId="7" fillId="3" borderId="38" xfId="0" applyNumberFormat="1" applyFont="1" applyFill="1" applyBorder="1" applyAlignment="1">
      <alignment vertical="center"/>
    </xf>
    <xf numFmtId="3" fontId="7" fillId="0" borderId="34" xfId="0" applyNumberFormat="1" applyFont="1" applyBorder="1" applyAlignment="1">
      <alignment vertical="center"/>
    </xf>
    <xf numFmtId="3" fontId="7" fillId="3" borderId="38" xfId="0" applyNumberFormat="1" applyFont="1" applyFill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3" borderId="38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8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1" xfId="0" applyNumberFormat="1" applyFont="1" applyBorder="1" applyAlignment="1">
      <alignment vertical="top" shrinkToFit="1"/>
    </xf>
    <xf numFmtId="4" fontId="17" fillId="0" borderId="42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1" fillId="6" borderId="0" xfId="0" applyFont="1" applyFill="1" applyAlignment="1">
      <alignment vertical="center"/>
    </xf>
    <xf numFmtId="1" fontId="22" fillId="0" borderId="21" xfId="1" applyNumberFormat="1" applyFont="1" applyFill="1" applyBorder="1" applyAlignment="1">
      <alignment horizontal="center" vertical="center" wrapText="1"/>
    </xf>
    <xf numFmtId="49" fontId="22" fillId="0" borderId="21" xfId="1" applyNumberFormat="1" applyFont="1" applyFill="1" applyBorder="1" applyAlignment="1">
      <alignment horizontal="center" vertical="center" wrapText="1"/>
    </xf>
    <xf numFmtId="165" fontId="22" fillId="0" borderId="21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1" fontId="23" fillId="6" borderId="15" xfId="1" applyNumberFormat="1" applyFont="1" applyFill="1" applyBorder="1" applyAlignment="1">
      <alignment horizontal="center" vertical="center"/>
    </xf>
    <xf numFmtId="49" fontId="23" fillId="6" borderId="12" xfId="1" applyNumberFormat="1" applyFont="1" applyFill="1" applyBorder="1" applyAlignment="1">
      <alignment horizontal="left" vertical="center"/>
    </xf>
    <xf numFmtId="49" fontId="23" fillId="6" borderId="12" xfId="1" applyNumberFormat="1" applyFont="1" applyFill="1" applyBorder="1" applyAlignment="1">
      <alignment horizontal="center" vertical="center"/>
    </xf>
    <xf numFmtId="166" fontId="23" fillId="6" borderId="12" xfId="1" applyNumberFormat="1" applyFont="1" applyFill="1" applyBorder="1" applyAlignment="1">
      <alignment horizontal="center" vertical="center"/>
    </xf>
    <xf numFmtId="167" fontId="24" fillId="6" borderId="22" xfId="1" applyNumberFormat="1" applyFont="1" applyFill="1" applyBorder="1" applyAlignment="1">
      <alignment horizontal="center" vertical="center"/>
    </xf>
    <xf numFmtId="165" fontId="25" fillId="6" borderId="21" xfId="1" applyNumberFormat="1" applyFont="1" applyFill="1" applyBorder="1" applyAlignment="1">
      <alignment horizontal="right" vertical="center"/>
    </xf>
    <xf numFmtId="1" fontId="23" fillId="0" borderId="26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>
      <alignment horizontal="left" vertical="center"/>
    </xf>
    <xf numFmtId="49" fontId="23" fillId="0" borderId="0" xfId="1" applyNumberFormat="1" applyFont="1" applyFill="1" applyBorder="1" applyAlignment="1">
      <alignment horizontal="center" vertical="center"/>
    </xf>
    <xf numFmtId="166" fontId="23" fillId="0" borderId="0" xfId="1" applyNumberFormat="1" applyFont="1" applyFill="1" applyBorder="1" applyAlignment="1">
      <alignment horizontal="center" vertical="center"/>
    </xf>
    <xf numFmtId="167" fontId="24" fillId="0" borderId="0" xfId="1" applyNumberFormat="1" applyFont="1" applyFill="1" applyBorder="1" applyAlignment="1">
      <alignment horizontal="center" vertical="center"/>
    </xf>
    <xf numFmtId="165" fontId="24" fillId="0" borderId="27" xfId="1" applyNumberFormat="1" applyFont="1" applyFill="1" applyBorder="1" applyAlignment="1">
      <alignment horizontal="right" vertical="center"/>
    </xf>
    <xf numFmtId="1" fontId="24" fillId="7" borderId="21" xfId="1" applyNumberFormat="1" applyFont="1" applyFill="1" applyBorder="1" applyAlignment="1">
      <alignment horizontal="center" vertical="center"/>
    </xf>
    <xf numFmtId="165" fontId="24" fillId="7" borderId="21" xfId="1" applyNumberFormat="1" applyFont="1" applyFill="1" applyBorder="1" applyAlignment="1">
      <alignment horizontal="right" vertical="center"/>
    </xf>
    <xf numFmtId="49" fontId="24" fillId="7" borderId="21" xfId="1" applyNumberFormat="1" applyFont="1" applyFill="1" applyBorder="1" applyAlignment="1">
      <alignment horizontal="center" vertical="center"/>
    </xf>
    <xf numFmtId="1" fontId="26" fillId="0" borderId="21" xfId="1" applyNumberFormat="1" applyFont="1" applyFill="1" applyBorder="1" applyAlignment="1">
      <alignment horizontal="center" vertical="center"/>
    </xf>
    <xf numFmtId="3" fontId="27" fillId="8" borderId="21" xfId="0" applyNumberFormat="1" applyFont="1" applyFill="1" applyBorder="1" applyAlignment="1">
      <alignment horizontal="center" vertical="center"/>
    </xf>
    <xf numFmtId="166" fontId="3" fillId="0" borderId="21" xfId="1" applyNumberFormat="1" applyFont="1" applyFill="1" applyBorder="1" applyAlignment="1">
      <alignment horizontal="center" vertical="center"/>
    </xf>
    <xf numFmtId="165" fontId="26" fillId="0" borderId="21" xfId="1" applyNumberFormat="1" applyFont="1" applyFill="1" applyBorder="1" applyAlignment="1">
      <alignment horizontal="right" vertical="center"/>
    </xf>
    <xf numFmtId="4" fontId="28" fillId="0" borderId="21" xfId="0" applyNumberFormat="1" applyFont="1" applyBorder="1" applyAlignment="1">
      <alignment horizontal="center" vertical="center"/>
    </xf>
    <xf numFmtId="168" fontId="3" fillId="0" borderId="21" xfId="1" applyNumberFormat="1" applyFont="1" applyFill="1" applyBorder="1" applyAlignment="1">
      <alignment horizontal="center" vertical="center"/>
    </xf>
    <xf numFmtId="0" fontId="28" fillId="0" borderId="21" xfId="0" applyFont="1" applyBorder="1" applyAlignment="1">
      <alignment vertical="center"/>
    </xf>
    <xf numFmtId="0" fontId="28" fillId="0" borderId="21" xfId="0" applyFont="1" applyBorder="1" applyAlignment="1">
      <alignment horizontal="center" vertical="center"/>
    </xf>
    <xf numFmtId="167" fontId="26" fillId="0" borderId="21" xfId="1" applyNumberFormat="1" applyFont="1" applyFill="1" applyBorder="1" applyAlignment="1">
      <alignment horizontal="center" vertical="center"/>
    </xf>
    <xf numFmtId="1" fontId="24" fillId="9" borderId="21" xfId="1" applyNumberFormat="1" applyFont="1" applyFill="1" applyBorder="1" applyAlignment="1">
      <alignment horizontal="center" vertical="center"/>
    </xf>
    <xf numFmtId="165" fontId="24" fillId="9" borderId="21" xfId="1" applyNumberFormat="1" applyFont="1" applyFill="1" applyBorder="1" applyAlignment="1">
      <alignment horizontal="right" vertical="center"/>
    </xf>
    <xf numFmtId="49" fontId="24" fillId="9" borderId="21" xfId="1" applyNumberFormat="1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vertical="center"/>
    </xf>
    <xf numFmtId="0" fontId="27" fillId="0" borderId="21" xfId="0" applyFont="1" applyFill="1" applyBorder="1" applyAlignment="1" applyProtection="1">
      <alignment vertical="center" wrapText="1"/>
      <protection locked="0"/>
    </xf>
    <xf numFmtId="1" fontId="24" fillId="10" borderId="21" xfId="1" applyNumberFormat="1" applyFont="1" applyFill="1" applyBorder="1" applyAlignment="1">
      <alignment horizontal="center" vertical="center"/>
    </xf>
    <xf numFmtId="165" fontId="24" fillId="10" borderId="21" xfId="1" applyNumberFormat="1" applyFont="1" applyFill="1" applyBorder="1" applyAlignment="1">
      <alignment horizontal="right" vertical="center"/>
    </xf>
    <xf numFmtId="0" fontId="29" fillId="8" borderId="21" xfId="0" applyFont="1" applyFill="1" applyBorder="1" applyAlignment="1">
      <alignment horizontal="left" vertical="center" wrapText="1"/>
    </xf>
    <xf numFmtId="1" fontId="24" fillId="11" borderId="21" xfId="1" applyNumberFormat="1" applyFont="1" applyFill="1" applyBorder="1" applyAlignment="1">
      <alignment horizontal="center" vertical="center"/>
    </xf>
    <xf numFmtId="165" fontId="24" fillId="11" borderId="21" xfId="1" applyNumberFormat="1" applyFont="1" applyFill="1" applyBorder="1" applyAlignment="1">
      <alignment horizontal="right" vertical="center"/>
    </xf>
    <xf numFmtId="49" fontId="24" fillId="11" borderId="21" xfId="1" applyNumberFormat="1" applyFont="1" applyFill="1" applyBorder="1" applyAlignment="1">
      <alignment horizontal="center" vertical="center"/>
    </xf>
    <xf numFmtId="169" fontId="3" fillId="0" borderId="21" xfId="1" applyNumberFormat="1" applyFont="1" applyFill="1" applyBorder="1" applyAlignment="1">
      <alignment horizontal="center" vertical="center"/>
    </xf>
    <xf numFmtId="1" fontId="26" fillId="0" borderId="0" xfId="1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167" fontId="26" fillId="0" borderId="0" xfId="1" applyNumberFormat="1" applyFont="1" applyFill="1" applyBorder="1" applyAlignment="1">
      <alignment horizontal="center" vertical="center"/>
    </xf>
    <xf numFmtId="165" fontId="26" fillId="0" borderId="0" xfId="1" applyNumberFormat="1" applyFont="1" applyFill="1" applyBorder="1" applyAlignment="1">
      <alignment horizontal="right" vertical="center"/>
    </xf>
    <xf numFmtId="44" fontId="26" fillId="0" borderId="21" xfId="2" applyFont="1" applyFill="1" applyBorder="1" applyAlignment="1" applyProtection="1">
      <alignment horizontal="center" vertical="center"/>
      <protection locked="0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37" fillId="0" borderId="0" xfId="1" applyFont="1" applyFill="1" applyBorder="1" applyAlignment="1">
      <alignment vertical="center"/>
    </xf>
    <xf numFmtId="0" fontId="35" fillId="0" borderId="0" xfId="1" applyFont="1" applyFill="1" applyBorder="1" applyAlignment="1">
      <alignment vertical="center"/>
    </xf>
    <xf numFmtId="0" fontId="31" fillId="0" borderId="38" xfId="1" applyFont="1" applyBorder="1" applyAlignment="1">
      <alignment horizontal="right"/>
    </xf>
    <xf numFmtId="0" fontId="31" fillId="0" borderId="38" xfId="1" applyFont="1" applyBorder="1"/>
    <xf numFmtId="2" fontId="31" fillId="0" borderId="38" xfId="1" applyNumberFormat="1" applyFont="1" applyBorder="1"/>
    <xf numFmtId="170" fontId="31" fillId="0" borderId="38" xfId="1" applyNumberFormat="1" applyFont="1" applyBorder="1"/>
    <xf numFmtId="0" fontId="35" fillId="0" borderId="0" xfId="0" applyFont="1" applyAlignment="1">
      <alignment vertical="center"/>
    </xf>
    <xf numFmtId="0" fontId="34" fillId="0" borderId="0" xfId="1" applyFont="1" applyBorder="1"/>
    <xf numFmtId="49" fontId="34" fillId="0" borderId="0" xfId="1" applyNumberFormat="1" applyFont="1" applyBorder="1"/>
    <xf numFmtId="49" fontId="35" fillId="0" borderId="0" xfId="1" applyNumberFormat="1" applyFont="1" applyBorder="1"/>
    <xf numFmtId="2" fontId="35" fillId="0" borderId="0" xfId="1" applyNumberFormat="1" applyFont="1" applyBorder="1"/>
    <xf numFmtId="170" fontId="35" fillId="0" borderId="0" xfId="1" applyNumberFormat="1" applyFont="1" applyBorder="1"/>
    <xf numFmtId="2" fontId="31" fillId="0" borderId="0" xfId="0" applyNumberFormat="1" applyFont="1"/>
    <xf numFmtId="0" fontId="31" fillId="0" borderId="0" xfId="1" applyFont="1" applyBorder="1"/>
    <xf numFmtId="49" fontId="31" fillId="0" borderId="0" xfId="1" applyNumberFormat="1" applyFont="1" applyBorder="1"/>
    <xf numFmtId="2" fontId="31" fillId="0" borderId="0" xfId="0" applyNumberFormat="1" applyFont="1" applyBorder="1"/>
    <xf numFmtId="170" fontId="31" fillId="0" borderId="0" xfId="0" applyNumberFormat="1" applyFont="1" applyBorder="1"/>
    <xf numFmtId="2" fontId="35" fillId="0" borderId="0" xfId="0" applyNumberFormat="1" applyFont="1"/>
    <xf numFmtId="49" fontId="31" fillId="0" borderId="0" xfId="1" applyNumberFormat="1" applyFont="1"/>
    <xf numFmtId="2" fontId="31" fillId="0" borderId="0" xfId="1" applyNumberFormat="1" applyFont="1"/>
    <xf numFmtId="170" fontId="31" fillId="0" borderId="0" xfId="1" applyNumberFormat="1" applyFont="1"/>
    <xf numFmtId="0" fontId="31" fillId="0" borderId="0" xfId="0" applyFont="1" applyBorder="1"/>
    <xf numFmtId="170" fontId="34" fillId="0" borderId="0" xfId="1" applyNumberFormat="1" applyFont="1" applyBorder="1"/>
    <xf numFmtId="2" fontId="31" fillId="0" borderId="0" xfId="1" applyNumberFormat="1" applyFont="1" applyBorder="1"/>
    <xf numFmtId="170" fontId="31" fillId="0" borderId="0" xfId="1" applyNumberFormat="1" applyFont="1" applyBorder="1"/>
    <xf numFmtId="0" fontId="1" fillId="0" borderId="0" xfId="1" applyBorder="1"/>
    <xf numFmtId="49" fontId="38" fillId="0" borderId="0" xfId="1" applyNumberFormat="1" applyFont="1" applyBorder="1"/>
    <xf numFmtId="171" fontId="32" fillId="0" borderId="0" xfId="0" applyNumberFormat="1" applyFont="1" applyBorder="1"/>
    <xf numFmtId="49" fontId="31" fillId="0" borderId="0" xfId="0" applyNumberFormat="1" applyFont="1" applyBorder="1"/>
    <xf numFmtId="0" fontId="35" fillId="0" borderId="0" xfId="0" applyFont="1" applyBorder="1"/>
    <xf numFmtId="0" fontId="34" fillId="0" borderId="0" xfId="0" applyFont="1" applyBorder="1"/>
    <xf numFmtId="170" fontId="34" fillId="0" borderId="0" xfId="0" applyNumberFormat="1" applyFont="1" applyBorder="1"/>
    <xf numFmtId="0" fontId="32" fillId="0" borderId="0" xfId="0" applyFont="1" applyBorder="1"/>
    <xf numFmtId="49" fontId="32" fillId="0" borderId="0" xfId="0" applyNumberFormat="1" applyFont="1" applyBorder="1"/>
    <xf numFmtId="2" fontId="32" fillId="0" borderId="0" xfId="0" applyNumberFormat="1" applyFont="1" applyBorder="1"/>
    <xf numFmtId="170" fontId="32" fillId="0" borderId="0" xfId="0" applyNumberFormat="1" applyFont="1" applyBorder="1"/>
    <xf numFmtId="0" fontId="35" fillId="0" borderId="0" xfId="0" applyFont="1" applyFill="1" applyBorder="1"/>
    <xf numFmtId="49" fontId="35" fillId="0" borderId="0" xfId="0" applyNumberFormat="1" applyFont="1" applyFill="1" applyBorder="1"/>
    <xf numFmtId="2" fontId="35" fillId="0" borderId="0" xfId="0" applyNumberFormat="1" applyFont="1" applyFill="1" applyBorder="1"/>
    <xf numFmtId="170" fontId="34" fillId="0" borderId="0" xfId="0" applyNumberFormat="1" applyFont="1" applyFill="1" applyBorder="1"/>
    <xf numFmtId="2" fontId="31" fillId="0" borderId="0" xfId="0" applyNumberFormat="1" applyFont="1" applyBorder="1" applyProtection="1">
      <protection locked="0"/>
    </xf>
    <xf numFmtId="2" fontId="31" fillId="12" borderId="0" xfId="0" applyNumberFormat="1" applyFont="1" applyFill="1" applyBorder="1" applyProtection="1">
      <protection locked="0"/>
    </xf>
    <xf numFmtId="170" fontId="34" fillId="12" borderId="0" xfId="0" applyNumberFormat="1" applyFont="1" applyFill="1" applyBorder="1" applyProtection="1">
      <protection locked="0"/>
    </xf>
    <xf numFmtId="4" fontId="17" fillId="4" borderId="41" xfId="0" applyNumberFormat="1" applyFont="1" applyFill="1" applyBorder="1" applyAlignment="1" applyProtection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3" xfId="0" applyNumberFormat="1" applyBorder="1" applyAlignment="1">
      <alignment vertical="center"/>
    </xf>
    <xf numFmtId="3" fontId="0" fillId="0" borderId="33" xfId="0" applyNumberFormat="1" applyBorder="1" applyAlignment="1">
      <alignment vertical="center" wrapText="1"/>
    </xf>
    <xf numFmtId="3" fontId="8" fillId="0" borderId="33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33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49" fontId="24" fillId="10" borderId="21" xfId="1" applyNumberFormat="1" applyFont="1" applyFill="1" applyBorder="1" applyAlignment="1">
      <alignment horizontal="left" vertical="center" wrapText="1"/>
    </xf>
    <xf numFmtId="49" fontId="20" fillId="6" borderId="15" xfId="1" applyNumberFormat="1" applyFont="1" applyFill="1" applyBorder="1" applyAlignment="1">
      <alignment horizontal="center" vertical="center" wrapText="1"/>
    </xf>
    <xf numFmtId="49" fontId="20" fillId="6" borderId="12" xfId="1" applyNumberFormat="1" applyFont="1" applyFill="1" applyBorder="1" applyAlignment="1">
      <alignment horizontal="center" vertical="center" wrapText="1"/>
    </xf>
    <xf numFmtId="49" fontId="20" fillId="6" borderId="22" xfId="1" applyNumberFormat="1" applyFont="1" applyFill="1" applyBorder="1" applyAlignment="1">
      <alignment horizontal="center" vertical="center" wrapText="1"/>
    </xf>
    <xf numFmtId="49" fontId="22" fillId="0" borderId="15" xfId="1" applyNumberFormat="1" applyFont="1" applyFill="1" applyBorder="1" applyAlignment="1">
      <alignment horizontal="center" vertical="center" wrapText="1"/>
    </xf>
    <xf numFmtId="49" fontId="22" fillId="0" borderId="12" xfId="1" applyNumberFormat="1" applyFont="1" applyFill="1" applyBorder="1" applyAlignment="1">
      <alignment horizontal="center" vertical="center" wrapText="1"/>
    </xf>
    <xf numFmtId="49" fontId="22" fillId="0" borderId="22" xfId="1" applyNumberFormat="1" applyFont="1" applyFill="1" applyBorder="1" applyAlignment="1">
      <alignment horizontal="center" vertical="center" wrapText="1"/>
    </xf>
    <xf numFmtId="49" fontId="24" fillId="7" borderId="21" xfId="1" applyNumberFormat="1" applyFont="1" applyFill="1" applyBorder="1" applyAlignment="1">
      <alignment horizontal="left" vertical="center" wrapText="1"/>
    </xf>
    <xf numFmtId="49" fontId="24" fillId="7" borderId="15" xfId="1" applyNumberFormat="1" applyFont="1" applyFill="1" applyBorder="1" applyAlignment="1">
      <alignment horizontal="left" vertical="center" wrapText="1"/>
    </xf>
    <xf numFmtId="49" fontId="24" fillId="7" borderId="12" xfId="1" applyNumberFormat="1" applyFont="1" applyFill="1" applyBorder="1" applyAlignment="1">
      <alignment horizontal="left" vertical="center" wrapText="1"/>
    </xf>
    <xf numFmtId="49" fontId="24" fillId="7" borderId="22" xfId="1" applyNumberFormat="1" applyFont="1" applyFill="1" applyBorder="1" applyAlignment="1">
      <alignment horizontal="left" vertical="center" wrapText="1"/>
    </xf>
    <xf numFmtId="49" fontId="24" fillId="9" borderId="21" xfId="1" applyNumberFormat="1" applyFont="1" applyFill="1" applyBorder="1" applyAlignment="1">
      <alignment horizontal="left" vertical="center" wrapText="1"/>
    </xf>
    <xf numFmtId="49" fontId="24" fillId="9" borderId="15" xfId="1" applyNumberFormat="1" applyFont="1" applyFill="1" applyBorder="1" applyAlignment="1">
      <alignment horizontal="left" vertical="center" wrapText="1"/>
    </xf>
    <xf numFmtId="49" fontId="24" fillId="9" borderId="12" xfId="1" applyNumberFormat="1" applyFont="1" applyFill="1" applyBorder="1" applyAlignment="1">
      <alignment horizontal="left" vertical="center" wrapText="1"/>
    </xf>
    <xf numFmtId="49" fontId="24" fillId="9" borderId="22" xfId="1" applyNumberFormat="1" applyFont="1" applyFill="1" applyBorder="1" applyAlignment="1">
      <alignment horizontal="left" vertical="center" wrapText="1"/>
    </xf>
    <xf numFmtId="49" fontId="24" fillId="11" borderId="21" xfId="1" applyNumberFormat="1" applyFont="1" applyFill="1" applyBorder="1" applyAlignment="1">
      <alignment horizontal="left" vertical="center" wrapText="1"/>
    </xf>
    <xf numFmtId="49" fontId="24" fillId="11" borderId="15" xfId="1" applyNumberFormat="1" applyFont="1" applyFill="1" applyBorder="1" applyAlignment="1">
      <alignment horizontal="left" vertical="center" wrapText="1"/>
    </xf>
    <xf numFmtId="49" fontId="24" fillId="11" borderId="12" xfId="1" applyNumberFormat="1" applyFont="1" applyFill="1" applyBorder="1" applyAlignment="1">
      <alignment horizontal="left" vertical="center" wrapText="1"/>
    </xf>
    <xf numFmtId="49" fontId="24" fillId="11" borderId="22" xfId="1" applyNumberFormat="1" applyFont="1" applyFill="1" applyBorder="1" applyAlignment="1">
      <alignment horizontal="left" vertical="center" wrapText="1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S13" sqref="S13"/>
    </sheetView>
  </sheetViews>
  <sheetFormatPr defaultRowHeight="12.75" x14ac:dyDescent="0.2"/>
  <sheetData>
    <row r="1" spans="1:7" x14ac:dyDescent="0.2">
      <c r="A1" s="33" t="s">
        <v>38</v>
      </c>
    </row>
    <row r="2" spans="1:7" ht="57.75" customHeight="1" x14ac:dyDescent="0.2">
      <c r="A2" s="283" t="s">
        <v>39</v>
      </c>
      <c r="B2" s="283"/>
      <c r="C2" s="283"/>
      <c r="D2" s="283"/>
      <c r="E2" s="283"/>
      <c r="F2" s="283"/>
      <c r="G2" s="283"/>
    </row>
  </sheetData>
  <sheetProtection algorithmName="SHA-512" hashValue="AGbF/NU0esWN1EgwvOm7X6j1EnqdbJQeW+kogGgqjhT71l4ezpyexa0c2oxfMm+OGDBHHxJXr8MI8dPujCBl6g==" saltValue="TjO/tn9K66HG09xddLSaN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7"/>
  <sheetViews>
    <sheetView showGridLines="0" topLeftCell="B19" zoomScaleNormal="100" zoomScaleSheetLayoutView="75" workbookViewId="0">
      <selection activeCell="P12" sqref="P1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8" t="s">
        <v>36</v>
      </c>
      <c r="B1" s="284" t="s">
        <v>41</v>
      </c>
      <c r="C1" s="285"/>
      <c r="D1" s="285"/>
      <c r="E1" s="285"/>
      <c r="F1" s="285"/>
      <c r="G1" s="285"/>
      <c r="H1" s="285"/>
      <c r="I1" s="285"/>
      <c r="J1" s="286"/>
    </row>
    <row r="2" spans="1:15" ht="36" customHeight="1" x14ac:dyDescent="0.2">
      <c r="A2" s="3"/>
      <c r="B2" s="74" t="s">
        <v>22</v>
      </c>
      <c r="C2" s="75"/>
      <c r="D2" s="76" t="s">
        <v>43</v>
      </c>
      <c r="E2" s="293" t="s">
        <v>44</v>
      </c>
      <c r="F2" s="294"/>
      <c r="G2" s="294"/>
      <c r="H2" s="294"/>
      <c r="I2" s="294"/>
      <c r="J2" s="295"/>
      <c r="O2" s="2"/>
    </row>
    <row r="3" spans="1:15" ht="27" hidden="1" customHeight="1" x14ac:dyDescent="0.2">
      <c r="A3" s="3"/>
      <c r="B3" s="77"/>
      <c r="C3" s="75"/>
      <c r="D3" s="78"/>
      <c r="E3" s="296"/>
      <c r="F3" s="297"/>
      <c r="G3" s="297"/>
      <c r="H3" s="297"/>
      <c r="I3" s="297"/>
      <c r="J3" s="298"/>
    </row>
    <row r="4" spans="1:15" ht="23.25" customHeight="1" x14ac:dyDescent="0.2">
      <c r="A4" s="3"/>
      <c r="B4" s="79"/>
      <c r="C4" s="80"/>
      <c r="D4" s="81"/>
      <c r="E4" s="307"/>
      <c r="F4" s="307"/>
      <c r="G4" s="307"/>
      <c r="H4" s="307"/>
      <c r="I4" s="307"/>
      <c r="J4" s="308"/>
    </row>
    <row r="5" spans="1:15" ht="24" customHeight="1" x14ac:dyDescent="0.2">
      <c r="A5" s="3"/>
      <c r="B5" s="42" t="s">
        <v>42</v>
      </c>
      <c r="C5" s="4"/>
      <c r="D5" s="82" t="s">
        <v>45</v>
      </c>
      <c r="E5" s="25"/>
      <c r="F5" s="25"/>
      <c r="G5" s="25"/>
      <c r="H5" s="26" t="s">
        <v>40</v>
      </c>
      <c r="I5" s="82" t="s">
        <v>49</v>
      </c>
      <c r="J5" s="10"/>
    </row>
    <row r="6" spans="1:15" ht="15.75" customHeight="1" x14ac:dyDescent="0.2">
      <c r="A6" s="3"/>
      <c r="B6" s="37"/>
      <c r="C6" s="25"/>
      <c r="D6" s="82" t="s">
        <v>46</v>
      </c>
      <c r="E6" s="25"/>
      <c r="F6" s="25"/>
      <c r="G6" s="25"/>
      <c r="H6" s="26" t="s">
        <v>34</v>
      </c>
      <c r="I6" s="82" t="s">
        <v>50</v>
      </c>
      <c r="J6" s="10"/>
    </row>
    <row r="7" spans="1:15" ht="15.75" customHeight="1" x14ac:dyDescent="0.2">
      <c r="A7" s="3"/>
      <c r="B7" s="38"/>
      <c r="C7" s="84" t="s">
        <v>48</v>
      </c>
      <c r="D7" s="83" t="s">
        <v>47</v>
      </c>
      <c r="E7" s="31"/>
      <c r="F7" s="31"/>
      <c r="G7" s="31"/>
      <c r="H7" s="32"/>
      <c r="I7" s="31"/>
      <c r="J7" s="46"/>
    </row>
    <row r="8" spans="1:15" ht="24" hidden="1" customHeight="1" x14ac:dyDescent="0.2">
      <c r="A8" s="3"/>
      <c r="B8" s="42" t="s">
        <v>20</v>
      </c>
      <c r="C8" s="4"/>
      <c r="D8" s="85" t="s">
        <v>51</v>
      </c>
      <c r="E8" s="4"/>
      <c r="F8" s="4"/>
      <c r="G8" s="41"/>
      <c r="H8" s="26" t="s">
        <v>40</v>
      </c>
      <c r="I8" s="82" t="s">
        <v>55</v>
      </c>
      <c r="J8" s="10"/>
    </row>
    <row r="9" spans="1:15" ht="15.75" hidden="1" customHeight="1" x14ac:dyDescent="0.2">
      <c r="A9" s="3"/>
      <c r="B9" s="3"/>
      <c r="C9" s="4"/>
      <c r="D9" s="85" t="s">
        <v>52</v>
      </c>
      <c r="E9" s="4"/>
      <c r="F9" s="4"/>
      <c r="G9" s="41"/>
      <c r="H9" s="26" t="s">
        <v>34</v>
      </c>
      <c r="I9" s="82" t="s">
        <v>56</v>
      </c>
      <c r="J9" s="10"/>
    </row>
    <row r="10" spans="1:15" ht="15.75" hidden="1" customHeight="1" x14ac:dyDescent="0.2">
      <c r="A10" s="3"/>
      <c r="B10" s="47"/>
      <c r="C10" s="84" t="s">
        <v>54</v>
      </c>
      <c r="D10" s="86" t="s">
        <v>53</v>
      </c>
      <c r="E10" s="50"/>
      <c r="F10" s="50"/>
      <c r="G10" s="48"/>
      <c r="H10" s="48"/>
      <c r="I10" s="49"/>
      <c r="J10" s="46"/>
    </row>
    <row r="11" spans="1:15" ht="24" customHeight="1" x14ac:dyDescent="0.2">
      <c r="A11" s="3"/>
      <c r="B11" s="42" t="s">
        <v>19</v>
      </c>
      <c r="C11" s="4"/>
      <c r="D11" s="300"/>
      <c r="E11" s="300"/>
      <c r="F11" s="300"/>
      <c r="G11" s="300"/>
      <c r="H11" s="26" t="s">
        <v>40</v>
      </c>
      <c r="I11" s="88"/>
      <c r="J11" s="10"/>
    </row>
    <row r="12" spans="1:15" ht="15.75" customHeight="1" x14ac:dyDescent="0.2">
      <c r="A12" s="3"/>
      <c r="B12" s="37"/>
      <c r="C12" s="25"/>
      <c r="D12" s="305"/>
      <c r="E12" s="305"/>
      <c r="F12" s="305"/>
      <c r="G12" s="305"/>
      <c r="H12" s="26" t="s">
        <v>34</v>
      </c>
      <c r="I12" s="88"/>
      <c r="J12" s="10"/>
    </row>
    <row r="13" spans="1:15" ht="15.75" customHeight="1" x14ac:dyDescent="0.2">
      <c r="A13" s="3"/>
      <c r="B13" s="38"/>
      <c r="C13" s="87"/>
      <c r="D13" s="306"/>
      <c r="E13" s="306"/>
      <c r="F13" s="306"/>
      <c r="G13" s="306"/>
      <c r="H13" s="27"/>
      <c r="I13" s="31"/>
      <c r="J13" s="46"/>
    </row>
    <row r="14" spans="1:15" ht="24" hidden="1" customHeight="1" x14ac:dyDescent="0.2">
      <c r="A14" s="3"/>
      <c r="B14" s="61" t="s">
        <v>21</v>
      </c>
      <c r="C14" s="62"/>
      <c r="D14" s="63"/>
      <c r="E14" s="64"/>
      <c r="F14" s="64"/>
      <c r="G14" s="64"/>
      <c r="H14" s="65"/>
      <c r="I14" s="64"/>
      <c r="J14" s="66"/>
    </row>
    <row r="15" spans="1:15" ht="32.25" customHeight="1" x14ac:dyDescent="0.2">
      <c r="A15" s="3"/>
      <c r="B15" s="47" t="s">
        <v>32</v>
      </c>
      <c r="C15" s="67"/>
      <c r="D15" s="48"/>
      <c r="E15" s="299"/>
      <c r="F15" s="299"/>
      <c r="G15" s="301"/>
      <c r="H15" s="301"/>
      <c r="I15" s="301" t="s">
        <v>29</v>
      </c>
      <c r="J15" s="302"/>
    </row>
    <row r="16" spans="1:15" ht="23.25" customHeight="1" x14ac:dyDescent="0.2">
      <c r="A16" s="140" t="s">
        <v>24</v>
      </c>
      <c r="B16" s="52" t="s">
        <v>24</v>
      </c>
      <c r="C16" s="53"/>
      <c r="D16" s="54"/>
      <c r="E16" s="290"/>
      <c r="F16" s="291"/>
      <c r="G16" s="290"/>
      <c r="H16" s="291"/>
      <c r="I16" s="290">
        <f>SUMIF(F51:F73,A16,I51:I73)+SUMIF(F51:F73,"PSU",I51:I73)</f>
        <v>0</v>
      </c>
      <c r="J16" s="292"/>
    </row>
    <row r="17" spans="1:10" ht="23.25" customHeight="1" x14ac:dyDescent="0.2">
      <c r="A17" s="140" t="s">
        <v>25</v>
      </c>
      <c r="B17" s="52" t="s">
        <v>25</v>
      </c>
      <c r="C17" s="53"/>
      <c r="D17" s="54"/>
      <c r="E17" s="290"/>
      <c r="F17" s="291"/>
      <c r="G17" s="290"/>
      <c r="H17" s="291"/>
      <c r="I17" s="290">
        <f>SUMIF(F51:F73,A17,I51:I73)</f>
        <v>0</v>
      </c>
      <c r="J17" s="292"/>
    </row>
    <row r="18" spans="1:10" ht="23.25" customHeight="1" x14ac:dyDescent="0.2">
      <c r="A18" s="140" t="s">
        <v>26</v>
      </c>
      <c r="B18" s="52" t="s">
        <v>26</v>
      </c>
      <c r="C18" s="53"/>
      <c r="D18" s="54"/>
      <c r="E18" s="290"/>
      <c r="F18" s="291"/>
      <c r="G18" s="290"/>
      <c r="H18" s="291"/>
      <c r="I18" s="290">
        <f>SUMIF(F51:F73,A18,I51:I73)</f>
        <v>0</v>
      </c>
      <c r="J18" s="292"/>
    </row>
    <row r="19" spans="1:10" ht="23.25" customHeight="1" x14ac:dyDescent="0.2">
      <c r="A19" s="140" t="s">
        <v>113</v>
      </c>
      <c r="B19" s="52" t="s">
        <v>27</v>
      </c>
      <c r="C19" s="53"/>
      <c r="D19" s="54"/>
      <c r="E19" s="290"/>
      <c r="F19" s="291"/>
      <c r="G19" s="290"/>
      <c r="H19" s="291"/>
      <c r="I19" s="290">
        <f>SUMIF(F51:F73,A19,I51:I73)</f>
        <v>0</v>
      </c>
      <c r="J19" s="292"/>
    </row>
    <row r="20" spans="1:10" ht="23.25" customHeight="1" x14ac:dyDescent="0.2">
      <c r="A20" s="140" t="s">
        <v>114</v>
      </c>
      <c r="B20" s="52" t="s">
        <v>28</v>
      </c>
      <c r="C20" s="53"/>
      <c r="D20" s="54"/>
      <c r="E20" s="290"/>
      <c r="F20" s="291"/>
      <c r="G20" s="290"/>
      <c r="H20" s="291"/>
      <c r="I20" s="290">
        <f>SUMIF(F51:F73,A20,I51:I73)</f>
        <v>0</v>
      </c>
      <c r="J20" s="292"/>
    </row>
    <row r="21" spans="1:10" ht="23.25" customHeight="1" x14ac:dyDescent="0.2">
      <c r="A21" s="3"/>
      <c r="B21" s="69" t="s">
        <v>29</v>
      </c>
      <c r="C21" s="70"/>
      <c r="D21" s="71"/>
      <c r="E21" s="303"/>
      <c r="F21" s="304"/>
      <c r="G21" s="303"/>
      <c r="H21" s="304"/>
      <c r="I21" s="303">
        <f>SUM(I16:J20)</f>
        <v>0</v>
      </c>
      <c r="J21" s="314"/>
    </row>
    <row r="22" spans="1:10" ht="33" customHeight="1" x14ac:dyDescent="0.2">
      <c r="A22" s="3"/>
      <c r="B22" s="60" t="s">
        <v>33</v>
      </c>
      <c r="C22" s="53"/>
      <c r="D22" s="54"/>
      <c r="E22" s="59"/>
      <c r="F22" s="56"/>
      <c r="G22" s="45"/>
      <c r="H22" s="45"/>
      <c r="I22" s="45"/>
      <c r="J22" s="57"/>
    </row>
    <row r="23" spans="1:10" ht="23.25" customHeight="1" x14ac:dyDescent="0.2">
      <c r="A23" s="3">
        <f>ZakladDPHSni*SazbaDPH1/100</f>
        <v>0</v>
      </c>
      <c r="B23" s="52" t="s">
        <v>12</v>
      </c>
      <c r="C23" s="53"/>
      <c r="D23" s="54"/>
      <c r="E23" s="55">
        <v>15</v>
      </c>
      <c r="F23" s="56" t="s">
        <v>0</v>
      </c>
      <c r="G23" s="312">
        <f>ZakladDPHSniVypocet</f>
        <v>0</v>
      </c>
      <c r="H23" s="313"/>
      <c r="I23" s="313"/>
      <c r="J23" s="57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2" t="s">
        <v>13</v>
      </c>
      <c r="C24" s="53"/>
      <c r="D24" s="54"/>
      <c r="E24" s="55">
        <f>SazbaDPH1</f>
        <v>15</v>
      </c>
      <c r="F24" s="56" t="s">
        <v>0</v>
      </c>
      <c r="G24" s="310">
        <f>IF(A24&gt;50, ROUNDUP(A23, 0), ROUNDDOWN(A23, 0))</f>
        <v>0</v>
      </c>
      <c r="H24" s="311"/>
      <c r="I24" s="311"/>
      <c r="J24" s="57" t="str">
        <f t="shared" si="0"/>
        <v>CZK</v>
      </c>
    </row>
    <row r="25" spans="1:10" ht="23.25" customHeight="1" x14ac:dyDescent="0.2">
      <c r="A25" s="3">
        <f>ZakladDPHZakl*SazbaDPH2/100</f>
        <v>0</v>
      </c>
      <c r="B25" s="52" t="s">
        <v>14</v>
      </c>
      <c r="C25" s="53"/>
      <c r="D25" s="54"/>
      <c r="E25" s="55">
        <v>21</v>
      </c>
      <c r="F25" s="56" t="s">
        <v>0</v>
      </c>
      <c r="G25" s="312">
        <f>ZakladDPHZaklVypocet</f>
        <v>0</v>
      </c>
      <c r="H25" s="313"/>
      <c r="I25" s="313"/>
      <c r="J25" s="57" t="str">
        <f t="shared" si="0"/>
        <v>CZK</v>
      </c>
    </row>
    <row r="26" spans="1:10" ht="23.25" customHeight="1" x14ac:dyDescent="0.2">
      <c r="A26" s="3">
        <f>(A25-INT(A25))*100</f>
        <v>0</v>
      </c>
      <c r="B26" s="44" t="s">
        <v>15</v>
      </c>
      <c r="C26" s="21"/>
      <c r="D26" s="17"/>
      <c r="E26" s="39">
        <f>SazbaDPH2</f>
        <v>21</v>
      </c>
      <c r="F26" s="40" t="s">
        <v>0</v>
      </c>
      <c r="G26" s="287">
        <f>IF(A26&gt;50, ROUNDUP(A25, 0), ROUNDDOWN(A25, 0))</f>
        <v>0</v>
      </c>
      <c r="H26" s="288"/>
      <c r="I26" s="288"/>
      <c r="J26" s="51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3" t="s">
        <v>4</v>
      </c>
      <c r="C27" s="19"/>
      <c r="D27" s="22"/>
      <c r="E27" s="19"/>
      <c r="F27" s="20"/>
      <c r="G27" s="289">
        <f>CenaCelkem-(ZakladDPHSni+DPHSni+ZakladDPHZakl+DPHZakl)</f>
        <v>0</v>
      </c>
      <c r="H27" s="289"/>
      <c r="I27" s="289"/>
      <c r="J27" s="58" t="str">
        <f t="shared" si="0"/>
        <v>CZK</v>
      </c>
    </row>
    <row r="28" spans="1:10" ht="27.75" hidden="1" customHeight="1" thickBot="1" x14ac:dyDescent="0.25">
      <c r="A28" s="3"/>
      <c r="B28" s="117" t="s">
        <v>23</v>
      </c>
      <c r="C28" s="118"/>
      <c r="D28" s="118"/>
      <c r="E28" s="119"/>
      <c r="F28" s="120"/>
      <c r="G28" s="315">
        <f>ZakladDPHSniVypocet+ZakladDPHZaklVypocet</f>
        <v>0</v>
      </c>
      <c r="H28" s="316"/>
      <c r="I28" s="316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35</v>
      </c>
      <c r="C29" s="122"/>
      <c r="D29" s="122"/>
      <c r="E29" s="122"/>
      <c r="F29" s="122"/>
      <c r="G29" s="315">
        <f>IF(A29&gt;50, ROUNDUP(A27, 0), ROUNDDOWN(A27, 0))</f>
        <v>0</v>
      </c>
      <c r="H29" s="315"/>
      <c r="I29" s="315"/>
      <c r="J29" s="123" t="s">
        <v>63</v>
      </c>
    </row>
    <row r="30" spans="1:10" ht="12.75" customHeight="1" x14ac:dyDescent="0.2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2">
      <c r="A32" s="3"/>
      <c r="B32" s="23"/>
      <c r="C32" s="18" t="s">
        <v>11</v>
      </c>
      <c r="D32" s="35"/>
      <c r="E32" s="35"/>
      <c r="F32" s="18" t="s">
        <v>10</v>
      </c>
      <c r="G32" s="35"/>
      <c r="H32" s="36">
        <f ca="1">TODAY()</f>
        <v>43032</v>
      </c>
      <c r="I32" s="35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4"/>
    </row>
    <row r="35" spans="1:10" ht="12.75" customHeight="1" x14ac:dyDescent="0.2">
      <c r="A35" s="3"/>
      <c r="B35" s="3"/>
      <c r="C35" s="4"/>
      <c r="D35" s="309" t="s">
        <v>2</v>
      </c>
      <c r="E35" s="309"/>
      <c r="F35" s="4"/>
      <c r="G35" s="41"/>
      <c r="H35" s="12" t="s">
        <v>3</v>
      </c>
      <c r="I35" s="41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4" t="s">
        <v>16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">
      <c r="A38" s="93" t="s">
        <v>37</v>
      </c>
      <c r="B38" s="97" t="s">
        <v>17</v>
      </c>
      <c r="C38" s="98" t="s">
        <v>5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18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57</v>
      </c>
      <c r="C39" s="317"/>
      <c r="D39" s="318"/>
      <c r="E39" s="318"/>
      <c r="F39" s="104">
        <f>'SO 01 1 Pol'!AE293+'SO 02 1 Pol'!AE16</f>
        <v>0</v>
      </c>
      <c r="G39" s="105">
        <f>'SO 01 1 Pol'!AF293+'SO 02 1 Pol'!AF16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customHeight="1" x14ac:dyDescent="0.2">
      <c r="A40" s="93">
        <v>2</v>
      </c>
      <c r="B40" s="108" t="s">
        <v>58</v>
      </c>
      <c r="C40" s="319" t="s">
        <v>59</v>
      </c>
      <c r="D40" s="320"/>
      <c r="E40" s="320"/>
      <c r="F40" s="109">
        <f>'SO 01 1 Pol'!AE293</f>
        <v>0</v>
      </c>
      <c r="G40" s="110">
        <f>'SO 01 1 Pol'!AF293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customHeight="1" x14ac:dyDescent="0.2">
      <c r="A41" s="93">
        <v>3</v>
      </c>
      <c r="B41" s="112" t="s">
        <v>60</v>
      </c>
      <c r="C41" s="317" t="s">
        <v>59</v>
      </c>
      <c r="D41" s="318"/>
      <c r="E41" s="318"/>
      <c r="F41" s="113">
        <f>'SO 01 1 Pol'!AE293</f>
        <v>0</v>
      </c>
      <c r="G41" s="106">
        <f>'SO 01 1 Pol'!AF293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customHeight="1" x14ac:dyDescent="0.2">
      <c r="A42" s="93">
        <v>2</v>
      </c>
      <c r="B42" s="108" t="s">
        <v>61</v>
      </c>
      <c r="C42" s="319" t="s">
        <v>27</v>
      </c>
      <c r="D42" s="320"/>
      <c r="E42" s="320"/>
      <c r="F42" s="109">
        <f>'SO 02 1 Pol'!AE16</f>
        <v>0</v>
      </c>
      <c r="G42" s="110">
        <f>'SO 02 1 Pol'!AF16</f>
        <v>0</v>
      </c>
      <c r="H42" s="110">
        <f>(F42*SazbaDPH1/100)+(G42*SazbaDPH2/100)</f>
        <v>0</v>
      </c>
      <c r="I42" s="110">
        <f>F42+G42+H42</f>
        <v>0</v>
      </c>
      <c r="J42" s="111" t="str">
        <f>IF(CenaCelkemVypocet=0,"",I42/CenaCelkemVypocet*100)</f>
        <v/>
      </c>
    </row>
    <row r="43" spans="1:10" ht="25.5" customHeight="1" x14ac:dyDescent="0.2">
      <c r="A43" s="93">
        <v>3</v>
      </c>
      <c r="B43" s="112" t="s">
        <v>60</v>
      </c>
      <c r="C43" s="317" t="s">
        <v>27</v>
      </c>
      <c r="D43" s="318"/>
      <c r="E43" s="318"/>
      <c r="F43" s="113">
        <f>'SO 02 1 Pol'!AE16</f>
        <v>0</v>
      </c>
      <c r="G43" s="106">
        <f>'SO 02 1 Pol'!AF16</f>
        <v>0</v>
      </c>
      <c r="H43" s="106">
        <f>(F43*SazbaDPH1/100)+(G43*SazbaDPH2/100)</f>
        <v>0</v>
      </c>
      <c r="I43" s="106">
        <f>F43+G43+H43</f>
        <v>0</v>
      </c>
      <c r="J43" s="107" t="str">
        <f>IF(CenaCelkemVypocet=0,"",I43/CenaCelkemVypocet*100)</f>
        <v/>
      </c>
    </row>
    <row r="44" spans="1:10" ht="25.5" customHeight="1" x14ac:dyDescent="0.2">
      <c r="A44" s="93"/>
      <c r="B44" s="321" t="s">
        <v>62</v>
      </c>
      <c r="C44" s="322"/>
      <c r="D44" s="322"/>
      <c r="E44" s="323"/>
      <c r="F44" s="114">
        <f>SUMIF(A39:A43,"=1",F39:F43)</f>
        <v>0</v>
      </c>
      <c r="G44" s="115">
        <f>SUMIF(A39:A43,"=1",G39:G43)</f>
        <v>0</v>
      </c>
      <c r="H44" s="115">
        <f>SUMIF(A39:A43,"=1",H39:H43)</f>
        <v>0</v>
      </c>
      <c r="I44" s="115">
        <f>SUMIF(A39:A43,"=1",I39:I43)</f>
        <v>0</v>
      </c>
      <c r="J44" s="116">
        <f>SUMIF(A39:A43,"=1",J39:J43)</f>
        <v>0</v>
      </c>
    </row>
    <row r="48" spans="1:10" ht="15.75" x14ac:dyDescent="0.25">
      <c r="B48" s="124" t="s">
        <v>64</v>
      </c>
    </row>
    <row r="50" spans="1:10" ht="25.5" customHeight="1" x14ac:dyDescent="0.2">
      <c r="A50" s="125"/>
      <c r="B50" s="128" t="s">
        <v>17</v>
      </c>
      <c r="C50" s="128" t="s">
        <v>5</v>
      </c>
      <c r="D50" s="129"/>
      <c r="E50" s="129"/>
      <c r="F50" s="130" t="s">
        <v>65</v>
      </c>
      <c r="G50" s="130"/>
      <c r="H50" s="130"/>
      <c r="I50" s="130" t="s">
        <v>29</v>
      </c>
      <c r="J50" s="130" t="s">
        <v>0</v>
      </c>
    </row>
    <row r="51" spans="1:10" ht="25.5" customHeight="1" x14ac:dyDescent="0.2">
      <c r="A51" s="126"/>
      <c r="B51" s="131" t="s">
        <v>66</v>
      </c>
      <c r="C51" s="324" t="s">
        <v>67</v>
      </c>
      <c r="D51" s="325"/>
      <c r="E51" s="325"/>
      <c r="F51" s="138" t="s">
        <v>24</v>
      </c>
      <c r="G51" s="132"/>
      <c r="H51" s="132"/>
      <c r="I51" s="132">
        <f>'SO 02 1 Pol'!G8</f>
        <v>0</v>
      </c>
      <c r="J51" s="136" t="str">
        <f>IF(I74=0,"",I51/I74*100)</f>
        <v/>
      </c>
    </row>
    <row r="52" spans="1:10" ht="25.5" customHeight="1" x14ac:dyDescent="0.2">
      <c r="A52" s="126"/>
      <c r="B52" s="131" t="s">
        <v>68</v>
      </c>
      <c r="C52" s="324" t="s">
        <v>69</v>
      </c>
      <c r="D52" s="325"/>
      <c r="E52" s="325"/>
      <c r="F52" s="138" t="s">
        <v>24</v>
      </c>
      <c r="G52" s="132"/>
      <c r="H52" s="132"/>
      <c r="I52" s="132">
        <f>'SO 01 1 Pol'!G8</f>
        <v>0</v>
      </c>
      <c r="J52" s="136" t="str">
        <f>IF(I74=0,"",I52/I74*100)</f>
        <v/>
      </c>
    </row>
    <row r="53" spans="1:10" ht="25.5" customHeight="1" x14ac:dyDescent="0.2">
      <c r="A53" s="126"/>
      <c r="B53" s="131" t="s">
        <v>70</v>
      </c>
      <c r="C53" s="324" t="s">
        <v>71</v>
      </c>
      <c r="D53" s="325"/>
      <c r="E53" s="325"/>
      <c r="F53" s="138" t="s">
        <v>24</v>
      </c>
      <c r="G53" s="132"/>
      <c r="H53" s="132"/>
      <c r="I53" s="132">
        <f>'SO 01 1 Pol'!G25</f>
        <v>0</v>
      </c>
      <c r="J53" s="136" t="str">
        <f>IF(I74=0,"",I53/I74*100)</f>
        <v/>
      </c>
    </row>
    <row r="54" spans="1:10" ht="25.5" customHeight="1" x14ac:dyDescent="0.2">
      <c r="A54" s="126"/>
      <c r="B54" s="131" t="s">
        <v>72</v>
      </c>
      <c r="C54" s="324" t="s">
        <v>73</v>
      </c>
      <c r="D54" s="325"/>
      <c r="E54" s="325"/>
      <c r="F54" s="138" t="s">
        <v>24</v>
      </c>
      <c r="G54" s="132"/>
      <c r="H54" s="132"/>
      <c r="I54" s="132">
        <f>'SO 01 1 Pol'!G54</f>
        <v>0</v>
      </c>
      <c r="J54" s="136" t="str">
        <f>IF(I74=0,"",I54/I74*100)</f>
        <v/>
      </c>
    </row>
    <row r="55" spans="1:10" ht="25.5" customHeight="1" x14ac:dyDescent="0.2">
      <c r="A55" s="126"/>
      <c r="B55" s="131" t="s">
        <v>74</v>
      </c>
      <c r="C55" s="324" t="s">
        <v>75</v>
      </c>
      <c r="D55" s="325"/>
      <c r="E55" s="325"/>
      <c r="F55" s="138" t="s">
        <v>24</v>
      </c>
      <c r="G55" s="132"/>
      <c r="H55" s="132"/>
      <c r="I55" s="132">
        <f>'SO 01 1 Pol'!G59</f>
        <v>0</v>
      </c>
      <c r="J55" s="136" t="str">
        <f>IF(I74=0,"",I55/I74*100)</f>
        <v/>
      </c>
    </row>
    <row r="56" spans="1:10" ht="25.5" customHeight="1" x14ac:dyDescent="0.2">
      <c r="A56" s="126"/>
      <c r="B56" s="131" t="s">
        <v>76</v>
      </c>
      <c r="C56" s="324" t="s">
        <v>77</v>
      </c>
      <c r="D56" s="325"/>
      <c r="E56" s="325"/>
      <c r="F56" s="138" t="s">
        <v>24</v>
      </c>
      <c r="G56" s="132"/>
      <c r="H56" s="132"/>
      <c r="I56" s="132">
        <f>'SO 01 1 Pol'!G64</f>
        <v>0</v>
      </c>
      <c r="J56" s="136" t="str">
        <f>IF(I74=0,"",I56/I74*100)</f>
        <v/>
      </c>
    </row>
    <row r="57" spans="1:10" ht="25.5" customHeight="1" x14ac:dyDescent="0.2">
      <c r="A57" s="126"/>
      <c r="B57" s="131" t="s">
        <v>78</v>
      </c>
      <c r="C57" s="324" t="s">
        <v>79</v>
      </c>
      <c r="D57" s="325"/>
      <c r="E57" s="325"/>
      <c r="F57" s="138" t="s">
        <v>24</v>
      </c>
      <c r="G57" s="132"/>
      <c r="H57" s="132"/>
      <c r="I57" s="132">
        <f>'SO 01 1 Pol'!G69</f>
        <v>0</v>
      </c>
      <c r="J57" s="136" t="str">
        <f>IF(I74=0,"",I57/I74*100)</f>
        <v/>
      </c>
    </row>
    <row r="58" spans="1:10" ht="25.5" customHeight="1" x14ac:dyDescent="0.2">
      <c r="A58" s="126"/>
      <c r="B58" s="131" t="s">
        <v>80</v>
      </c>
      <c r="C58" s="324" t="s">
        <v>81</v>
      </c>
      <c r="D58" s="325"/>
      <c r="E58" s="325"/>
      <c r="F58" s="138" t="s">
        <v>24</v>
      </c>
      <c r="G58" s="132"/>
      <c r="H58" s="132"/>
      <c r="I58" s="132">
        <f>'SO 01 1 Pol'!G83</f>
        <v>0</v>
      </c>
      <c r="J58" s="136" t="str">
        <f>IF(I74=0,"",I58/I74*100)</f>
        <v/>
      </c>
    </row>
    <row r="59" spans="1:10" ht="25.5" customHeight="1" x14ac:dyDescent="0.2">
      <c r="A59" s="126"/>
      <c r="B59" s="131" t="s">
        <v>82</v>
      </c>
      <c r="C59" s="324" t="s">
        <v>83</v>
      </c>
      <c r="D59" s="325"/>
      <c r="E59" s="325"/>
      <c r="F59" s="138" t="s">
        <v>24</v>
      </c>
      <c r="G59" s="132"/>
      <c r="H59" s="132"/>
      <c r="I59" s="132">
        <f>'SO 01 1 Pol'!G122</f>
        <v>0</v>
      </c>
      <c r="J59" s="136" t="str">
        <f>IF(I74=0,"",I59/I74*100)</f>
        <v/>
      </c>
    </row>
    <row r="60" spans="1:10" ht="25.5" customHeight="1" x14ac:dyDescent="0.2">
      <c r="A60" s="126"/>
      <c r="B60" s="131" t="s">
        <v>84</v>
      </c>
      <c r="C60" s="324" t="s">
        <v>85</v>
      </c>
      <c r="D60" s="325"/>
      <c r="E60" s="325"/>
      <c r="F60" s="138" t="s">
        <v>24</v>
      </c>
      <c r="G60" s="132"/>
      <c r="H60" s="132"/>
      <c r="I60" s="132">
        <f>'SO 01 1 Pol'!G128</f>
        <v>0</v>
      </c>
      <c r="J60" s="136" t="str">
        <f>IF(I74=0,"",I60/I74*100)</f>
        <v/>
      </c>
    </row>
    <row r="61" spans="1:10" ht="25.5" customHeight="1" x14ac:dyDescent="0.2">
      <c r="A61" s="126"/>
      <c r="B61" s="131" t="s">
        <v>86</v>
      </c>
      <c r="C61" s="324" t="s">
        <v>87</v>
      </c>
      <c r="D61" s="325"/>
      <c r="E61" s="325"/>
      <c r="F61" s="138" t="s">
        <v>25</v>
      </c>
      <c r="G61" s="132"/>
      <c r="H61" s="132"/>
      <c r="I61" s="132">
        <f>'SO 01 1 Pol'!G132</f>
        <v>0</v>
      </c>
      <c r="J61" s="136" t="str">
        <f>IF(I74=0,"",I61/I74*100)</f>
        <v/>
      </c>
    </row>
    <row r="62" spans="1:10" ht="25.5" customHeight="1" x14ac:dyDescent="0.2">
      <c r="A62" s="126"/>
      <c r="B62" s="131" t="s">
        <v>88</v>
      </c>
      <c r="C62" s="324" t="s">
        <v>89</v>
      </c>
      <c r="D62" s="325"/>
      <c r="E62" s="325"/>
      <c r="F62" s="138" t="s">
        <v>25</v>
      </c>
      <c r="G62" s="132"/>
      <c r="H62" s="132"/>
      <c r="I62" s="132">
        <f>'SO 01 1 Pol'!G139</f>
        <v>0</v>
      </c>
      <c r="J62" s="136" t="str">
        <f>IF(I74=0,"",I62/I74*100)</f>
        <v/>
      </c>
    </row>
    <row r="63" spans="1:10" ht="25.5" customHeight="1" x14ac:dyDescent="0.2">
      <c r="A63" s="126"/>
      <c r="B63" s="131" t="s">
        <v>90</v>
      </c>
      <c r="C63" s="324" t="s">
        <v>91</v>
      </c>
      <c r="D63" s="325"/>
      <c r="E63" s="325"/>
      <c r="F63" s="138" t="s">
        <v>25</v>
      </c>
      <c r="G63" s="132"/>
      <c r="H63" s="132"/>
      <c r="I63" s="132">
        <f>'SO 01 1 Pol'!G146</f>
        <v>0</v>
      </c>
      <c r="J63" s="136" t="str">
        <f>IF(I74=0,"",I63/I74*100)</f>
        <v/>
      </c>
    </row>
    <row r="64" spans="1:10" ht="25.5" customHeight="1" x14ac:dyDescent="0.2">
      <c r="A64" s="126"/>
      <c r="B64" s="131" t="s">
        <v>92</v>
      </c>
      <c r="C64" s="324" t="s">
        <v>93</v>
      </c>
      <c r="D64" s="325"/>
      <c r="E64" s="325"/>
      <c r="F64" s="138" t="s">
        <v>25</v>
      </c>
      <c r="G64" s="132"/>
      <c r="H64" s="132"/>
      <c r="I64" s="132">
        <f>'SO 01 1 Pol'!G149</f>
        <v>0</v>
      </c>
      <c r="J64" s="136" t="str">
        <f>IF(I74=0,"",I64/I74*100)</f>
        <v/>
      </c>
    </row>
    <row r="65" spans="1:10" ht="25.5" customHeight="1" x14ac:dyDescent="0.2">
      <c r="A65" s="126"/>
      <c r="B65" s="131" t="s">
        <v>94</v>
      </c>
      <c r="C65" s="324" t="s">
        <v>95</v>
      </c>
      <c r="D65" s="325"/>
      <c r="E65" s="325"/>
      <c r="F65" s="138" t="s">
        <v>25</v>
      </c>
      <c r="G65" s="132"/>
      <c r="H65" s="132"/>
      <c r="I65" s="132">
        <f>'SO 01 1 Pol'!G152</f>
        <v>0</v>
      </c>
      <c r="J65" s="136" t="str">
        <f>IF(I74=0,"",I65/I74*100)</f>
        <v/>
      </c>
    </row>
    <row r="66" spans="1:10" ht="25.5" customHeight="1" x14ac:dyDescent="0.2">
      <c r="A66" s="126"/>
      <c r="B66" s="131" t="s">
        <v>96</v>
      </c>
      <c r="C66" s="324" t="s">
        <v>97</v>
      </c>
      <c r="D66" s="325"/>
      <c r="E66" s="325"/>
      <c r="F66" s="138" t="s">
        <v>25</v>
      </c>
      <c r="G66" s="132"/>
      <c r="H66" s="132"/>
      <c r="I66" s="132">
        <f>'SO 01 1 Pol'!G161</f>
        <v>0</v>
      </c>
      <c r="J66" s="136" t="str">
        <f>IF(I74=0,"",I66/I74*100)</f>
        <v/>
      </c>
    </row>
    <row r="67" spans="1:10" ht="25.5" customHeight="1" x14ac:dyDescent="0.2">
      <c r="A67" s="126"/>
      <c r="B67" s="131" t="s">
        <v>98</v>
      </c>
      <c r="C67" s="324" t="s">
        <v>99</v>
      </c>
      <c r="D67" s="325"/>
      <c r="E67" s="325"/>
      <c r="F67" s="138" t="s">
        <v>25</v>
      </c>
      <c r="G67" s="132"/>
      <c r="H67" s="132"/>
      <c r="I67" s="132">
        <f>'SO 01 1 Pol'!G182</f>
        <v>0</v>
      </c>
      <c r="J67" s="136" t="str">
        <f>IF(I74=0,"",I67/I74*100)</f>
        <v/>
      </c>
    </row>
    <row r="68" spans="1:10" ht="25.5" customHeight="1" x14ac:dyDescent="0.2">
      <c r="A68" s="126"/>
      <c r="B68" s="131" t="s">
        <v>100</v>
      </c>
      <c r="C68" s="324" t="s">
        <v>101</v>
      </c>
      <c r="D68" s="325"/>
      <c r="E68" s="325"/>
      <c r="F68" s="138" t="s">
        <v>25</v>
      </c>
      <c r="G68" s="132"/>
      <c r="H68" s="132"/>
      <c r="I68" s="132">
        <f>'SO 01 1 Pol'!G206</f>
        <v>0</v>
      </c>
      <c r="J68" s="136" t="str">
        <f>IF(I74=0,"",I68/I74*100)</f>
        <v/>
      </c>
    </row>
    <row r="69" spans="1:10" ht="25.5" customHeight="1" x14ac:dyDescent="0.2">
      <c r="A69" s="126"/>
      <c r="B69" s="131" t="s">
        <v>102</v>
      </c>
      <c r="C69" s="324" t="s">
        <v>103</v>
      </c>
      <c r="D69" s="325"/>
      <c r="E69" s="325"/>
      <c r="F69" s="138" t="s">
        <v>25</v>
      </c>
      <c r="G69" s="132"/>
      <c r="H69" s="132"/>
      <c r="I69" s="132">
        <f>'SO 01 1 Pol'!G222</f>
        <v>0</v>
      </c>
      <c r="J69" s="136" t="str">
        <f>IF(I74=0,"",I69/I74*100)</f>
        <v/>
      </c>
    </row>
    <row r="70" spans="1:10" ht="25.5" customHeight="1" x14ac:dyDescent="0.2">
      <c r="A70" s="126"/>
      <c r="B70" s="131" t="s">
        <v>104</v>
      </c>
      <c r="C70" s="324" t="s">
        <v>105</v>
      </c>
      <c r="D70" s="325"/>
      <c r="E70" s="325"/>
      <c r="F70" s="138" t="s">
        <v>25</v>
      </c>
      <c r="G70" s="132"/>
      <c r="H70" s="132"/>
      <c r="I70" s="132">
        <f>'SO 01 1 Pol'!G237</f>
        <v>0</v>
      </c>
      <c r="J70" s="136" t="str">
        <f>IF(I74=0,"",I70/I74*100)</f>
        <v/>
      </c>
    </row>
    <row r="71" spans="1:10" ht="25.5" customHeight="1" x14ac:dyDescent="0.2">
      <c r="A71" s="126"/>
      <c r="B71" s="131" t="s">
        <v>106</v>
      </c>
      <c r="C71" s="324" t="s">
        <v>107</v>
      </c>
      <c r="D71" s="325"/>
      <c r="E71" s="325"/>
      <c r="F71" s="138" t="s">
        <v>25</v>
      </c>
      <c r="G71" s="132"/>
      <c r="H71" s="132"/>
      <c r="I71" s="132">
        <f>'SO 01 1 Pol'!G256</f>
        <v>0</v>
      </c>
      <c r="J71" s="136" t="str">
        <f>IF(I74=0,"",I71/I74*100)</f>
        <v/>
      </c>
    </row>
    <row r="72" spans="1:10" ht="25.5" customHeight="1" x14ac:dyDescent="0.2">
      <c r="A72" s="126"/>
      <c r="B72" s="131" t="s">
        <v>108</v>
      </c>
      <c r="C72" s="324" t="s">
        <v>109</v>
      </c>
      <c r="D72" s="325"/>
      <c r="E72" s="325"/>
      <c r="F72" s="138" t="s">
        <v>26</v>
      </c>
      <c r="G72" s="132"/>
      <c r="H72" s="132"/>
      <c r="I72" s="132">
        <f>'SO 01 1 Pol'!G276</f>
        <v>0</v>
      </c>
      <c r="J72" s="136" t="str">
        <f>IF(I74=0,"",I72/I74*100)</f>
        <v/>
      </c>
    </row>
    <row r="73" spans="1:10" ht="25.5" customHeight="1" x14ac:dyDescent="0.2">
      <c r="A73" s="126"/>
      <c r="B73" s="131" t="s">
        <v>110</v>
      </c>
      <c r="C73" s="324" t="s">
        <v>111</v>
      </c>
      <c r="D73" s="325"/>
      <c r="E73" s="325"/>
      <c r="F73" s="138" t="s">
        <v>112</v>
      </c>
      <c r="G73" s="132"/>
      <c r="H73" s="132"/>
      <c r="I73" s="132">
        <f>'SO 01 1 Pol'!G279</f>
        <v>0</v>
      </c>
      <c r="J73" s="136" t="str">
        <f>IF(I74=0,"",I73/I74*100)</f>
        <v/>
      </c>
    </row>
    <row r="74" spans="1:10" ht="25.5" customHeight="1" x14ac:dyDescent="0.2">
      <c r="A74" s="127"/>
      <c r="B74" s="133" t="s">
        <v>1</v>
      </c>
      <c r="C74" s="133"/>
      <c r="D74" s="134"/>
      <c r="E74" s="134"/>
      <c r="F74" s="139"/>
      <c r="G74" s="135"/>
      <c r="H74" s="135"/>
      <c r="I74" s="135">
        <f>SUM(I51:I73)</f>
        <v>0</v>
      </c>
      <c r="J74" s="137">
        <f>SUM(J51:J73)</f>
        <v>0</v>
      </c>
    </row>
    <row r="75" spans="1:10" x14ac:dyDescent="0.2">
      <c r="F75" s="91"/>
      <c r="G75" s="90"/>
      <c r="H75" s="91"/>
      <c r="I75" s="90"/>
      <c r="J75" s="92"/>
    </row>
    <row r="76" spans="1:10" x14ac:dyDescent="0.2">
      <c r="F76" s="91"/>
      <c r="G76" s="90"/>
      <c r="H76" s="91"/>
      <c r="I76" s="90"/>
      <c r="J76" s="92"/>
    </row>
    <row r="77" spans="1:10" x14ac:dyDescent="0.2">
      <c r="F77" s="91"/>
      <c r="G77" s="90"/>
      <c r="H77" s="91"/>
      <c r="I77" s="90"/>
      <c r="J77" s="92"/>
    </row>
  </sheetData>
  <sheetProtection algorithmName="SHA-512" hashValue="ZvRjSfoh4nFJhpnvhXbuzgh2TehzMg8FmFlXQ6RZOnIBmzGcklR7xqAKWK+cm/YkooGdXh70OGvdAuaWk5ykNg==" saltValue="HDd7Ql0EYmke5Ww+backX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70:E70"/>
    <mergeCell ref="C71:E71"/>
    <mergeCell ref="C72:E72"/>
    <mergeCell ref="C73:E73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326" t="s">
        <v>6</v>
      </c>
      <c r="B1" s="326"/>
      <c r="C1" s="327"/>
      <c r="D1" s="326"/>
      <c r="E1" s="326"/>
      <c r="F1" s="326"/>
      <c r="G1" s="326"/>
    </row>
    <row r="2" spans="1:7" ht="24.95" customHeight="1" x14ac:dyDescent="0.2">
      <c r="A2" s="73" t="s">
        <v>7</v>
      </c>
      <c r="B2" s="72"/>
      <c r="C2" s="328"/>
      <c r="D2" s="328"/>
      <c r="E2" s="328"/>
      <c r="F2" s="328"/>
      <c r="G2" s="329"/>
    </row>
    <row r="3" spans="1:7" ht="24.95" customHeight="1" x14ac:dyDescent="0.2">
      <c r="A3" s="73" t="s">
        <v>8</v>
      </c>
      <c r="B3" s="72"/>
      <c r="C3" s="328"/>
      <c r="D3" s="328"/>
      <c r="E3" s="328"/>
      <c r="F3" s="328"/>
      <c r="G3" s="329"/>
    </row>
    <row r="4" spans="1:7" ht="24.95" customHeight="1" x14ac:dyDescent="0.2">
      <c r="A4" s="73" t="s">
        <v>9</v>
      </c>
      <c r="B4" s="72"/>
      <c r="C4" s="328"/>
      <c r="D4" s="328"/>
      <c r="E4" s="328"/>
      <c r="F4" s="328"/>
      <c r="G4" s="329"/>
    </row>
    <row r="5" spans="1:7" x14ac:dyDescent="0.2">
      <c r="B5" s="6"/>
      <c r="C5" s="7"/>
      <c r="D5" s="8"/>
    </row>
  </sheetData>
  <sheetProtection algorithmName="SHA-512" hashValue="/d01/l0Vn35PiyIZQHIQcabnglRQALIr/ofMOpC61kK5HcrUcKJgptnY1K2ym/A7FGauoBCVo1j9Vl2sgFmEog==" saltValue="Xy47AdO79lwFq2ivE2oFz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A276" sqref="AA276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32" t="s">
        <v>115</v>
      </c>
      <c r="B1" s="332"/>
      <c r="C1" s="332"/>
      <c r="D1" s="332"/>
      <c r="E1" s="332"/>
      <c r="F1" s="332"/>
      <c r="G1" s="332"/>
      <c r="AG1" t="s">
        <v>116</v>
      </c>
    </row>
    <row r="2" spans="1:60" ht="24.95" customHeight="1" x14ac:dyDescent="0.2">
      <c r="A2" s="142" t="s">
        <v>7</v>
      </c>
      <c r="B2" s="72" t="s">
        <v>43</v>
      </c>
      <c r="C2" s="333" t="s">
        <v>44</v>
      </c>
      <c r="D2" s="334"/>
      <c r="E2" s="334"/>
      <c r="F2" s="334"/>
      <c r="G2" s="335"/>
      <c r="AG2" t="s">
        <v>117</v>
      </c>
    </row>
    <row r="3" spans="1:60" ht="24.95" customHeight="1" x14ac:dyDescent="0.2">
      <c r="A3" s="142" t="s">
        <v>8</v>
      </c>
      <c r="B3" s="72" t="s">
        <v>58</v>
      </c>
      <c r="C3" s="333" t="s">
        <v>59</v>
      </c>
      <c r="D3" s="334"/>
      <c r="E3" s="334"/>
      <c r="F3" s="334"/>
      <c r="G3" s="335"/>
      <c r="AC3" s="89" t="s">
        <v>117</v>
      </c>
      <c r="AG3" t="s">
        <v>118</v>
      </c>
    </row>
    <row r="4" spans="1:60" ht="24.95" customHeight="1" x14ac:dyDescent="0.2">
      <c r="A4" s="143" t="s">
        <v>9</v>
      </c>
      <c r="B4" s="144" t="s">
        <v>60</v>
      </c>
      <c r="C4" s="336" t="s">
        <v>59</v>
      </c>
      <c r="D4" s="337"/>
      <c r="E4" s="337"/>
      <c r="F4" s="337"/>
      <c r="G4" s="338"/>
      <c r="AG4" t="s">
        <v>119</v>
      </c>
    </row>
    <row r="5" spans="1:60" x14ac:dyDescent="0.2">
      <c r="D5" s="141"/>
    </row>
    <row r="6" spans="1:60" ht="38.25" x14ac:dyDescent="0.2">
      <c r="A6" s="146" t="s">
        <v>120</v>
      </c>
      <c r="B6" s="148" t="s">
        <v>121</v>
      </c>
      <c r="C6" s="148" t="s">
        <v>122</v>
      </c>
      <c r="D6" s="147" t="s">
        <v>123</v>
      </c>
      <c r="E6" s="146" t="s">
        <v>124</v>
      </c>
      <c r="F6" s="145" t="s">
        <v>125</v>
      </c>
      <c r="G6" s="146" t="s">
        <v>29</v>
      </c>
      <c r="H6" s="149" t="s">
        <v>30</v>
      </c>
      <c r="I6" s="149" t="s">
        <v>126</v>
      </c>
      <c r="J6" s="149" t="s">
        <v>31</v>
      </c>
      <c r="K6" s="149" t="s">
        <v>127</v>
      </c>
      <c r="L6" s="149" t="s">
        <v>128</v>
      </c>
      <c r="M6" s="149" t="s">
        <v>129</v>
      </c>
      <c r="N6" s="149" t="s">
        <v>130</v>
      </c>
      <c r="O6" s="149" t="s">
        <v>131</v>
      </c>
      <c r="P6" s="149" t="s">
        <v>132</v>
      </c>
      <c r="Q6" s="149" t="s">
        <v>133</v>
      </c>
      <c r="R6" s="149" t="s">
        <v>134</v>
      </c>
      <c r="S6" s="149" t="s">
        <v>135</v>
      </c>
      <c r="T6" s="149" t="s">
        <v>136</v>
      </c>
      <c r="U6" s="149" t="s">
        <v>137</v>
      </c>
      <c r="V6" s="149" t="s">
        <v>138</v>
      </c>
      <c r="W6" s="149" t="s">
        <v>139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140</v>
      </c>
      <c r="B8" s="164" t="s">
        <v>68</v>
      </c>
      <c r="C8" s="178" t="s">
        <v>69</v>
      </c>
      <c r="D8" s="165"/>
      <c r="E8" s="166"/>
      <c r="F8" s="167"/>
      <c r="G8" s="167">
        <f>SUMIF(AG9:AG24,"&lt;&gt;NOR",G9:G24)</f>
        <v>0</v>
      </c>
      <c r="H8" s="167"/>
      <c r="I8" s="167">
        <f>SUM(I9:I24)</f>
        <v>7855.09</v>
      </c>
      <c r="J8" s="167"/>
      <c r="K8" s="167">
        <f>SUM(K9:K24)</f>
        <v>13505.650000000001</v>
      </c>
      <c r="L8" s="167"/>
      <c r="M8" s="167">
        <f>SUM(M9:M24)</f>
        <v>0</v>
      </c>
      <c r="N8" s="167"/>
      <c r="O8" s="167">
        <f>SUM(O9:O24)</f>
        <v>0.76</v>
      </c>
      <c r="P8" s="167"/>
      <c r="Q8" s="167">
        <f>SUM(Q9:Q24)</f>
        <v>0</v>
      </c>
      <c r="R8" s="167"/>
      <c r="S8" s="167"/>
      <c r="T8" s="168"/>
      <c r="U8" s="162"/>
      <c r="V8" s="162">
        <f>SUM(V9:V24)</f>
        <v>0</v>
      </c>
      <c r="W8" s="162"/>
      <c r="AG8" t="s">
        <v>141</v>
      </c>
    </row>
    <row r="9" spans="1:60" outlineLevel="1" x14ac:dyDescent="0.2">
      <c r="A9" s="169">
        <v>1</v>
      </c>
      <c r="B9" s="170" t="s">
        <v>142</v>
      </c>
      <c r="C9" s="179" t="s">
        <v>143</v>
      </c>
      <c r="D9" s="171" t="s">
        <v>144</v>
      </c>
      <c r="E9" s="172">
        <v>2.0590000000000002</v>
      </c>
      <c r="F9" s="173">
        <v>0</v>
      </c>
      <c r="G9" s="174">
        <f>ROUND(E9*F9,2)</f>
        <v>0</v>
      </c>
      <c r="H9" s="173">
        <v>344.91</v>
      </c>
      <c r="I9" s="174">
        <f>ROUND(E9*H9,2)</f>
        <v>710.17</v>
      </c>
      <c r="J9" s="173">
        <v>201.09</v>
      </c>
      <c r="K9" s="174">
        <f>ROUND(E9*J9,2)</f>
        <v>414.04</v>
      </c>
      <c r="L9" s="174">
        <v>15</v>
      </c>
      <c r="M9" s="174">
        <f>G9*(1+L9/100)</f>
        <v>0</v>
      </c>
      <c r="N9" s="174">
        <v>5.2510000000000001E-2</v>
      </c>
      <c r="O9" s="174">
        <f>ROUND(E9*N9,2)</f>
        <v>0.11</v>
      </c>
      <c r="P9" s="174">
        <v>0</v>
      </c>
      <c r="Q9" s="174">
        <f>ROUND(E9*P9,2)</f>
        <v>0</v>
      </c>
      <c r="R9" s="174"/>
      <c r="S9" s="174" t="s">
        <v>145</v>
      </c>
      <c r="T9" s="175" t="s">
        <v>145</v>
      </c>
      <c r="U9" s="159">
        <v>0</v>
      </c>
      <c r="V9" s="159">
        <f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146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0" t="s">
        <v>147</v>
      </c>
      <c r="D10" s="160"/>
      <c r="E10" s="161">
        <v>2.0590000000000002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148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330"/>
      <c r="D11" s="331"/>
      <c r="E11" s="331"/>
      <c r="F11" s="331"/>
      <c r="G11" s="331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149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69">
        <v>2</v>
      </c>
      <c r="B12" s="170" t="s">
        <v>150</v>
      </c>
      <c r="C12" s="179" t="s">
        <v>151</v>
      </c>
      <c r="D12" s="171" t="s">
        <v>144</v>
      </c>
      <c r="E12" s="172">
        <v>6.1348000000000003</v>
      </c>
      <c r="F12" s="173">
        <v>0</v>
      </c>
      <c r="G12" s="174">
        <f>ROUND(E12*F12,2)</f>
        <v>0</v>
      </c>
      <c r="H12" s="173">
        <v>414.96</v>
      </c>
      <c r="I12" s="174">
        <f>ROUND(E12*H12,2)</f>
        <v>2545.6999999999998</v>
      </c>
      <c r="J12" s="173">
        <v>440.04</v>
      </c>
      <c r="K12" s="174">
        <f>ROUND(E12*J12,2)</f>
        <v>2699.56</v>
      </c>
      <c r="L12" s="174">
        <v>15</v>
      </c>
      <c r="M12" s="174">
        <f>G12*(1+L12/100)</f>
        <v>0</v>
      </c>
      <c r="N12" s="174">
        <v>2.9770000000000001E-2</v>
      </c>
      <c r="O12" s="174">
        <f>ROUND(E12*N12,2)</f>
        <v>0.18</v>
      </c>
      <c r="P12" s="174">
        <v>0</v>
      </c>
      <c r="Q12" s="174">
        <f>ROUND(E12*P12,2)</f>
        <v>0</v>
      </c>
      <c r="R12" s="174"/>
      <c r="S12" s="174" t="s">
        <v>145</v>
      </c>
      <c r="T12" s="175" t="s">
        <v>145</v>
      </c>
      <c r="U12" s="159">
        <v>0</v>
      </c>
      <c r="V12" s="159">
        <f>ROUND(E12*U12,2)</f>
        <v>0</v>
      </c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146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80" t="s">
        <v>152</v>
      </c>
      <c r="D13" s="160"/>
      <c r="E13" s="161">
        <v>6.1348000000000003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148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330"/>
      <c r="D14" s="331"/>
      <c r="E14" s="331"/>
      <c r="F14" s="331"/>
      <c r="G14" s="331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149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69">
        <v>3</v>
      </c>
      <c r="B15" s="170" t="s">
        <v>153</v>
      </c>
      <c r="C15" s="179" t="s">
        <v>154</v>
      </c>
      <c r="D15" s="171" t="s">
        <v>144</v>
      </c>
      <c r="E15" s="172">
        <v>21.92</v>
      </c>
      <c r="F15" s="173">
        <v>0</v>
      </c>
      <c r="G15" s="174">
        <f>ROUND(E15*F15,2)</f>
        <v>0</v>
      </c>
      <c r="H15" s="173">
        <v>180.33</v>
      </c>
      <c r="I15" s="174">
        <f>ROUND(E15*H15,2)</f>
        <v>3952.83</v>
      </c>
      <c r="J15" s="173">
        <v>371.67</v>
      </c>
      <c r="K15" s="174">
        <f>ROUND(E15*J15,2)</f>
        <v>8147.01</v>
      </c>
      <c r="L15" s="174">
        <v>15</v>
      </c>
      <c r="M15" s="174">
        <f>G15*(1+L15/100)</f>
        <v>0</v>
      </c>
      <c r="N15" s="174">
        <v>1.8599999999999998E-2</v>
      </c>
      <c r="O15" s="174">
        <f>ROUND(E15*N15,2)</f>
        <v>0.41</v>
      </c>
      <c r="P15" s="174">
        <v>0</v>
      </c>
      <c r="Q15" s="174">
        <f>ROUND(E15*P15,2)</f>
        <v>0</v>
      </c>
      <c r="R15" s="174"/>
      <c r="S15" s="174" t="s">
        <v>145</v>
      </c>
      <c r="T15" s="175" t="s">
        <v>145</v>
      </c>
      <c r="U15" s="159">
        <v>0</v>
      </c>
      <c r="V15" s="159">
        <f>ROUND(E15*U15,2)</f>
        <v>0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146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80" t="s">
        <v>155</v>
      </c>
      <c r="D16" s="160"/>
      <c r="E16" s="161">
        <v>21.92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148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330"/>
      <c r="D17" s="331"/>
      <c r="E17" s="331"/>
      <c r="F17" s="331"/>
      <c r="G17" s="331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149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69">
        <v>4</v>
      </c>
      <c r="B18" s="170" t="s">
        <v>156</v>
      </c>
      <c r="C18" s="179" t="s">
        <v>157</v>
      </c>
      <c r="D18" s="171" t="s">
        <v>144</v>
      </c>
      <c r="E18" s="172">
        <v>3.03</v>
      </c>
      <c r="F18" s="173">
        <v>0</v>
      </c>
      <c r="G18" s="174">
        <f>ROUND(E18*F18,2)</f>
        <v>0</v>
      </c>
      <c r="H18" s="173">
        <v>213.33</v>
      </c>
      <c r="I18" s="174">
        <f>ROUND(E18*H18,2)</f>
        <v>646.39</v>
      </c>
      <c r="J18" s="173">
        <v>371.67</v>
      </c>
      <c r="K18" s="174">
        <f>ROUND(E18*J18,2)</f>
        <v>1126.1600000000001</v>
      </c>
      <c r="L18" s="174">
        <v>15</v>
      </c>
      <c r="M18" s="174">
        <f>G18*(1+L18/100)</f>
        <v>0</v>
      </c>
      <c r="N18" s="174">
        <v>1.8599999999999998E-2</v>
      </c>
      <c r="O18" s="174">
        <f>ROUND(E18*N18,2)</f>
        <v>0.06</v>
      </c>
      <c r="P18" s="174">
        <v>0</v>
      </c>
      <c r="Q18" s="174">
        <f>ROUND(E18*P18,2)</f>
        <v>0</v>
      </c>
      <c r="R18" s="174"/>
      <c r="S18" s="174" t="s">
        <v>145</v>
      </c>
      <c r="T18" s="175" t="s">
        <v>145</v>
      </c>
      <c r="U18" s="159">
        <v>0</v>
      </c>
      <c r="V18" s="159">
        <f>ROUND(E18*U18,2)</f>
        <v>0</v>
      </c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146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80" t="s">
        <v>158</v>
      </c>
      <c r="D19" s="160"/>
      <c r="E19" s="161">
        <v>3.03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148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330"/>
      <c r="D20" s="331"/>
      <c r="E20" s="331"/>
      <c r="F20" s="331"/>
      <c r="G20" s="331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149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69">
        <v>5</v>
      </c>
      <c r="B21" s="170" t="s">
        <v>159</v>
      </c>
      <c r="C21" s="179" t="s">
        <v>160</v>
      </c>
      <c r="D21" s="171" t="s">
        <v>144</v>
      </c>
      <c r="E21" s="172">
        <v>6.72</v>
      </c>
      <c r="F21" s="173">
        <v>0</v>
      </c>
      <c r="G21" s="174">
        <f>ROUND(E21*F21,2)</f>
        <v>0</v>
      </c>
      <c r="H21" s="173">
        <v>0</v>
      </c>
      <c r="I21" s="174">
        <f>ROUND(E21*H21,2)</f>
        <v>0</v>
      </c>
      <c r="J21" s="173">
        <v>166.5</v>
      </c>
      <c r="K21" s="174">
        <f>ROUND(E21*J21,2)</f>
        <v>1118.8800000000001</v>
      </c>
      <c r="L21" s="174">
        <v>15</v>
      </c>
      <c r="M21" s="174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4"/>
      <c r="S21" s="174" t="s">
        <v>145</v>
      </c>
      <c r="T21" s="175" t="s">
        <v>145</v>
      </c>
      <c r="U21" s="159">
        <v>0</v>
      </c>
      <c r="V21" s="159">
        <f>ROUND(E21*U21,2)</f>
        <v>0</v>
      </c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146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80" t="s">
        <v>161</v>
      </c>
      <c r="D22" s="160"/>
      <c r="E22" s="161">
        <v>3.69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148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80" t="s">
        <v>158</v>
      </c>
      <c r="D23" s="160"/>
      <c r="E23" s="161">
        <v>3.03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148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330"/>
      <c r="D24" s="331"/>
      <c r="E24" s="331"/>
      <c r="F24" s="331"/>
      <c r="G24" s="331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149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3" t="s">
        <v>140</v>
      </c>
      <c r="B25" s="164" t="s">
        <v>70</v>
      </c>
      <c r="C25" s="178" t="s">
        <v>71</v>
      </c>
      <c r="D25" s="165"/>
      <c r="E25" s="166"/>
      <c r="F25" s="167"/>
      <c r="G25" s="167">
        <f>SUMIF(AG26:AG53,"&lt;&gt;NOR",G26:G53)</f>
        <v>0</v>
      </c>
      <c r="H25" s="167"/>
      <c r="I25" s="167">
        <f>SUM(I26:I53)</f>
        <v>5865.96</v>
      </c>
      <c r="J25" s="167"/>
      <c r="K25" s="167">
        <f>SUM(K26:K53)</f>
        <v>19339.34</v>
      </c>
      <c r="L25" s="167"/>
      <c r="M25" s="167">
        <f>SUM(M26:M53)</f>
        <v>0</v>
      </c>
      <c r="N25" s="167"/>
      <c r="O25" s="167">
        <f>SUM(O26:O53)</f>
        <v>1.8199999999999998</v>
      </c>
      <c r="P25" s="167"/>
      <c r="Q25" s="167">
        <f>SUM(Q26:Q53)</f>
        <v>0</v>
      </c>
      <c r="R25" s="167"/>
      <c r="S25" s="167"/>
      <c r="T25" s="168"/>
      <c r="U25" s="162"/>
      <c r="V25" s="162">
        <f>SUM(V26:V53)</f>
        <v>10.719999999999999</v>
      </c>
      <c r="W25" s="162"/>
      <c r="AG25" t="s">
        <v>141</v>
      </c>
    </row>
    <row r="26" spans="1:60" outlineLevel="1" x14ac:dyDescent="0.2">
      <c r="A26" s="169">
        <v>6</v>
      </c>
      <c r="B26" s="170" t="s">
        <v>162</v>
      </c>
      <c r="C26" s="179" t="s">
        <v>163</v>
      </c>
      <c r="D26" s="171" t="s">
        <v>144</v>
      </c>
      <c r="E26" s="172">
        <v>74.080399999999997</v>
      </c>
      <c r="F26" s="173">
        <v>0</v>
      </c>
      <c r="G26" s="174">
        <f>ROUND(E26*F26,2)</f>
        <v>0</v>
      </c>
      <c r="H26" s="173">
        <v>1.79</v>
      </c>
      <c r="I26" s="174">
        <f>ROUND(E26*H26,2)</f>
        <v>132.6</v>
      </c>
      <c r="J26" s="173">
        <v>26.31</v>
      </c>
      <c r="K26" s="174">
        <f>ROUND(E26*J26,2)</f>
        <v>1949.06</v>
      </c>
      <c r="L26" s="174">
        <v>15</v>
      </c>
      <c r="M26" s="174">
        <f>G26*(1+L26/100)</f>
        <v>0</v>
      </c>
      <c r="N26" s="174">
        <v>3.0000000000000001E-5</v>
      </c>
      <c r="O26" s="174">
        <f>ROUND(E26*N26,2)</f>
        <v>0</v>
      </c>
      <c r="P26" s="174">
        <v>0</v>
      </c>
      <c r="Q26" s="174">
        <f>ROUND(E26*P26,2)</f>
        <v>0</v>
      </c>
      <c r="R26" s="174" t="s">
        <v>164</v>
      </c>
      <c r="S26" s="174" t="s">
        <v>145</v>
      </c>
      <c r="T26" s="175" t="s">
        <v>145</v>
      </c>
      <c r="U26" s="159">
        <v>7.0000000000000007E-2</v>
      </c>
      <c r="V26" s="159">
        <f>ROUND(E26*U26,2)</f>
        <v>5.19</v>
      </c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165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339" t="s">
        <v>166</v>
      </c>
      <c r="D27" s="340"/>
      <c r="E27" s="340"/>
      <c r="F27" s="340"/>
      <c r="G27" s="340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167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80" t="s">
        <v>168</v>
      </c>
      <c r="D28" s="160"/>
      <c r="E28" s="161">
        <v>42.870399999999997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148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80" t="s">
        <v>169</v>
      </c>
      <c r="D29" s="160"/>
      <c r="E29" s="161">
        <v>4.7220000000000004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148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80" t="s">
        <v>170</v>
      </c>
      <c r="D30" s="160"/>
      <c r="E30" s="161">
        <v>26.488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148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330"/>
      <c r="D31" s="331"/>
      <c r="E31" s="331"/>
      <c r="F31" s="331"/>
      <c r="G31" s="331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149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22.5" outlineLevel="1" x14ac:dyDescent="0.2">
      <c r="A32" s="169">
        <v>7</v>
      </c>
      <c r="B32" s="170" t="s">
        <v>171</v>
      </c>
      <c r="C32" s="179" t="s">
        <v>172</v>
      </c>
      <c r="D32" s="171" t="s">
        <v>144</v>
      </c>
      <c r="E32" s="172">
        <v>5</v>
      </c>
      <c r="F32" s="173">
        <v>0</v>
      </c>
      <c r="G32" s="174">
        <f>ROUND(E32*F32,2)</f>
        <v>0</v>
      </c>
      <c r="H32" s="173">
        <v>188.67</v>
      </c>
      <c r="I32" s="174">
        <f>ROUND(E32*H32,2)</f>
        <v>943.35</v>
      </c>
      <c r="J32" s="173">
        <v>247.33</v>
      </c>
      <c r="K32" s="174">
        <f>ROUND(E32*J32,2)</f>
        <v>1236.6500000000001</v>
      </c>
      <c r="L32" s="174">
        <v>15</v>
      </c>
      <c r="M32" s="174">
        <f>G32*(1+L32/100)</f>
        <v>0</v>
      </c>
      <c r="N32" s="174">
        <v>6.8000000000000005E-2</v>
      </c>
      <c r="O32" s="174">
        <f>ROUND(E32*N32,2)</f>
        <v>0.34</v>
      </c>
      <c r="P32" s="174">
        <v>0</v>
      </c>
      <c r="Q32" s="174">
        <f>ROUND(E32*P32,2)</f>
        <v>0</v>
      </c>
      <c r="R32" s="174" t="s">
        <v>173</v>
      </c>
      <c r="S32" s="174" t="s">
        <v>145</v>
      </c>
      <c r="T32" s="175" t="s">
        <v>145</v>
      </c>
      <c r="U32" s="159">
        <v>0.71397999999999995</v>
      </c>
      <c r="V32" s="159">
        <f>ROUND(E32*U32,2)</f>
        <v>3.57</v>
      </c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165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339" t="s">
        <v>174</v>
      </c>
      <c r="D33" s="340"/>
      <c r="E33" s="340"/>
      <c r="F33" s="340"/>
      <c r="G33" s="340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167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80" t="s">
        <v>175</v>
      </c>
      <c r="D34" s="160"/>
      <c r="E34" s="161">
        <v>5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148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330"/>
      <c r="D35" s="331"/>
      <c r="E35" s="331"/>
      <c r="F35" s="331"/>
      <c r="G35" s="331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149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69">
        <v>8</v>
      </c>
      <c r="B36" s="170" t="s">
        <v>176</v>
      </c>
      <c r="C36" s="179" t="s">
        <v>177</v>
      </c>
      <c r="D36" s="171" t="s">
        <v>144</v>
      </c>
      <c r="E36" s="172">
        <v>1.6559999999999999</v>
      </c>
      <c r="F36" s="173">
        <v>0</v>
      </c>
      <c r="G36" s="174">
        <f>ROUND(E36*F36,2)</f>
        <v>0</v>
      </c>
      <c r="H36" s="173">
        <v>140.53</v>
      </c>
      <c r="I36" s="174">
        <f>ROUND(E36*H36,2)</f>
        <v>232.72</v>
      </c>
      <c r="J36" s="173">
        <v>481.47</v>
      </c>
      <c r="K36" s="174">
        <f>ROUND(E36*J36,2)</f>
        <v>797.31</v>
      </c>
      <c r="L36" s="174">
        <v>15</v>
      </c>
      <c r="M36" s="174">
        <f>G36*(1+L36/100)</f>
        <v>0</v>
      </c>
      <c r="N36" s="174">
        <v>3.4909999999999997E-2</v>
      </c>
      <c r="O36" s="174">
        <f>ROUND(E36*N36,2)</f>
        <v>0.06</v>
      </c>
      <c r="P36" s="174">
        <v>0</v>
      </c>
      <c r="Q36" s="174">
        <f>ROUND(E36*P36,2)</f>
        <v>0</v>
      </c>
      <c r="R36" s="174" t="s">
        <v>173</v>
      </c>
      <c r="S36" s="174" t="s">
        <v>145</v>
      </c>
      <c r="T36" s="175" t="s">
        <v>145</v>
      </c>
      <c r="U36" s="159">
        <v>1.1841699999999999</v>
      </c>
      <c r="V36" s="159">
        <f>ROUND(E36*U36,2)</f>
        <v>1.96</v>
      </c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165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339" t="s">
        <v>178</v>
      </c>
      <c r="D37" s="340"/>
      <c r="E37" s="340"/>
      <c r="F37" s="340"/>
      <c r="G37" s="340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167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80" t="s">
        <v>179</v>
      </c>
      <c r="D38" s="160"/>
      <c r="E38" s="161">
        <v>1.6559999999999999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148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330"/>
      <c r="D39" s="331"/>
      <c r="E39" s="331"/>
      <c r="F39" s="331"/>
      <c r="G39" s="331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149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69">
        <v>9</v>
      </c>
      <c r="B40" s="170" t="s">
        <v>180</v>
      </c>
      <c r="C40" s="179" t="s">
        <v>181</v>
      </c>
      <c r="D40" s="171" t="s">
        <v>144</v>
      </c>
      <c r="E40" s="172">
        <v>74.080399999999997</v>
      </c>
      <c r="F40" s="173">
        <v>0</v>
      </c>
      <c r="G40" s="174">
        <f>ROUND(E40*F40,2)</f>
        <v>0</v>
      </c>
      <c r="H40" s="173">
        <v>32.97</v>
      </c>
      <c r="I40" s="174">
        <f>ROUND(E40*H40,2)</f>
        <v>2442.4299999999998</v>
      </c>
      <c r="J40" s="173">
        <v>113.03</v>
      </c>
      <c r="K40" s="174">
        <f>ROUND(E40*J40,2)</f>
        <v>8373.31</v>
      </c>
      <c r="L40" s="174">
        <v>15</v>
      </c>
      <c r="M40" s="174">
        <f>G40*(1+L40/100)</f>
        <v>0</v>
      </c>
      <c r="N40" s="174">
        <v>3.3600000000000001E-3</v>
      </c>
      <c r="O40" s="174">
        <f>ROUND(E40*N40,2)</f>
        <v>0.25</v>
      </c>
      <c r="P40" s="174">
        <v>0</v>
      </c>
      <c r="Q40" s="174">
        <f>ROUND(E40*P40,2)</f>
        <v>0</v>
      </c>
      <c r="R40" s="174"/>
      <c r="S40" s="174" t="s">
        <v>145</v>
      </c>
      <c r="T40" s="175" t="s">
        <v>145</v>
      </c>
      <c r="U40" s="159">
        <v>0</v>
      </c>
      <c r="V40" s="159">
        <f>ROUND(E40*U40,2)</f>
        <v>0</v>
      </c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146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80" t="s">
        <v>168</v>
      </c>
      <c r="D41" s="160"/>
      <c r="E41" s="161">
        <v>42.870399999999997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148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80" t="s">
        <v>169</v>
      </c>
      <c r="D42" s="160"/>
      <c r="E42" s="161">
        <v>4.7220000000000004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148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80" t="s">
        <v>170</v>
      </c>
      <c r="D43" s="160"/>
      <c r="E43" s="161">
        <v>26.488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148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330"/>
      <c r="D44" s="331"/>
      <c r="E44" s="331"/>
      <c r="F44" s="331"/>
      <c r="G44" s="331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149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69">
        <v>10</v>
      </c>
      <c r="B45" s="170" t="s">
        <v>182</v>
      </c>
      <c r="C45" s="179" t="s">
        <v>183</v>
      </c>
      <c r="D45" s="171" t="s">
        <v>144</v>
      </c>
      <c r="E45" s="172">
        <v>4.2586000000000004</v>
      </c>
      <c r="F45" s="173">
        <v>0</v>
      </c>
      <c r="G45" s="174">
        <f>ROUND(E45*F45,2)</f>
        <v>0</v>
      </c>
      <c r="H45" s="173">
        <v>13.19</v>
      </c>
      <c r="I45" s="174">
        <f>ROUND(E45*H45,2)</f>
        <v>56.17</v>
      </c>
      <c r="J45" s="173">
        <v>27.01</v>
      </c>
      <c r="K45" s="174">
        <f>ROUND(E45*J45,2)</f>
        <v>115.02</v>
      </c>
      <c r="L45" s="174">
        <v>15</v>
      </c>
      <c r="M45" s="174">
        <f>G45*(1+L45/100)</f>
        <v>0</v>
      </c>
      <c r="N45" s="174">
        <v>4.0000000000000003E-5</v>
      </c>
      <c r="O45" s="174">
        <f>ROUND(E45*N45,2)</f>
        <v>0</v>
      </c>
      <c r="P45" s="174">
        <v>0</v>
      </c>
      <c r="Q45" s="174">
        <f>ROUND(E45*P45,2)</f>
        <v>0</v>
      </c>
      <c r="R45" s="174"/>
      <c r="S45" s="174" t="s">
        <v>145</v>
      </c>
      <c r="T45" s="175" t="s">
        <v>145</v>
      </c>
      <c r="U45" s="159">
        <v>0</v>
      </c>
      <c r="V45" s="159">
        <f>ROUND(E45*U45,2)</f>
        <v>0</v>
      </c>
      <c r="W45" s="159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146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80" t="s">
        <v>184</v>
      </c>
      <c r="D46" s="160"/>
      <c r="E46" s="161">
        <v>0.58499999999999996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148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80" t="s">
        <v>185</v>
      </c>
      <c r="D47" s="160"/>
      <c r="E47" s="161">
        <v>3.6736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148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330"/>
      <c r="D48" s="331"/>
      <c r="E48" s="331"/>
      <c r="F48" s="331"/>
      <c r="G48" s="331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149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69">
        <v>11</v>
      </c>
      <c r="B49" s="170" t="s">
        <v>186</v>
      </c>
      <c r="C49" s="179" t="s">
        <v>187</v>
      </c>
      <c r="D49" s="171" t="s">
        <v>144</v>
      </c>
      <c r="E49" s="172">
        <v>74.080399999999997</v>
      </c>
      <c r="F49" s="173">
        <v>0</v>
      </c>
      <c r="G49" s="174">
        <f>ROUND(E49*F49,2)</f>
        <v>0</v>
      </c>
      <c r="H49" s="173">
        <v>27.79</v>
      </c>
      <c r="I49" s="174">
        <f>ROUND(E49*H49,2)</f>
        <v>2058.69</v>
      </c>
      <c r="J49" s="173">
        <v>92.71</v>
      </c>
      <c r="K49" s="174">
        <f>ROUND(E49*J49,2)</f>
        <v>6867.99</v>
      </c>
      <c r="L49" s="174">
        <v>15</v>
      </c>
      <c r="M49" s="174">
        <f>G49*(1+L49/100)</f>
        <v>0</v>
      </c>
      <c r="N49" s="174">
        <v>1.5810000000000001E-2</v>
      </c>
      <c r="O49" s="174">
        <f>ROUND(E49*N49,2)</f>
        <v>1.17</v>
      </c>
      <c r="P49" s="174">
        <v>0</v>
      </c>
      <c r="Q49" s="174">
        <f>ROUND(E49*P49,2)</f>
        <v>0</v>
      </c>
      <c r="R49" s="174"/>
      <c r="S49" s="174" t="s">
        <v>145</v>
      </c>
      <c r="T49" s="175" t="s">
        <v>145</v>
      </c>
      <c r="U49" s="159">
        <v>0</v>
      </c>
      <c r="V49" s="159">
        <f>ROUND(E49*U49,2)</f>
        <v>0</v>
      </c>
      <c r="W49" s="159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146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180" t="s">
        <v>168</v>
      </c>
      <c r="D50" s="160"/>
      <c r="E50" s="161">
        <v>42.870399999999997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148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180" t="s">
        <v>169</v>
      </c>
      <c r="D51" s="160"/>
      <c r="E51" s="161">
        <v>4.7220000000000004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148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180" t="s">
        <v>170</v>
      </c>
      <c r="D52" s="160"/>
      <c r="E52" s="161">
        <v>26.488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148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330"/>
      <c r="D53" s="331"/>
      <c r="E53" s="331"/>
      <c r="F53" s="331"/>
      <c r="G53" s="331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149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x14ac:dyDescent="0.2">
      <c r="A54" s="163" t="s">
        <v>140</v>
      </c>
      <c r="B54" s="164" t="s">
        <v>72</v>
      </c>
      <c r="C54" s="178" t="s">
        <v>73</v>
      </c>
      <c r="D54" s="165"/>
      <c r="E54" s="166"/>
      <c r="F54" s="167"/>
      <c r="G54" s="167">
        <f>SUMIF(AG55:AG58,"&lt;&gt;NOR",G55:G58)</f>
        <v>0</v>
      </c>
      <c r="H54" s="167"/>
      <c r="I54" s="167">
        <f>SUM(I55:I58)</f>
        <v>59.9</v>
      </c>
      <c r="J54" s="167"/>
      <c r="K54" s="167">
        <f>SUM(K55:K58)</f>
        <v>95.67</v>
      </c>
      <c r="L54" s="167"/>
      <c r="M54" s="167">
        <f>SUM(M55:M58)</f>
        <v>0</v>
      </c>
      <c r="N54" s="167"/>
      <c r="O54" s="167">
        <f>SUM(O55:O58)</f>
        <v>0.05</v>
      </c>
      <c r="P54" s="167"/>
      <c r="Q54" s="167">
        <f>SUM(Q55:Q58)</f>
        <v>0</v>
      </c>
      <c r="R54" s="167"/>
      <c r="S54" s="167"/>
      <c r="T54" s="168"/>
      <c r="U54" s="162"/>
      <c r="V54" s="162">
        <f>SUM(V55:V58)</f>
        <v>0.25</v>
      </c>
      <c r="W54" s="162"/>
      <c r="AG54" t="s">
        <v>141</v>
      </c>
    </row>
    <row r="55" spans="1:60" ht="22.5" outlineLevel="1" x14ac:dyDescent="0.2">
      <c r="A55" s="169">
        <v>12</v>
      </c>
      <c r="B55" s="170" t="s">
        <v>188</v>
      </c>
      <c r="C55" s="179" t="s">
        <v>189</v>
      </c>
      <c r="D55" s="171" t="s">
        <v>144</v>
      </c>
      <c r="E55" s="172">
        <v>0.67200000000000004</v>
      </c>
      <c r="F55" s="173">
        <v>0</v>
      </c>
      <c r="G55" s="174">
        <f>ROUND(E55*F55,2)</f>
        <v>0</v>
      </c>
      <c r="H55" s="173">
        <v>89.14</v>
      </c>
      <c r="I55" s="174">
        <f>ROUND(E55*H55,2)</f>
        <v>59.9</v>
      </c>
      <c r="J55" s="173">
        <v>142.36000000000001</v>
      </c>
      <c r="K55" s="174">
        <f>ROUND(E55*J55,2)</f>
        <v>95.67</v>
      </c>
      <c r="L55" s="174">
        <v>15</v>
      </c>
      <c r="M55" s="174">
        <f>G55*(1+L55/100)</f>
        <v>0</v>
      </c>
      <c r="N55" s="174">
        <v>7.4260000000000007E-2</v>
      </c>
      <c r="O55" s="174">
        <f>ROUND(E55*N55,2)</f>
        <v>0.05</v>
      </c>
      <c r="P55" s="174">
        <v>0</v>
      </c>
      <c r="Q55" s="174">
        <f>ROUND(E55*P55,2)</f>
        <v>0</v>
      </c>
      <c r="R55" s="174" t="s">
        <v>164</v>
      </c>
      <c r="S55" s="174" t="s">
        <v>145</v>
      </c>
      <c r="T55" s="175" t="s">
        <v>145</v>
      </c>
      <c r="U55" s="159">
        <v>0.373</v>
      </c>
      <c r="V55" s="159">
        <f>ROUND(E55*U55,2)</f>
        <v>0.25</v>
      </c>
      <c r="W55" s="159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165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2.5" outlineLevel="1" x14ac:dyDescent="0.2">
      <c r="A56" s="157"/>
      <c r="B56" s="158"/>
      <c r="C56" s="339" t="s">
        <v>190</v>
      </c>
      <c r="D56" s="340"/>
      <c r="E56" s="340"/>
      <c r="F56" s="340"/>
      <c r="G56" s="340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167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76" t="str">
        <f>C56</f>
        <v>na zdivu jako podklad např. pod izolaci, na parapetech z prefabrikovaných dílců, pod oplechování apod., vodorovný nebo ve spádu do 15°, hlazený dřevěným hladítkem,</v>
      </c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180" t="s">
        <v>191</v>
      </c>
      <c r="D57" s="160"/>
      <c r="E57" s="161">
        <v>0.67200000000000004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148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330"/>
      <c r="D58" s="331"/>
      <c r="E58" s="331"/>
      <c r="F58" s="331"/>
      <c r="G58" s="331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149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x14ac:dyDescent="0.2">
      <c r="A59" s="163" t="s">
        <v>140</v>
      </c>
      <c r="B59" s="164" t="s">
        <v>74</v>
      </c>
      <c r="C59" s="178" t="s">
        <v>75</v>
      </c>
      <c r="D59" s="165"/>
      <c r="E59" s="166"/>
      <c r="F59" s="167"/>
      <c r="G59" s="167">
        <f>SUMIF(AG60:AG63,"&lt;&gt;NOR",G60:G63)</f>
        <v>0</v>
      </c>
      <c r="H59" s="167"/>
      <c r="I59" s="167">
        <f>SUM(I60:I63)</f>
        <v>407.43</v>
      </c>
      <c r="J59" s="167"/>
      <c r="K59" s="167">
        <f>SUM(K60:K63)</f>
        <v>363.13</v>
      </c>
      <c r="L59" s="167"/>
      <c r="M59" s="167">
        <f>SUM(M60:M63)</f>
        <v>0</v>
      </c>
      <c r="N59" s="167"/>
      <c r="O59" s="167">
        <f>SUM(O60:O63)</f>
        <v>0.01</v>
      </c>
      <c r="P59" s="167"/>
      <c r="Q59" s="167">
        <f>SUM(Q60:Q63)</f>
        <v>0</v>
      </c>
      <c r="R59" s="167"/>
      <c r="S59" s="167"/>
      <c r="T59" s="168"/>
      <c r="U59" s="162"/>
      <c r="V59" s="162">
        <f>SUM(V60:V63)</f>
        <v>0.95</v>
      </c>
      <c r="W59" s="162"/>
      <c r="AG59" t="s">
        <v>141</v>
      </c>
    </row>
    <row r="60" spans="1:60" ht="22.5" outlineLevel="1" x14ac:dyDescent="0.2">
      <c r="A60" s="169">
        <v>13</v>
      </c>
      <c r="B60" s="170" t="s">
        <v>192</v>
      </c>
      <c r="C60" s="179" t="s">
        <v>193</v>
      </c>
      <c r="D60" s="171" t="s">
        <v>194</v>
      </c>
      <c r="E60" s="172">
        <v>2.2400000000000002</v>
      </c>
      <c r="F60" s="173">
        <v>0</v>
      </c>
      <c r="G60" s="174">
        <f>ROUND(E60*F60,2)</f>
        <v>0</v>
      </c>
      <c r="H60" s="173">
        <v>181.89</v>
      </c>
      <c r="I60" s="174">
        <f>ROUND(E60*H60,2)</f>
        <v>407.43</v>
      </c>
      <c r="J60" s="173">
        <v>162.11000000000001</v>
      </c>
      <c r="K60" s="174">
        <f>ROUND(E60*J60,2)</f>
        <v>363.13</v>
      </c>
      <c r="L60" s="174">
        <v>15</v>
      </c>
      <c r="M60" s="174">
        <f>G60*(1+L60/100)</f>
        <v>0</v>
      </c>
      <c r="N60" s="174">
        <v>6.1599999999999997E-3</v>
      </c>
      <c r="O60" s="174">
        <f>ROUND(E60*N60,2)</f>
        <v>0.01</v>
      </c>
      <c r="P60" s="174">
        <v>0</v>
      </c>
      <c r="Q60" s="174">
        <f>ROUND(E60*P60,2)</f>
        <v>0</v>
      </c>
      <c r="R60" s="174" t="s">
        <v>164</v>
      </c>
      <c r="S60" s="174" t="s">
        <v>145</v>
      </c>
      <c r="T60" s="175" t="s">
        <v>145</v>
      </c>
      <c r="U60" s="159">
        <v>0.42499999999999999</v>
      </c>
      <c r="V60" s="159">
        <f>ROUND(E60*U60,2)</f>
        <v>0.95</v>
      </c>
      <c r="W60" s="159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165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339" t="s">
        <v>195</v>
      </c>
      <c r="D61" s="340"/>
      <c r="E61" s="340"/>
      <c r="F61" s="340"/>
      <c r="G61" s="340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167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80" t="s">
        <v>196</v>
      </c>
      <c r="D62" s="160"/>
      <c r="E62" s="161">
        <v>2.2400000000000002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148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330"/>
      <c r="D63" s="331"/>
      <c r="E63" s="331"/>
      <c r="F63" s="331"/>
      <c r="G63" s="331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149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x14ac:dyDescent="0.2">
      <c r="A64" s="163" t="s">
        <v>140</v>
      </c>
      <c r="B64" s="164" t="s">
        <v>76</v>
      </c>
      <c r="C64" s="178" t="s">
        <v>77</v>
      </c>
      <c r="D64" s="165"/>
      <c r="E64" s="166"/>
      <c r="F64" s="167"/>
      <c r="G64" s="167">
        <f>SUMIF(AG65:AG68,"&lt;&gt;NOR",G65:G68)</f>
        <v>0</v>
      </c>
      <c r="H64" s="167"/>
      <c r="I64" s="167">
        <f>SUM(I65:I68)</f>
        <v>875.25</v>
      </c>
      <c r="J64" s="167"/>
      <c r="K64" s="167">
        <f>SUM(K65:K68)</f>
        <v>1445.1</v>
      </c>
      <c r="L64" s="167"/>
      <c r="M64" s="167">
        <f>SUM(M65:M68)</f>
        <v>0</v>
      </c>
      <c r="N64" s="167"/>
      <c r="O64" s="167">
        <f>SUM(O65:O68)</f>
        <v>0.03</v>
      </c>
      <c r="P64" s="167"/>
      <c r="Q64" s="167">
        <f>SUM(Q65:Q68)</f>
        <v>0</v>
      </c>
      <c r="R64" s="167"/>
      <c r="S64" s="167"/>
      <c r="T64" s="168"/>
      <c r="U64" s="162"/>
      <c r="V64" s="162">
        <f>SUM(V65:V68)</f>
        <v>0</v>
      </c>
      <c r="W64" s="162"/>
      <c r="AG64" t="s">
        <v>141</v>
      </c>
    </row>
    <row r="65" spans="1:60" outlineLevel="1" x14ac:dyDescent="0.2">
      <c r="A65" s="169">
        <v>14</v>
      </c>
      <c r="B65" s="170" t="s">
        <v>197</v>
      </c>
      <c r="C65" s="179" t="s">
        <v>198</v>
      </c>
      <c r="D65" s="171" t="s">
        <v>144</v>
      </c>
      <c r="E65" s="172">
        <v>24.95</v>
      </c>
      <c r="F65" s="173">
        <v>0</v>
      </c>
      <c r="G65" s="174">
        <f>ROUND(E65*F65,2)</f>
        <v>0</v>
      </c>
      <c r="H65" s="173">
        <v>35.08</v>
      </c>
      <c r="I65" s="174">
        <f>ROUND(E65*H65,2)</f>
        <v>875.25</v>
      </c>
      <c r="J65" s="173">
        <v>57.92</v>
      </c>
      <c r="K65" s="174">
        <f>ROUND(E65*J65,2)</f>
        <v>1445.1</v>
      </c>
      <c r="L65" s="174">
        <v>15</v>
      </c>
      <c r="M65" s="174">
        <f>G65*(1+L65/100)</f>
        <v>0</v>
      </c>
      <c r="N65" s="174">
        <v>1.2099999999999999E-3</v>
      </c>
      <c r="O65" s="174">
        <f>ROUND(E65*N65,2)</f>
        <v>0.03</v>
      </c>
      <c r="P65" s="174">
        <v>0</v>
      </c>
      <c r="Q65" s="174">
        <f>ROUND(E65*P65,2)</f>
        <v>0</v>
      </c>
      <c r="R65" s="174"/>
      <c r="S65" s="174" t="s">
        <v>145</v>
      </c>
      <c r="T65" s="175" t="s">
        <v>145</v>
      </c>
      <c r="U65" s="159">
        <v>0</v>
      </c>
      <c r="V65" s="159">
        <f>ROUND(E65*U65,2)</f>
        <v>0</v>
      </c>
      <c r="W65" s="159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146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80" t="s">
        <v>155</v>
      </c>
      <c r="D66" s="160"/>
      <c r="E66" s="161">
        <v>21.92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148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80" t="s">
        <v>158</v>
      </c>
      <c r="D67" s="160"/>
      <c r="E67" s="161">
        <v>3.03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148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330"/>
      <c r="D68" s="331"/>
      <c r="E68" s="331"/>
      <c r="F68" s="331"/>
      <c r="G68" s="331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149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x14ac:dyDescent="0.2">
      <c r="A69" s="163" t="s">
        <v>140</v>
      </c>
      <c r="B69" s="164" t="s">
        <v>78</v>
      </c>
      <c r="C69" s="178" t="s">
        <v>79</v>
      </c>
      <c r="D69" s="165"/>
      <c r="E69" s="166"/>
      <c r="F69" s="167"/>
      <c r="G69" s="167">
        <f>SUMIF(AG70:AG82,"&lt;&gt;NOR",G70:G82)</f>
        <v>0</v>
      </c>
      <c r="H69" s="167"/>
      <c r="I69" s="167">
        <f>SUM(I70:I82)</f>
        <v>1210.3300000000002</v>
      </c>
      <c r="J69" s="167"/>
      <c r="K69" s="167">
        <f>SUM(K70:K82)</f>
        <v>5355.86</v>
      </c>
      <c r="L69" s="167"/>
      <c r="M69" s="167">
        <f>SUM(M70:M82)</f>
        <v>0</v>
      </c>
      <c r="N69" s="167"/>
      <c r="O69" s="167">
        <f>SUM(O70:O82)</f>
        <v>0.09</v>
      </c>
      <c r="P69" s="167"/>
      <c r="Q69" s="167">
        <f>SUM(Q70:Q82)</f>
        <v>0</v>
      </c>
      <c r="R69" s="167"/>
      <c r="S69" s="167"/>
      <c r="T69" s="168"/>
      <c r="U69" s="162"/>
      <c r="V69" s="162">
        <f>SUM(V70:V82)</f>
        <v>1.03</v>
      </c>
      <c r="W69" s="162"/>
      <c r="AG69" t="s">
        <v>141</v>
      </c>
    </row>
    <row r="70" spans="1:60" outlineLevel="1" x14ac:dyDescent="0.2">
      <c r="A70" s="169">
        <v>15</v>
      </c>
      <c r="B70" s="170" t="s">
        <v>199</v>
      </c>
      <c r="C70" s="179" t="s">
        <v>200</v>
      </c>
      <c r="D70" s="171" t="s">
        <v>194</v>
      </c>
      <c r="E70" s="172">
        <v>5</v>
      </c>
      <c r="F70" s="173">
        <v>0</v>
      </c>
      <c r="G70" s="174">
        <f>ROUND(E70*F70,2)</f>
        <v>0</v>
      </c>
      <c r="H70" s="173">
        <v>234.83</v>
      </c>
      <c r="I70" s="174">
        <f>ROUND(E70*H70,2)</f>
        <v>1174.1500000000001</v>
      </c>
      <c r="J70" s="173">
        <v>73.67</v>
      </c>
      <c r="K70" s="174">
        <f>ROUND(E70*J70,2)</f>
        <v>368.35</v>
      </c>
      <c r="L70" s="174">
        <v>15</v>
      </c>
      <c r="M70" s="174">
        <f>G70*(1+L70/100)</f>
        <v>0</v>
      </c>
      <c r="N70" s="174">
        <v>7.6899999999999998E-3</v>
      </c>
      <c r="O70" s="174">
        <f>ROUND(E70*N70,2)</f>
        <v>0.04</v>
      </c>
      <c r="P70" s="174">
        <v>0</v>
      </c>
      <c r="Q70" s="174">
        <f>ROUND(E70*P70,2)</f>
        <v>0</v>
      </c>
      <c r="R70" s="174" t="s">
        <v>164</v>
      </c>
      <c r="S70" s="174" t="s">
        <v>145</v>
      </c>
      <c r="T70" s="175" t="s">
        <v>145</v>
      </c>
      <c r="U70" s="159">
        <v>0.20599999999999999</v>
      </c>
      <c r="V70" s="159">
        <f>ROUND(E70*U70,2)</f>
        <v>1.03</v>
      </c>
      <c r="W70" s="159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165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339" t="s">
        <v>201</v>
      </c>
      <c r="D71" s="340"/>
      <c r="E71" s="340"/>
      <c r="F71" s="340"/>
      <c r="G71" s="340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167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330"/>
      <c r="D72" s="331"/>
      <c r="E72" s="331"/>
      <c r="F72" s="331"/>
      <c r="G72" s="331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149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69">
        <v>16</v>
      </c>
      <c r="B73" s="170" t="s">
        <v>202</v>
      </c>
      <c r="C73" s="179" t="s">
        <v>203</v>
      </c>
      <c r="D73" s="171" t="s">
        <v>144</v>
      </c>
      <c r="E73" s="172">
        <v>24.95</v>
      </c>
      <c r="F73" s="173">
        <v>0</v>
      </c>
      <c r="G73" s="174">
        <f>ROUND(E73*F73,2)</f>
        <v>0</v>
      </c>
      <c r="H73" s="173">
        <v>1.45</v>
      </c>
      <c r="I73" s="174">
        <f>ROUND(E73*H73,2)</f>
        <v>36.18</v>
      </c>
      <c r="J73" s="173">
        <v>95.55</v>
      </c>
      <c r="K73" s="174">
        <f>ROUND(E73*J73,2)</f>
        <v>2383.9699999999998</v>
      </c>
      <c r="L73" s="174">
        <v>15</v>
      </c>
      <c r="M73" s="174">
        <f>G73*(1+L73/100)</f>
        <v>0</v>
      </c>
      <c r="N73" s="174">
        <v>2.0500000000000002E-3</v>
      </c>
      <c r="O73" s="174">
        <f>ROUND(E73*N73,2)</f>
        <v>0.05</v>
      </c>
      <c r="P73" s="174">
        <v>0</v>
      </c>
      <c r="Q73" s="174">
        <f>ROUND(E73*P73,2)</f>
        <v>0</v>
      </c>
      <c r="R73" s="174"/>
      <c r="S73" s="174" t="s">
        <v>145</v>
      </c>
      <c r="T73" s="175" t="s">
        <v>145</v>
      </c>
      <c r="U73" s="159">
        <v>0</v>
      </c>
      <c r="V73" s="159">
        <f>ROUND(E73*U73,2)</f>
        <v>0</v>
      </c>
      <c r="W73" s="159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146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180" t="s">
        <v>155</v>
      </c>
      <c r="D74" s="160"/>
      <c r="E74" s="161">
        <v>21.92</v>
      </c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148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180" t="s">
        <v>158</v>
      </c>
      <c r="D75" s="160"/>
      <c r="E75" s="161">
        <v>3.03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148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330"/>
      <c r="D76" s="331"/>
      <c r="E76" s="331"/>
      <c r="F76" s="331"/>
      <c r="G76" s="331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149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69">
        <v>17</v>
      </c>
      <c r="B77" s="170" t="s">
        <v>204</v>
      </c>
      <c r="C77" s="179" t="s">
        <v>205</v>
      </c>
      <c r="D77" s="171" t="s">
        <v>144</v>
      </c>
      <c r="E77" s="172">
        <v>24.95</v>
      </c>
      <c r="F77" s="173">
        <v>0</v>
      </c>
      <c r="G77" s="174">
        <f>ROUND(E77*F77,2)</f>
        <v>0</v>
      </c>
      <c r="H77" s="173">
        <v>0</v>
      </c>
      <c r="I77" s="174">
        <f>ROUND(E77*H77,2)</f>
        <v>0</v>
      </c>
      <c r="J77" s="173">
        <v>4.1500000000000004</v>
      </c>
      <c r="K77" s="174">
        <f>ROUND(E77*J77,2)</f>
        <v>103.54</v>
      </c>
      <c r="L77" s="174">
        <v>15</v>
      </c>
      <c r="M77" s="174">
        <f>G77*(1+L77/100)</f>
        <v>0</v>
      </c>
      <c r="N77" s="174">
        <v>0</v>
      </c>
      <c r="O77" s="174">
        <f>ROUND(E77*N77,2)</f>
        <v>0</v>
      </c>
      <c r="P77" s="174">
        <v>0</v>
      </c>
      <c r="Q77" s="174">
        <f>ROUND(E77*P77,2)</f>
        <v>0</v>
      </c>
      <c r="R77" s="174"/>
      <c r="S77" s="174" t="s">
        <v>145</v>
      </c>
      <c r="T77" s="175" t="s">
        <v>145</v>
      </c>
      <c r="U77" s="159">
        <v>0</v>
      </c>
      <c r="V77" s="159">
        <f>ROUND(E77*U77,2)</f>
        <v>0</v>
      </c>
      <c r="W77" s="159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146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80" t="s">
        <v>155</v>
      </c>
      <c r="D78" s="160"/>
      <c r="E78" s="161">
        <v>21.92</v>
      </c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148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180" t="s">
        <v>158</v>
      </c>
      <c r="D79" s="160"/>
      <c r="E79" s="161">
        <v>3.03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148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330"/>
      <c r="D80" s="331"/>
      <c r="E80" s="331"/>
      <c r="F80" s="331"/>
      <c r="G80" s="331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149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69">
        <v>18</v>
      </c>
      <c r="B81" s="170" t="s">
        <v>206</v>
      </c>
      <c r="C81" s="179" t="s">
        <v>207</v>
      </c>
      <c r="D81" s="171" t="s">
        <v>208</v>
      </c>
      <c r="E81" s="172">
        <v>1</v>
      </c>
      <c r="F81" s="173">
        <v>0</v>
      </c>
      <c r="G81" s="174">
        <f>ROUND(E81*F81,2)</f>
        <v>0</v>
      </c>
      <c r="H81" s="173">
        <v>0</v>
      </c>
      <c r="I81" s="174">
        <f>ROUND(E81*H81,2)</f>
        <v>0</v>
      </c>
      <c r="J81" s="173">
        <v>2500</v>
      </c>
      <c r="K81" s="174">
        <f>ROUND(E81*J81,2)</f>
        <v>2500</v>
      </c>
      <c r="L81" s="174">
        <v>15</v>
      </c>
      <c r="M81" s="174">
        <f>G81*(1+L81/100)</f>
        <v>0</v>
      </c>
      <c r="N81" s="174">
        <v>0</v>
      </c>
      <c r="O81" s="174">
        <f>ROUND(E81*N81,2)</f>
        <v>0</v>
      </c>
      <c r="P81" s="174">
        <v>0</v>
      </c>
      <c r="Q81" s="174">
        <f>ROUND(E81*P81,2)</f>
        <v>0</v>
      </c>
      <c r="R81" s="174"/>
      <c r="S81" s="174" t="s">
        <v>209</v>
      </c>
      <c r="T81" s="175" t="s">
        <v>210</v>
      </c>
      <c r="U81" s="159">
        <v>0</v>
      </c>
      <c r="V81" s="159">
        <f>ROUND(E81*U81,2)</f>
        <v>0</v>
      </c>
      <c r="W81" s="159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211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341"/>
      <c r="D82" s="342"/>
      <c r="E82" s="342"/>
      <c r="F82" s="342"/>
      <c r="G82" s="342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149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x14ac:dyDescent="0.2">
      <c r="A83" s="163" t="s">
        <v>140</v>
      </c>
      <c r="B83" s="164" t="s">
        <v>80</v>
      </c>
      <c r="C83" s="178" t="s">
        <v>81</v>
      </c>
      <c r="D83" s="165"/>
      <c r="E83" s="166"/>
      <c r="F83" s="167"/>
      <c r="G83" s="167">
        <f>SUMIF(AG84:AG121,"&lt;&gt;NOR",G84:G121)</f>
        <v>0</v>
      </c>
      <c r="H83" s="167"/>
      <c r="I83" s="167">
        <f>SUM(I84:I121)</f>
        <v>346.67</v>
      </c>
      <c r="J83" s="167"/>
      <c r="K83" s="167">
        <f>SUM(K84:K121)</f>
        <v>5357.02</v>
      </c>
      <c r="L83" s="167"/>
      <c r="M83" s="167">
        <f>SUM(M84:M121)</f>
        <v>0</v>
      </c>
      <c r="N83" s="167"/>
      <c r="O83" s="167">
        <f>SUM(O84:O121)</f>
        <v>0.01</v>
      </c>
      <c r="P83" s="167"/>
      <c r="Q83" s="167">
        <f>SUM(Q84:Q121)</f>
        <v>5.13</v>
      </c>
      <c r="R83" s="167"/>
      <c r="S83" s="167"/>
      <c r="T83" s="168"/>
      <c r="U83" s="162"/>
      <c r="V83" s="162">
        <f>SUM(V84:V121)</f>
        <v>5.7900000000000009</v>
      </c>
      <c r="W83" s="162"/>
      <c r="AG83" t="s">
        <v>141</v>
      </c>
    </row>
    <row r="84" spans="1:60" ht="22.5" outlineLevel="1" x14ac:dyDescent="0.2">
      <c r="A84" s="169">
        <v>19</v>
      </c>
      <c r="B84" s="170" t="s">
        <v>212</v>
      </c>
      <c r="C84" s="179" t="s">
        <v>213</v>
      </c>
      <c r="D84" s="171" t="s">
        <v>214</v>
      </c>
      <c r="E84" s="172">
        <v>0.2</v>
      </c>
      <c r="F84" s="173">
        <v>0</v>
      </c>
      <c r="G84" s="174">
        <f>ROUND(E84*F84,2)</f>
        <v>0</v>
      </c>
      <c r="H84" s="173">
        <v>0</v>
      </c>
      <c r="I84" s="174">
        <f>ROUND(E84*H84,2)</f>
        <v>0</v>
      </c>
      <c r="J84" s="173">
        <v>2880</v>
      </c>
      <c r="K84" s="174">
        <f>ROUND(E84*J84,2)</f>
        <v>576</v>
      </c>
      <c r="L84" s="174">
        <v>15</v>
      </c>
      <c r="M84" s="174">
        <f>G84*(1+L84/100)</f>
        <v>0</v>
      </c>
      <c r="N84" s="174">
        <v>0</v>
      </c>
      <c r="O84" s="174">
        <f>ROUND(E84*N84,2)</f>
        <v>0</v>
      </c>
      <c r="P84" s="174">
        <v>2.2000000000000002</v>
      </c>
      <c r="Q84" s="174">
        <f>ROUND(E84*P84,2)</f>
        <v>0.44</v>
      </c>
      <c r="R84" s="174" t="s">
        <v>215</v>
      </c>
      <c r="S84" s="174" t="s">
        <v>145</v>
      </c>
      <c r="T84" s="175" t="s">
        <v>145</v>
      </c>
      <c r="U84" s="159">
        <v>10.88</v>
      </c>
      <c r="V84" s="159">
        <f>ROUND(E84*U84,2)</f>
        <v>2.1800000000000002</v>
      </c>
      <c r="W84" s="159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165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180" t="s">
        <v>216</v>
      </c>
      <c r="D85" s="160"/>
      <c r="E85" s="161">
        <v>0.2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148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330"/>
      <c r="D86" s="331"/>
      <c r="E86" s="331"/>
      <c r="F86" s="331"/>
      <c r="G86" s="331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149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69">
        <v>20</v>
      </c>
      <c r="B87" s="170" t="s">
        <v>217</v>
      </c>
      <c r="C87" s="179" t="s">
        <v>218</v>
      </c>
      <c r="D87" s="171" t="s">
        <v>219</v>
      </c>
      <c r="E87" s="172">
        <v>7</v>
      </c>
      <c r="F87" s="173">
        <v>0</v>
      </c>
      <c r="G87" s="174">
        <f>ROUND(E87*F87,2)</f>
        <v>0</v>
      </c>
      <c r="H87" s="173">
        <v>0</v>
      </c>
      <c r="I87" s="174">
        <f>ROUND(E87*H87,2)</f>
        <v>0</v>
      </c>
      <c r="J87" s="173">
        <v>8</v>
      </c>
      <c r="K87" s="174">
        <f>ROUND(E87*J87,2)</f>
        <v>56</v>
      </c>
      <c r="L87" s="174">
        <v>15</v>
      </c>
      <c r="M87" s="174">
        <f>G87*(1+L87/100)</f>
        <v>0</v>
      </c>
      <c r="N87" s="174">
        <v>0</v>
      </c>
      <c r="O87" s="174">
        <f>ROUND(E87*N87,2)</f>
        <v>0</v>
      </c>
      <c r="P87" s="174">
        <v>0</v>
      </c>
      <c r="Q87" s="174">
        <f>ROUND(E87*P87,2)</f>
        <v>0</v>
      </c>
      <c r="R87" s="174" t="s">
        <v>215</v>
      </c>
      <c r="S87" s="174" t="s">
        <v>145</v>
      </c>
      <c r="T87" s="175" t="s">
        <v>145</v>
      </c>
      <c r="U87" s="159">
        <v>0.03</v>
      </c>
      <c r="V87" s="159">
        <f>ROUND(E87*U87,2)</f>
        <v>0.21</v>
      </c>
      <c r="W87" s="159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165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339" t="s">
        <v>220</v>
      </c>
      <c r="D88" s="340"/>
      <c r="E88" s="340"/>
      <c r="F88" s="340"/>
      <c r="G88" s="340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167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180" t="s">
        <v>221</v>
      </c>
      <c r="D89" s="160"/>
      <c r="E89" s="161">
        <v>1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148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180" t="s">
        <v>222</v>
      </c>
      <c r="D90" s="160"/>
      <c r="E90" s="161">
        <v>6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148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330"/>
      <c r="D91" s="331"/>
      <c r="E91" s="331"/>
      <c r="F91" s="331"/>
      <c r="G91" s="331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149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69">
        <v>21</v>
      </c>
      <c r="B92" s="170" t="s">
        <v>223</v>
      </c>
      <c r="C92" s="179" t="s">
        <v>224</v>
      </c>
      <c r="D92" s="171" t="s">
        <v>144</v>
      </c>
      <c r="E92" s="172">
        <v>0.58499999999999996</v>
      </c>
      <c r="F92" s="173">
        <v>0</v>
      </c>
      <c r="G92" s="174">
        <f>ROUND(E92*F92,2)</f>
        <v>0</v>
      </c>
      <c r="H92" s="173">
        <v>52.2</v>
      </c>
      <c r="I92" s="174">
        <f>ROUND(E92*H92,2)</f>
        <v>30.54</v>
      </c>
      <c r="J92" s="173">
        <v>158.80000000000001</v>
      </c>
      <c r="K92" s="174">
        <f>ROUND(E92*J92,2)</f>
        <v>92.9</v>
      </c>
      <c r="L92" s="174">
        <v>15</v>
      </c>
      <c r="M92" s="174">
        <f>G92*(1+L92/100)</f>
        <v>0</v>
      </c>
      <c r="N92" s="174">
        <v>2.1900000000000001E-3</v>
      </c>
      <c r="O92" s="174">
        <f>ROUND(E92*N92,2)</f>
        <v>0</v>
      </c>
      <c r="P92" s="174">
        <v>4.1000000000000002E-2</v>
      </c>
      <c r="Q92" s="174">
        <f>ROUND(E92*P92,2)</f>
        <v>0.02</v>
      </c>
      <c r="R92" s="174" t="s">
        <v>215</v>
      </c>
      <c r="S92" s="174" t="s">
        <v>145</v>
      </c>
      <c r="T92" s="175" t="s">
        <v>145</v>
      </c>
      <c r="U92" s="159">
        <v>0.52</v>
      </c>
      <c r="V92" s="159">
        <f>ROUND(E92*U92,2)</f>
        <v>0.3</v>
      </c>
      <c r="W92" s="159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165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339" t="s">
        <v>225</v>
      </c>
      <c r="D93" s="340"/>
      <c r="E93" s="340"/>
      <c r="F93" s="340"/>
      <c r="G93" s="340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167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180" t="s">
        <v>226</v>
      </c>
      <c r="D94" s="160"/>
      <c r="E94" s="161">
        <v>0.58499999999999996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148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330"/>
      <c r="D95" s="331"/>
      <c r="E95" s="331"/>
      <c r="F95" s="331"/>
      <c r="G95" s="331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149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69">
        <v>22</v>
      </c>
      <c r="B96" s="170" t="s">
        <v>227</v>
      </c>
      <c r="C96" s="179" t="s">
        <v>228</v>
      </c>
      <c r="D96" s="171" t="s">
        <v>144</v>
      </c>
      <c r="E96" s="172">
        <v>3.6736</v>
      </c>
      <c r="F96" s="173">
        <v>0</v>
      </c>
      <c r="G96" s="174">
        <f>ROUND(E96*F96,2)</f>
        <v>0</v>
      </c>
      <c r="H96" s="173">
        <v>21.9</v>
      </c>
      <c r="I96" s="174">
        <f>ROUND(E96*H96,2)</f>
        <v>80.45</v>
      </c>
      <c r="J96" s="173">
        <v>139.1</v>
      </c>
      <c r="K96" s="174">
        <f>ROUND(E96*J96,2)</f>
        <v>511</v>
      </c>
      <c r="L96" s="174">
        <v>15</v>
      </c>
      <c r="M96" s="174">
        <f>G96*(1+L96/100)</f>
        <v>0</v>
      </c>
      <c r="N96" s="174">
        <v>9.2000000000000003E-4</v>
      </c>
      <c r="O96" s="174">
        <f>ROUND(E96*N96,2)</f>
        <v>0</v>
      </c>
      <c r="P96" s="174">
        <v>5.3999999999999999E-2</v>
      </c>
      <c r="Q96" s="174">
        <f>ROUND(E96*P96,2)</f>
        <v>0.2</v>
      </c>
      <c r="R96" s="174" t="s">
        <v>215</v>
      </c>
      <c r="S96" s="174" t="s">
        <v>145</v>
      </c>
      <c r="T96" s="175" t="s">
        <v>145</v>
      </c>
      <c r="U96" s="159">
        <v>0.46500000000000002</v>
      </c>
      <c r="V96" s="159">
        <f>ROUND(E96*U96,2)</f>
        <v>1.71</v>
      </c>
      <c r="W96" s="159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165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339" t="s">
        <v>225</v>
      </c>
      <c r="D97" s="340"/>
      <c r="E97" s="340"/>
      <c r="F97" s="340"/>
      <c r="G97" s="340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167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180" t="s">
        <v>229</v>
      </c>
      <c r="D98" s="160"/>
      <c r="E98" s="161">
        <v>3.6736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148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330"/>
      <c r="D99" s="331"/>
      <c r="E99" s="331"/>
      <c r="F99" s="331"/>
      <c r="G99" s="331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149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69">
        <v>23</v>
      </c>
      <c r="B100" s="170" t="s">
        <v>230</v>
      </c>
      <c r="C100" s="179" t="s">
        <v>231</v>
      </c>
      <c r="D100" s="171" t="s">
        <v>194</v>
      </c>
      <c r="E100" s="172">
        <v>2.2400000000000002</v>
      </c>
      <c r="F100" s="173">
        <v>0</v>
      </c>
      <c r="G100" s="174">
        <f>ROUND(E100*F100,2)</f>
        <v>0</v>
      </c>
      <c r="H100" s="173">
        <v>0</v>
      </c>
      <c r="I100" s="174">
        <f>ROUND(E100*H100,2)</f>
        <v>0</v>
      </c>
      <c r="J100" s="173">
        <v>27.1</v>
      </c>
      <c r="K100" s="174">
        <f>ROUND(E100*J100,2)</f>
        <v>60.7</v>
      </c>
      <c r="L100" s="174">
        <v>15</v>
      </c>
      <c r="M100" s="174">
        <f>G100*(1+L100/100)</f>
        <v>0</v>
      </c>
      <c r="N100" s="174">
        <v>0</v>
      </c>
      <c r="O100" s="174">
        <f>ROUND(E100*N100,2)</f>
        <v>0</v>
      </c>
      <c r="P100" s="174">
        <v>1.1129999999999999E-2</v>
      </c>
      <c r="Q100" s="174">
        <f>ROUND(E100*P100,2)</f>
        <v>0.02</v>
      </c>
      <c r="R100" s="174" t="s">
        <v>215</v>
      </c>
      <c r="S100" s="174" t="s">
        <v>145</v>
      </c>
      <c r="T100" s="175" t="s">
        <v>145</v>
      </c>
      <c r="U100" s="159">
        <v>8.3000000000000004E-2</v>
      </c>
      <c r="V100" s="159">
        <f>ROUND(E100*U100,2)</f>
        <v>0.19</v>
      </c>
      <c r="W100" s="159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165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80" t="s">
        <v>196</v>
      </c>
      <c r="D101" s="160"/>
      <c r="E101" s="161">
        <v>2.2400000000000002</v>
      </c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148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330"/>
      <c r="D102" s="331"/>
      <c r="E102" s="331"/>
      <c r="F102" s="331"/>
      <c r="G102" s="331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149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2.5" outlineLevel="1" x14ac:dyDescent="0.2">
      <c r="A103" s="169">
        <v>24</v>
      </c>
      <c r="B103" s="170" t="s">
        <v>232</v>
      </c>
      <c r="C103" s="179" t="s">
        <v>233</v>
      </c>
      <c r="D103" s="171" t="s">
        <v>144</v>
      </c>
      <c r="E103" s="172">
        <v>4</v>
      </c>
      <c r="F103" s="173">
        <v>0</v>
      </c>
      <c r="G103" s="174">
        <f>ROUND(E103*F103,2)</f>
        <v>0</v>
      </c>
      <c r="H103" s="173">
        <v>0</v>
      </c>
      <c r="I103" s="174">
        <f>ROUND(E103*H103,2)</f>
        <v>0</v>
      </c>
      <c r="J103" s="173">
        <v>87.8</v>
      </c>
      <c r="K103" s="174">
        <f>ROUND(E103*J103,2)</f>
        <v>351.2</v>
      </c>
      <c r="L103" s="174">
        <v>15</v>
      </c>
      <c r="M103" s="174">
        <f>G103*(1+L103/100)</f>
        <v>0</v>
      </c>
      <c r="N103" s="174">
        <v>0</v>
      </c>
      <c r="O103" s="174">
        <f>ROUND(E103*N103,2)</f>
        <v>0</v>
      </c>
      <c r="P103" s="174">
        <v>6.8000000000000005E-2</v>
      </c>
      <c r="Q103" s="174">
        <f>ROUND(E103*P103,2)</f>
        <v>0.27</v>
      </c>
      <c r="R103" s="174" t="s">
        <v>215</v>
      </c>
      <c r="S103" s="174" t="s">
        <v>145</v>
      </c>
      <c r="T103" s="175" t="s">
        <v>145</v>
      </c>
      <c r="U103" s="159">
        <v>0.3</v>
      </c>
      <c r="V103" s="159">
        <f>ROUND(E103*U103,2)</f>
        <v>1.2</v>
      </c>
      <c r="W103" s="159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165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58"/>
      <c r="C104" s="339" t="s">
        <v>234</v>
      </c>
      <c r="D104" s="340"/>
      <c r="E104" s="340"/>
      <c r="F104" s="340"/>
      <c r="G104" s="340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167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330"/>
      <c r="D105" s="331"/>
      <c r="E105" s="331"/>
      <c r="F105" s="331"/>
      <c r="G105" s="331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149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69">
        <v>25</v>
      </c>
      <c r="B106" s="170" t="s">
        <v>235</v>
      </c>
      <c r="C106" s="179" t="s">
        <v>236</v>
      </c>
      <c r="D106" s="171" t="s">
        <v>144</v>
      </c>
      <c r="E106" s="172">
        <v>4.5049999999999999</v>
      </c>
      <c r="F106" s="173">
        <v>0</v>
      </c>
      <c r="G106" s="174">
        <f>ROUND(E106*F106,2)</f>
        <v>0</v>
      </c>
      <c r="H106" s="173">
        <v>15.84</v>
      </c>
      <c r="I106" s="174">
        <f>ROUND(E106*H106,2)</f>
        <v>71.36</v>
      </c>
      <c r="J106" s="173">
        <v>73.260000000000005</v>
      </c>
      <c r="K106" s="174">
        <f>ROUND(E106*J106,2)</f>
        <v>330.04</v>
      </c>
      <c r="L106" s="174">
        <v>15</v>
      </c>
      <c r="M106" s="174">
        <f>G106*(1+L106/100)</f>
        <v>0</v>
      </c>
      <c r="N106" s="174">
        <v>6.7000000000000002E-4</v>
      </c>
      <c r="O106" s="174">
        <f>ROUND(E106*N106,2)</f>
        <v>0</v>
      </c>
      <c r="P106" s="174">
        <v>0.13100000000000001</v>
      </c>
      <c r="Q106" s="174">
        <f>ROUND(E106*P106,2)</f>
        <v>0.59</v>
      </c>
      <c r="R106" s="174"/>
      <c r="S106" s="174" t="s">
        <v>237</v>
      </c>
      <c r="T106" s="175" t="s">
        <v>237</v>
      </c>
      <c r="U106" s="159">
        <v>0</v>
      </c>
      <c r="V106" s="159">
        <f>ROUND(E106*U106,2)</f>
        <v>0</v>
      </c>
      <c r="W106" s="159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146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180" t="s">
        <v>238</v>
      </c>
      <c r="D107" s="160"/>
      <c r="E107" s="161">
        <v>1.6938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148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180" t="s">
        <v>239</v>
      </c>
      <c r="D108" s="160"/>
      <c r="E108" s="161">
        <v>2.4112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148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180" t="s">
        <v>240</v>
      </c>
      <c r="D109" s="160"/>
      <c r="E109" s="161">
        <v>0.4</v>
      </c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148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330"/>
      <c r="D110" s="331"/>
      <c r="E110" s="331"/>
      <c r="F110" s="331"/>
      <c r="G110" s="331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149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69">
        <v>26</v>
      </c>
      <c r="B111" s="170" t="s">
        <v>241</v>
      </c>
      <c r="C111" s="179" t="s">
        <v>242</v>
      </c>
      <c r="D111" s="171" t="s">
        <v>144</v>
      </c>
      <c r="E111" s="172">
        <v>3.69</v>
      </c>
      <c r="F111" s="173">
        <v>0</v>
      </c>
      <c r="G111" s="174">
        <f>ROUND(E111*F111,2)</f>
        <v>0</v>
      </c>
      <c r="H111" s="173">
        <v>0</v>
      </c>
      <c r="I111" s="174">
        <f>ROUND(E111*H111,2)</f>
        <v>0</v>
      </c>
      <c r="J111" s="173">
        <v>279</v>
      </c>
      <c r="K111" s="174">
        <f>ROUND(E111*J111,2)</f>
        <v>1029.51</v>
      </c>
      <c r="L111" s="174">
        <v>15</v>
      </c>
      <c r="M111" s="174">
        <f>G111*(1+L111/100)</f>
        <v>0</v>
      </c>
      <c r="N111" s="174">
        <v>0</v>
      </c>
      <c r="O111" s="174">
        <f>ROUND(E111*N111,2)</f>
        <v>0</v>
      </c>
      <c r="P111" s="174">
        <v>1.26E-2</v>
      </c>
      <c r="Q111" s="174">
        <f>ROUND(E111*P111,2)</f>
        <v>0.05</v>
      </c>
      <c r="R111" s="174"/>
      <c r="S111" s="174" t="s">
        <v>145</v>
      </c>
      <c r="T111" s="175" t="s">
        <v>145</v>
      </c>
      <c r="U111" s="159">
        <v>0</v>
      </c>
      <c r="V111" s="159">
        <f>ROUND(E111*U111,2)</f>
        <v>0</v>
      </c>
      <c r="W111" s="159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146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180" t="s">
        <v>161</v>
      </c>
      <c r="D112" s="160"/>
      <c r="E112" s="161">
        <v>3.69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148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330"/>
      <c r="D113" s="331"/>
      <c r="E113" s="331"/>
      <c r="F113" s="331"/>
      <c r="G113" s="331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149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ht="22.5" outlineLevel="1" x14ac:dyDescent="0.2">
      <c r="A114" s="169">
        <v>27</v>
      </c>
      <c r="B114" s="170" t="s">
        <v>243</v>
      </c>
      <c r="C114" s="179" t="s">
        <v>244</v>
      </c>
      <c r="D114" s="171" t="s">
        <v>214</v>
      </c>
      <c r="E114" s="172">
        <v>2.2080000000000002</v>
      </c>
      <c r="F114" s="173">
        <v>0</v>
      </c>
      <c r="G114" s="174">
        <f>ROUND(E114*F114,2)</f>
        <v>0</v>
      </c>
      <c r="H114" s="173">
        <v>0</v>
      </c>
      <c r="I114" s="174">
        <f>ROUND(E114*H114,2)</f>
        <v>0</v>
      </c>
      <c r="J114" s="173">
        <v>297</v>
      </c>
      <c r="K114" s="174">
        <f>ROUND(E114*J114,2)</f>
        <v>655.78</v>
      </c>
      <c r="L114" s="174">
        <v>15</v>
      </c>
      <c r="M114" s="174">
        <f>G114*(1+L114/100)</f>
        <v>0</v>
      </c>
      <c r="N114" s="174">
        <v>0</v>
      </c>
      <c r="O114" s="174">
        <f>ROUND(E114*N114,2)</f>
        <v>0</v>
      </c>
      <c r="P114" s="174">
        <v>1.4</v>
      </c>
      <c r="Q114" s="174">
        <f>ROUND(E114*P114,2)</f>
        <v>3.09</v>
      </c>
      <c r="R114" s="174"/>
      <c r="S114" s="174" t="s">
        <v>145</v>
      </c>
      <c r="T114" s="175" t="s">
        <v>145</v>
      </c>
      <c r="U114" s="159">
        <v>0</v>
      </c>
      <c r="V114" s="159">
        <f>ROUND(E114*U114,2)</f>
        <v>0</v>
      </c>
      <c r="W114" s="159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146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7"/>
      <c r="B115" s="158"/>
      <c r="C115" s="180" t="s">
        <v>245</v>
      </c>
      <c r="D115" s="160"/>
      <c r="E115" s="161">
        <v>2.2080000000000002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148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158"/>
      <c r="C116" s="330"/>
      <c r="D116" s="331"/>
      <c r="E116" s="331"/>
      <c r="F116" s="331"/>
      <c r="G116" s="331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149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69">
        <v>28</v>
      </c>
      <c r="B117" s="170" t="s">
        <v>246</v>
      </c>
      <c r="C117" s="179" t="s">
        <v>247</v>
      </c>
      <c r="D117" s="171" t="s">
        <v>219</v>
      </c>
      <c r="E117" s="172">
        <v>4</v>
      </c>
      <c r="F117" s="173">
        <v>0</v>
      </c>
      <c r="G117" s="174">
        <f>ROUND(E117*F117,2)</f>
        <v>0</v>
      </c>
      <c r="H117" s="173">
        <v>0</v>
      </c>
      <c r="I117" s="174">
        <f>ROUND(E117*H117,2)</f>
        <v>0</v>
      </c>
      <c r="J117" s="173">
        <v>13.2</v>
      </c>
      <c r="K117" s="174">
        <f>ROUND(E117*J117,2)</f>
        <v>52.8</v>
      </c>
      <c r="L117" s="174">
        <v>15</v>
      </c>
      <c r="M117" s="174">
        <f>G117*(1+L117/100)</f>
        <v>0</v>
      </c>
      <c r="N117" s="174">
        <v>0</v>
      </c>
      <c r="O117" s="174">
        <f>ROUND(E117*N117,2)</f>
        <v>0</v>
      </c>
      <c r="P117" s="174">
        <v>0</v>
      </c>
      <c r="Q117" s="174">
        <f>ROUND(E117*P117,2)</f>
        <v>0</v>
      </c>
      <c r="R117" s="174"/>
      <c r="S117" s="174" t="s">
        <v>145</v>
      </c>
      <c r="T117" s="175" t="s">
        <v>145</v>
      </c>
      <c r="U117" s="159">
        <v>0</v>
      </c>
      <c r="V117" s="159">
        <f>ROUND(E117*U117,2)</f>
        <v>0</v>
      </c>
      <c r="W117" s="159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146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341"/>
      <c r="D118" s="342"/>
      <c r="E118" s="342"/>
      <c r="F118" s="342"/>
      <c r="G118" s="342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149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69">
        <v>29</v>
      </c>
      <c r="B119" s="170" t="s">
        <v>248</v>
      </c>
      <c r="C119" s="179" t="s">
        <v>249</v>
      </c>
      <c r="D119" s="171" t="s">
        <v>144</v>
      </c>
      <c r="E119" s="172">
        <v>5.9</v>
      </c>
      <c r="F119" s="173">
        <v>0</v>
      </c>
      <c r="G119" s="174">
        <f>ROUND(E119*F119,2)</f>
        <v>0</v>
      </c>
      <c r="H119" s="173">
        <v>27.85</v>
      </c>
      <c r="I119" s="174">
        <f>ROUND(E119*H119,2)</f>
        <v>164.32</v>
      </c>
      <c r="J119" s="173">
        <v>278.14999999999998</v>
      </c>
      <c r="K119" s="174">
        <f>ROUND(E119*J119,2)</f>
        <v>1641.09</v>
      </c>
      <c r="L119" s="174">
        <v>15</v>
      </c>
      <c r="M119" s="174">
        <f>G119*(1+L119/100)</f>
        <v>0</v>
      </c>
      <c r="N119" s="174">
        <v>1.17E-3</v>
      </c>
      <c r="O119" s="174">
        <f>ROUND(E119*N119,2)</f>
        <v>0.01</v>
      </c>
      <c r="P119" s="174">
        <v>7.5999999999999998E-2</v>
      </c>
      <c r="Q119" s="174">
        <f>ROUND(E119*P119,2)</f>
        <v>0.45</v>
      </c>
      <c r="R119" s="174"/>
      <c r="S119" s="174" t="s">
        <v>145</v>
      </c>
      <c r="T119" s="175" t="s">
        <v>145</v>
      </c>
      <c r="U119" s="159">
        <v>0</v>
      </c>
      <c r="V119" s="159">
        <f>ROUND(E119*U119,2)</f>
        <v>0</v>
      </c>
      <c r="W119" s="159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146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180" t="s">
        <v>250</v>
      </c>
      <c r="D120" s="160"/>
      <c r="E120" s="161">
        <v>5.9</v>
      </c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148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330"/>
      <c r="D121" s="331"/>
      <c r="E121" s="331"/>
      <c r="F121" s="331"/>
      <c r="G121" s="331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149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x14ac:dyDescent="0.2">
      <c r="A122" s="163" t="s">
        <v>140</v>
      </c>
      <c r="B122" s="164" t="s">
        <v>82</v>
      </c>
      <c r="C122" s="178" t="s">
        <v>83</v>
      </c>
      <c r="D122" s="165"/>
      <c r="E122" s="166"/>
      <c r="F122" s="167"/>
      <c r="G122" s="167">
        <f>SUMIF(AG123:AG127,"&lt;&gt;NOR",G123:G127)</f>
        <v>0</v>
      </c>
      <c r="H122" s="167"/>
      <c r="I122" s="167">
        <f>SUM(I123:I127)</f>
        <v>0</v>
      </c>
      <c r="J122" s="167"/>
      <c r="K122" s="167">
        <f>SUM(K123:K127)</f>
        <v>1570.5</v>
      </c>
      <c r="L122" s="167"/>
      <c r="M122" s="167">
        <f>SUM(M123:M127)</f>
        <v>0</v>
      </c>
      <c r="N122" s="167"/>
      <c r="O122" s="167">
        <f>SUM(O123:O127)</f>
        <v>0</v>
      </c>
      <c r="P122" s="167"/>
      <c r="Q122" s="167">
        <f>SUM(Q123:Q127)</f>
        <v>0.74</v>
      </c>
      <c r="R122" s="167"/>
      <c r="S122" s="167"/>
      <c r="T122" s="168"/>
      <c r="U122" s="162"/>
      <c r="V122" s="162">
        <f>SUM(V123:V127)</f>
        <v>0</v>
      </c>
      <c r="W122" s="162"/>
      <c r="AG122" t="s">
        <v>141</v>
      </c>
    </row>
    <row r="123" spans="1:60" outlineLevel="1" x14ac:dyDescent="0.2">
      <c r="A123" s="169">
        <v>30</v>
      </c>
      <c r="B123" s="170" t="s">
        <v>251</v>
      </c>
      <c r="C123" s="179" t="s">
        <v>252</v>
      </c>
      <c r="D123" s="171" t="s">
        <v>144</v>
      </c>
      <c r="E123" s="172">
        <v>74.080399999999997</v>
      </c>
      <c r="F123" s="173">
        <v>0</v>
      </c>
      <c r="G123" s="174">
        <f>ROUND(E123*F123,2)</f>
        <v>0</v>
      </c>
      <c r="H123" s="173">
        <v>0</v>
      </c>
      <c r="I123" s="174">
        <f>ROUND(E123*H123,2)</f>
        <v>0</v>
      </c>
      <c r="J123" s="173">
        <v>21.2</v>
      </c>
      <c r="K123" s="174">
        <f>ROUND(E123*J123,2)</f>
        <v>1570.5</v>
      </c>
      <c r="L123" s="174">
        <v>15</v>
      </c>
      <c r="M123" s="174">
        <f>G123*(1+L123/100)</f>
        <v>0</v>
      </c>
      <c r="N123" s="174">
        <v>0</v>
      </c>
      <c r="O123" s="174">
        <f>ROUND(E123*N123,2)</f>
        <v>0</v>
      </c>
      <c r="P123" s="174">
        <v>0.01</v>
      </c>
      <c r="Q123" s="174">
        <f>ROUND(E123*P123,2)</f>
        <v>0.74</v>
      </c>
      <c r="R123" s="174"/>
      <c r="S123" s="174" t="s">
        <v>145</v>
      </c>
      <c r="T123" s="175" t="s">
        <v>145</v>
      </c>
      <c r="U123" s="159">
        <v>0</v>
      </c>
      <c r="V123" s="159">
        <f>ROUND(E123*U123,2)</f>
        <v>0</v>
      </c>
      <c r="W123" s="159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146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180" t="s">
        <v>168</v>
      </c>
      <c r="D124" s="160"/>
      <c r="E124" s="161">
        <v>42.870399999999997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148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58"/>
      <c r="C125" s="180" t="s">
        <v>169</v>
      </c>
      <c r="D125" s="160"/>
      <c r="E125" s="161">
        <v>4.7220000000000004</v>
      </c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148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180" t="s">
        <v>170</v>
      </c>
      <c r="D126" s="160"/>
      <c r="E126" s="161">
        <v>26.488</v>
      </c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148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7"/>
      <c r="B127" s="158"/>
      <c r="C127" s="330"/>
      <c r="D127" s="331"/>
      <c r="E127" s="331"/>
      <c r="F127" s="331"/>
      <c r="G127" s="331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149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x14ac:dyDescent="0.2">
      <c r="A128" s="163" t="s">
        <v>140</v>
      </c>
      <c r="B128" s="164" t="s">
        <v>84</v>
      </c>
      <c r="C128" s="178" t="s">
        <v>85</v>
      </c>
      <c r="D128" s="165"/>
      <c r="E128" s="166"/>
      <c r="F128" s="167"/>
      <c r="G128" s="167">
        <f>SUMIF(AG129:AG131,"&lt;&gt;NOR",G129:G131)</f>
        <v>0</v>
      </c>
      <c r="H128" s="167"/>
      <c r="I128" s="167">
        <f>SUM(I129:I131)</f>
        <v>0</v>
      </c>
      <c r="J128" s="167"/>
      <c r="K128" s="167">
        <f>SUM(K129:K131)</f>
        <v>849.99</v>
      </c>
      <c r="L128" s="167"/>
      <c r="M128" s="167">
        <f>SUM(M129:M131)</f>
        <v>0</v>
      </c>
      <c r="N128" s="167"/>
      <c r="O128" s="167">
        <f>SUM(O129:O131)</f>
        <v>0</v>
      </c>
      <c r="P128" s="167"/>
      <c r="Q128" s="167">
        <f>SUM(Q129:Q131)</f>
        <v>0</v>
      </c>
      <c r="R128" s="167"/>
      <c r="S128" s="167"/>
      <c r="T128" s="168"/>
      <c r="U128" s="162"/>
      <c r="V128" s="162">
        <f>SUM(V129:V131)</f>
        <v>2.6</v>
      </c>
      <c r="W128" s="162"/>
      <c r="AG128" t="s">
        <v>141</v>
      </c>
    </row>
    <row r="129" spans="1:60" ht="33.75" outlineLevel="1" x14ac:dyDescent="0.2">
      <c r="A129" s="169">
        <v>31</v>
      </c>
      <c r="B129" s="170" t="s">
        <v>253</v>
      </c>
      <c r="C129" s="179" t="s">
        <v>254</v>
      </c>
      <c r="D129" s="171" t="s">
        <v>255</v>
      </c>
      <c r="E129" s="172">
        <v>2.7732199999999998</v>
      </c>
      <c r="F129" s="173">
        <v>0</v>
      </c>
      <c r="G129" s="174">
        <f>ROUND(E129*F129,2)</f>
        <v>0</v>
      </c>
      <c r="H129" s="173">
        <v>0</v>
      </c>
      <c r="I129" s="174">
        <f>ROUND(E129*H129,2)</f>
        <v>0</v>
      </c>
      <c r="J129" s="173">
        <v>306.5</v>
      </c>
      <c r="K129" s="174">
        <f>ROUND(E129*J129,2)</f>
        <v>849.99</v>
      </c>
      <c r="L129" s="174">
        <v>15</v>
      </c>
      <c r="M129" s="174">
        <f>G129*(1+L129/100)</f>
        <v>0</v>
      </c>
      <c r="N129" s="174">
        <v>0</v>
      </c>
      <c r="O129" s="174">
        <f>ROUND(E129*N129,2)</f>
        <v>0</v>
      </c>
      <c r="P129" s="174">
        <v>0</v>
      </c>
      <c r="Q129" s="174">
        <f>ROUND(E129*P129,2)</f>
        <v>0</v>
      </c>
      <c r="R129" s="174" t="s">
        <v>173</v>
      </c>
      <c r="S129" s="174" t="s">
        <v>145</v>
      </c>
      <c r="T129" s="175" t="s">
        <v>145</v>
      </c>
      <c r="U129" s="159">
        <v>0.9385</v>
      </c>
      <c r="V129" s="159">
        <f>ROUND(E129*U129,2)</f>
        <v>2.6</v>
      </c>
      <c r="W129" s="159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256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339" t="s">
        <v>257</v>
      </c>
      <c r="D130" s="340"/>
      <c r="E130" s="340"/>
      <c r="F130" s="340"/>
      <c r="G130" s="340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167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330"/>
      <c r="D131" s="331"/>
      <c r="E131" s="331"/>
      <c r="F131" s="331"/>
      <c r="G131" s="331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149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x14ac:dyDescent="0.2">
      <c r="A132" s="163" t="s">
        <v>140</v>
      </c>
      <c r="B132" s="164" t="s">
        <v>86</v>
      </c>
      <c r="C132" s="178" t="s">
        <v>87</v>
      </c>
      <c r="D132" s="165"/>
      <c r="E132" s="166"/>
      <c r="F132" s="167"/>
      <c r="G132" s="167">
        <f>SUMIF(AG133:AG138,"&lt;&gt;NOR",G133:G138)</f>
        <v>0</v>
      </c>
      <c r="H132" s="167"/>
      <c r="I132" s="167">
        <f>SUM(I133:I138)</f>
        <v>3855.62</v>
      </c>
      <c r="J132" s="167"/>
      <c r="K132" s="167">
        <f>SUM(K133:K138)</f>
        <v>2731.3</v>
      </c>
      <c r="L132" s="167"/>
      <c r="M132" s="167">
        <f>SUM(M133:M138)</f>
        <v>0</v>
      </c>
      <c r="N132" s="167"/>
      <c r="O132" s="167">
        <f>SUM(O133:O138)</f>
        <v>0.06</v>
      </c>
      <c r="P132" s="167"/>
      <c r="Q132" s="167">
        <f>SUM(Q133:Q138)</f>
        <v>0</v>
      </c>
      <c r="R132" s="167"/>
      <c r="S132" s="167"/>
      <c r="T132" s="168"/>
      <c r="U132" s="162"/>
      <c r="V132" s="162">
        <f>SUM(V133:V138)</f>
        <v>0.1</v>
      </c>
      <c r="W132" s="162"/>
      <c r="AG132" t="s">
        <v>141</v>
      </c>
    </row>
    <row r="133" spans="1:60" outlineLevel="1" x14ac:dyDescent="0.2">
      <c r="A133" s="169">
        <v>32</v>
      </c>
      <c r="B133" s="170" t="s">
        <v>258</v>
      </c>
      <c r="C133" s="179" t="s">
        <v>259</v>
      </c>
      <c r="D133" s="171" t="s">
        <v>144</v>
      </c>
      <c r="E133" s="172">
        <v>17.37</v>
      </c>
      <c r="F133" s="173">
        <v>0</v>
      </c>
      <c r="G133" s="174">
        <f>ROUND(E133*F133,2)</f>
        <v>0</v>
      </c>
      <c r="H133" s="173">
        <v>221.97</v>
      </c>
      <c r="I133" s="174">
        <f>ROUND(E133*H133,2)</f>
        <v>3855.62</v>
      </c>
      <c r="J133" s="173">
        <v>154.03</v>
      </c>
      <c r="K133" s="174">
        <f>ROUND(E133*J133,2)</f>
        <v>2675.5</v>
      </c>
      <c r="L133" s="174">
        <v>15</v>
      </c>
      <c r="M133" s="174">
        <f>G133*(1+L133/100)</f>
        <v>0</v>
      </c>
      <c r="N133" s="174">
        <v>3.6800000000000001E-3</v>
      </c>
      <c r="O133" s="174">
        <f>ROUND(E133*N133,2)</f>
        <v>0.06</v>
      </c>
      <c r="P133" s="174">
        <v>0</v>
      </c>
      <c r="Q133" s="174">
        <f>ROUND(E133*P133,2)</f>
        <v>0</v>
      </c>
      <c r="R133" s="174"/>
      <c r="S133" s="174" t="s">
        <v>145</v>
      </c>
      <c r="T133" s="175" t="s">
        <v>145</v>
      </c>
      <c r="U133" s="159">
        <v>0</v>
      </c>
      <c r="V133" s="159">
        <f>ROUND(E133*U133,2)</f>
        <v>0</v>
      </c>
      <c r="W133" s="159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260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180" t="s">
        <v>261</v>
      </c>
      <c r="D134" s="160"/>
      <c r="E134" s="161">
        <v>17.37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148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330"/>
      <c r="D135" s="331"/>
      <c r="E135" s="331"/>
      <c r="F135" s="331"/>
      <c r="G135" s="331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149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69">
        <v>33</v>
      </c>
      <c r="B136" s="170" t="s">
        <v>262</v>
      </c>
      <c r="C136" s="179" t="s">
        <v>263</v>
      </c>
      <c r="D136" s="171" t="s">
        <v>255</v>
      </c>
      <c r="E136" s="172">
        <v>6.3920000000000005E-2</v>
      </c>
      <c r="F136" s="173">
        <v>0</v>
      </c>
      <c r="G136" s="174">
        <f>ROUND(E136*F136,2)</f>
        <v>0</v>
      </c>
      <c r="H136" s="173">
        <v>0</v>
      </c>
      <c r="I136" s="174">
        <f>ROUND(E136*H136,2)</f>
        <v>0</v>
      </c>
      <c r="J136" s="173">
        <v>873</v>
      </c>
      <c r="K136" s="174">
        <f>ROUND(E136*J136,2)</f>
        <v>55.8</v>
      </c>
      <c r="L136" s="174">
        <v>15</v>
      </c>
      <c r="M136" s="174">
        <f>G136*(1+L136/100)</f>
        <v>0</v>
      </c>
      <c r="N136" s="174">
        <v>0</v>
      </c>
      <c r="O136" s="174">
        <f>ROUND(E136*N136,2)</f>
        <v>0</v>
      </c>
      <c r="P136" s="174">
        <v>0</v>
      </c>
      <c r="Q136" s="174">
        <f>ROUND(E136*P136,2)</f>
        <v>0</v>
      </c>
      <c r="R136" s="174" t="s">
        <v>264</v>
      </c>
      <c r="S136" s="174" t="s">
        <v>145</v>
      </c>
      <c r="T136" s="175" t="s">
        <v>145</v>
      </c>
      <c r="U136" s="159">
        <v>1.5669999999999999</v>
      </c>
      <c r="V136" s="159">
        <f>ROUND(E136*U136,2)</f>
        <v>0.1</v>
      </c>
      <c r="W136" s="159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256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339" t="s">
        <v>265</v>
      </c>
      <c r="D137" s="340"/>
      <c r="E137" s="340"/>
      <c r="F137" s="340"/>
      <c r="G137" s="340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167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330"/>
      <c r="D138" s="331"/>
      <c r="E138" s="331"/>
      <c r="F138" s="331"/>
      <c r="G138" s="331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149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x14ac:dyDescent="0.2">
      <c r="A139" s="163" t="s">
        <v>140</v>
      </c>
      <c r="B139" s="164" t="s">
        <v>88</v>
      </c>
      <c r="C139" s="178" t="s">
        <v>89</v>
      </c>
      <c r="D139" s="165"/>
      <c r="E139" s="166"/>
      <c r="F139" s="167"/>
      <c r="G139" s="167">
        <f>SUMIF(AG140:AG145,"&lt;&gt;NOR",G140:G145)</f>
        <v>0</v>
      </c>
      <c r="H139" s="167"/>
      <c r="I139" s="167">
        <f>SUM(I140:I145)</f>
        <v>4177.59</v>
      </c>
      <c r="J139" s="167"/>
      <c r="K139" s="167">
        <f>SUM(K140:K145)</f>
        <v>715.88000000000011</v>
      </c>
      <c r="L139" s="167"/>
      <c r="M139" s="167">
        <f>SUM(M140:M145)</f>
        <v>0</v>
      </c>
      <c r="N139" s="167"/>
      <c r="O139" s="167">
        <f>SUM(O140:O145)</f>
        <v>0.04</v>
      </c>
      <c r="P139" s="167"/>
      <c r="Q139" s="167">
        <f>SUM(Q140:Q145)</f>
        <v>0</v>
      </c>
      <c r="R139" s="167"/>
      <c r="S139" s="167"/>
      <c r="T139" s="168"/>
      <c r="U139" s="162"/>
      <c r="V139" s="162">
        <f>SUM(V140:V145)</f>
        <v>0.08</v>
      </c>
      <c r="W139" s="162"/>
      <c r="AG139" t="s">
        <v>141</v>
      </c>
    </row>
    <row r="140" spans="1:60" outlineLevel="1" x14ac:dyDescent="0.2">
      <c r="A140" s="169">
        <v>34</v>
      </c>
      <c r="B140" s="170" t="s">
        <v>266</v>
      </c>
      <c r="C140" s="179" t="s">
        <v>267</v>
      </c>
      <c r="D140" s="171" t="s">
        <v>144</v>
      </c>
      <c r="E140" s="172">
        <v>21.26</v>
      </c>
      <c r="F140" s="173">
        <v>0</v>
      </c>
      <c r="G140" s="174">
        <f>ROUND(E140*F140,2)</f>
        <v>0</v>
      </c>
      <c r="H140" s="173">
        <v>196.5</v>
      </c>
      <c r="I140" s="174">
        <f>ROUND(E140*H140,2)</f>
        <v>4177.59</v>
      </c>
      <c r="J140" s="173">
        <v>32</v>
      </c>
      <c r="K140" s="174">
        <f>ROUND(E140*J140,2)</f>
        <v>680.32</v>
      </c>
      <c r="L140" s="174">
        <v>15</v>
      </c>
      <c r="M140" s="174">
        <f>G140*(1+L140/100)</f>
        <v>0</v>
      </c>
      <c r="N140" s="174">
        <v>2.0400000000000001E-3</v>
      </c>
      <c r="O140" s="174">
        <f>ROUND(E140*N140,2)</f>
        <v>0.04</v>
      </c>
      <c r="P140" s="174">
        <v>0</v>
      </c>
      <c r="Q140" s="174">
        <f>ROUND(E140*P140,2)</f>
        <v>0</v>
      </c>
      <c r="R140" s="174"/>
      <c r="S140" s="174" t="s">
        <v>145</v>
      </c>
      <c r="T140" s="175" t="s">
        <v>145</v>
      </c>
      <c r="U140" s="159">
        <v>0</v>
      </c>
      <c r="V140" s="159">
        <f>ROUND(E140*U140,2)</f>
        <v>0</v>
      </c>
      <c r="W140" s="159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260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7"/>
      <c r="B141" s="158"/>
      <c r="C141" s="180" t="s">
        <v>268</v>
      </c>
      <c r="D141" s="160"/>
      <c r="E141" s="161">
        <v>21.26</v>
      </c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148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330"/>
      <c r="D142" s="331"/>
      <c r="E142" s="331"/>
      <c r="F142" s="331"/>
      <c r="G142" s="331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149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69">
        <v>35</v>
      </c>
      <c r="B143" s="170" t="s">
        <v>269</v>
      </c>
      <c r="C143" s="179" t="s">
        <v>270</v>
      </c>
      <c r="D143" s="171" t="s">
        <v>255</v>
      </c>
      <c r="E143" s="172">
        <v>4.3369999999999999E-2</v>
      </c>
      <c r="F143" s="173">
        <v>0</v>
      </c>
      <c r="G143" s="174">
        <f>ROUND(E143*F143,2)</f>
        <v>0</v>
      </c>
      <c r="H143" s="173">
        <v>0</v>
      </c>
      <c r="I143" s="174">
        <f>ROUND(E143*H143,2)</f>
        <v>0</v>
      </c>
      <c r="J143" s="173">
        <v>820</v>
      </c>
      <c r="K143" s="174">
        <f>ROUND(E143*J143,2)</f>
        <v>35.56</v>
      </c>
      <c r="L143" s="174">
        <v>15</v>
      </c>
      <c r="M143" s="174">
        <f>G143*(1+L143/100)</f>
        <v>0</v>
      </c>
      <c r="N143" s="174">
        <v>0</v>
      </c>
      <c r="O143" s="174">
        <f>ROUND(E143*N143,2)</f>
        <v>0</v>
      </c>
      <c r="P143" s="174">
        <v>0</v>
      </c>
      <c r="Q143" s="174">
        <f>ROUND(E143*P143,2)</f>
        <v>0</v>
      </c>
      <c r="R143" s="174" t="s">
        <v>271</v>
      </c>
      <c r="S143" s="174" t="s">
        <v>145</v>
      </c>
      <c r="T143" s="175" t="s">
        <v>145</v>
      </c>
      <c r="U143" s="159">
        <v>1.74</v>
      </c>
      <c r="V143" s="159">
        <f>ROUND(E143*U143,2)</f>
        <v>0.08</v>
      </c>
      <c r="W143" s="159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256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339" t="s">
        <v>272</v>
      </c>
      <c r="D144" s="340"/>
      <c r="E144" s="340"/>
      <c r="F144" s="340"/>
      <c r="G144" s="340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167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330"/>
      <c r="D145" s="331"/>
      <c r="E145" s="331"/>
      <c r="F145" s="331"/>
      <c r="G145" s="331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149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x14ac:dyDescent="0.2">
      <c r="A146" s="163" t="s">
        <v>140</v>
      </c>
      <c r="B146" s="164" t="s">
        <v>90</v>
      </c>
      <c r="C146" s="178" t="s">
        <v>91</v>
      </c>
      <c r="D146" s="165"/>
      <c r="E146" s="166"/>
      <c r="F146" s="167"/>
      <c r="G146" s="167">
        <f>SUMIF(AG147:AG148,"&lt;&gt;NOR",G147:G148)</f>
        <v>0</v>
      </c>
      <c r="H146" s="167"/>
      <c r="I146" s="167">
        <f>SUM(I147:I148)</f>
        <v>0</v>
      </c>
      <c r="J146" s="167"/>
      <c r="K146" s="167">
        <f>SUM(K147:K148)</f>
        <v>81346.5</v>
      </c>
      <c r="L146" s="167"/>
      <c r="M146" s="167">
        <f>SUM(M147:M148)</f>
        <v>0</v>
      </c>
      <c r="N146" s="167"/>
      <c r="O146" s="167">
        <f>SUM(O147:O148)</f>
        <v>0</v>
      </c>
      <c r="P146" s="167"/>
      <c r="Q146" s="167">
        <f>SUM(Q147:Q148)</f>
        <v>0</v>
      </c>
      <c r="R146" s="167"/>
      <c r="S146" s="167"/>
      <c r="T146" s="168"/>
      <c r="U146" s="162"/>
      <c r="V146" s="162">
        <f>SUM(V147:V148)</f>
        <v>0</v>
      </c>
      <c r="W146" s="162"/>
      <c r="AG146" t="s">
        <v>141</v>
      </c>
    </row>
    <row r="147" spans="1:60" outlineLevel="1" x14ac:dyDescent="0.2">
      <c r="A147" s="169">
        <v>36</v>
      </c>
      <c r="B147" s="170" t="s">
        <v>273</v>
      </c>
      <c r="C147" s="179" t="s">
        <v>274</v>
      </c>
      <c r="D147" s="171" t="s">
        <v>219</v>
      </c>
      <c r="E147" s="172">
        <v>1</v>
      </c>
      <c r="F147" s="282">
        <f>SUM(ZTI!F5)</f>
        <v>0</v>
      </c>
      <c r="G147" s="174">
        <f>ROUND(E147*F147,2)</f>
        <v>0</v>
      </c>
      <c r="H147" s="173">
        <v>0</v>
      </c>
      <c r="I147" s="174">
        <f>ROUND(E147*H147,2)</f>
        <v>0</v>
      </c>
      <c r="J147" s="173">
        <v>81346.5</v>
      </c>
      <c r="K147" s="174">
        <f>ROUND(E147*J147,2)</f>
        <v>81346.5</v>
      </c>
      <c r="L147" s="174">
        <v>15</v>
      </c>
      <c r="M147" s="174">
        <f>G147*(1+L147/100)</f>
        <v>0</v>
      </c>
      <c r="N147" s="174">
        <v>0</v>
      </c>
      <c r="O147" s="174">
        <f>ROUND(E147*N147,2)</f>
        <v>0</v>
      </c>
      <c r="P147" s="174">
        <v>0</v>
      </c>
      <c r="Q147" s="174">
        <f>ROUND(E147*P147,2)</f>
        <v>0</v>
      </c>
      <c r="R147" s="174"/>
      <c r="S147" s="174" t="s">
        <v>209</v>
      </c>
      <c r="T147" s="175" t="s">
        <v>275</v>
      </c>
      <c r="U147" s="159">
        <v>0</v>
      </c>
      <c r="V147" s="159">
        <f>ROUND(E147*U147,2)</f>
        <v>0</v>
      </c>
      <c r="W147" s="159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146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341"/>
      <c r="D148" s="342"/>
      <c r="E148" s="342"/>
      <c r="F148" s="342"/>
      <c r="G148" s="342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149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x14ac:dyDescent="0.2">
      <c r="A149" s="163" t="s">
        <v>140</v>
      </c>
      <c r="B149" s="164" t="s">
        <v>92</v>
      </c>
      <c r="C149" s="178" t="s">
        <v>93</v>
      </c>
      <c r="D149" s="165"/>
      <c r="E149" s="166"/>
      <c r="F149" s="167"/>
      <c r="G149" s="167">
        <f>SUMIF(AG150:AG151,"&lt;&gt;NOR",G150:G151)</f>
        <v>0</v>
      </c>
      <c r="H149" s="167"/>
      <c r="I149" s="167">
        <f>SUM(I150:I151)</f>
        <v>0</v>
      </c>
      <c r="J149" s="167"/>
      <c r="K149" s="167">
        <f>SUM(K150:K151)</f>
        <v>16500</v>
      </c>
      <c r="L149" s="167"/>
      <c r="M149" s="167">
        <f>SUM(M150:M151)</f>
        <v>0</v>
      </c>
      <c r="N149" s="167"/>
      <c r="O149" s="167">
        <f>SUM(O150:O151)</f>
        <v>0</v>
      </c>
      <c r="P149" s="167"/>
      <c r="Q149" s="167">
        <f>SUM(Q150:Q151)</f>
        <v>0</v>
      </c>
      <c r="R149" s="167"/>
      <c r="S149" s="167"/>
      <c r="T149" s="168"/>
      <c r="U149" s="162"/>
      <c r="V149" s="162">
        <f>SUM(V150:V151)</f>
        <v>0</v>
      </c>
      <c r="W149" s="162"/>
      <c r="AG149" t="s">
        <v>141</v>
      </c>
    </row>
    <row r="150" spans="1:60" outlineLevel="1" x14ac:dyDescent="0.2">
      <c r="A150" s="169">
        <v>37</v>
      </c>
      <c r="B150" s="170" t="s">
        <v>276</v>
      </c>
      <c r="C150" s="179" t="s">
        <v>277</v>
      </c>
      <c r="D150" s="171" t="s">
        <v>219</v>
      </c>
      <c r="E150" s="172">
        <v>1</v>
      </c>
      <c r="F150" s="282">
        <f>SUM(Plyn!F5)</f>
        <v>0</v>
      </c>
      <c r="G150" s="174">
        <f>ROUND(E150*F150,2)</f>
        <v>0</v>
      </c>
      <c r="H150" s="173">
        <v>0</v>
      </c>
      <c r="I150" s="174">
        <f>ROUND(E150*H150,2)</f>
        <v>0</v>
      </c>
      <c r="J150" s="173">
        <v>16500</v>
      </c>
      <c r="K150" s="174">
        <f>ROUND(E150*J150,2)</f>
        <v>16500</v>
      </c>
      <c r="L150" s="174">
        <v>15</v>
      </c>
      <c r="M150" s="174">
        <f>G150*(1+L150/100)</f>
        <v>0</v>
      </c>
      <c r="N150" s="174">
        <v>0</v>
      </c>
      <c r="O150" s="174">
        <f>ROUND(E150*N150,2)</f>
        <v>0</v>
      </c>
      <c r="P150" s="174">
        <v>0</v>
      </c>
      <c r="Q150" s="174">
        <f>ROUND(E150*P150,2)</f>
        <v>0</v>
      </c>
      <c r="R150" s="174"/>
      <c r="S150" s="174" t="s">
        <v>209</v>
      </c>
      <c r="T150" s="175" t="s">
        <v>275</v>
      </c>
      <c r="U150" s="159">
        <v>0</v>
      </c>
      <c r="V150" s="159">
        <f>ROUND(E150*U150,2)</f>
        <v>0</v>
      </c>
      <c r="W150" s="159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146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341"/>
      <c r="D151" s="342"/>
      <c r="E151" s="342"/>
      <c r="F151" s="342"/>
      <c r="G151" s="342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149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x14ac:dyDescent="0.2">
      <c r="A152" s="163" t="s">
        <v>140</v>
      </c>
      <c r="B152" s="164" t="s">
        <v>94</v>
      </c>
      <c r="C152" s="178" t="s">
        <v>95</v>
      </c>
      <c r="D152" s="165"/>
      <c r="E152" s="166"/>
      <c r="F152" s="167"/>
      <c r="G152" s="167">
        <f>SUMIF(AG153:AG160,"&lt;&gt;NOR",G153:G160)</f>
        <v>0</v>
      </c>
      <c r="H152" s="167"/>
      <c r="I152" s="167">
        <f>SUM(I153:I160)</f>
        <v>0</v>
      </c>
      <c r="J152" s="167"/>
      <c r="K152" s="167">
        <f>SUM(K153:K160)</f>
        <v>1598.5</v>
      </c>
      <c r="L152" s="167"/>
      <c r="M152" s="167">
        <f>SUM(M153:M160)</f>
        <v>0</v>
      </c>
      <c r="N152" s="167"/>
      <c r="O152" s="167">
        <f>SUM(O153:O160)</f>
        <v>0</v>
      </c>
      <c r="P152" s="167"/>
      <c r="Q152" s="167">
        <f>SUM(Q153:Q160)</f>
        <v>0.59</v>
      </c>
      <c r="R152" s="167"/>
      <c r="S152" s="167"/>
      <c r="T152" s="168"/>
      <c r="U152" s="162"/>
      <c r="V152" s="162">
        <f>SUM(V153:V160)</f>
        <v>0</v>
      </c>
      <c r="W152" s="162"/>
      <c r="AG152" t="s">
        <v>141</v>
      </c>
    </row>
    <row r="153" spans="1:60" outlineLevel="1" x14ac:dyDescent="0.2">
      <c r="A153" s="169">
        <v>38</v>
      </c>
      <c r="B153" s="170" t="s">
        <v>278</v>
      </c>
      <c r="C153" s="179" t="s">
        <v>279</v>
      </c>
      <c r="D153" s="171" t="s">
        <v>219</v>
      </c>
      <c r="E153" s="172">
        <v>1</v>
      </c>
      <c r="F153" s="173">
        <v>0</v>
      </c>
      <c r="G153" s="174">
        <f>ROUND(E153*F153,2)</f>
        <v>0</v>
      </c>
      <c r="H153" s="173">
        <v>0</v>
      </c>
      <c r="I153" s="174">
        <f>ROUND(E153*H153,2)</f>
        <v>0</v>
      </c>
      <c r="J153" s="173">
        <v>212</v>
      </c>
      <c r="K153" s="174">
        <f>ROUND(E153*J153,2)</f>
        <v>212</v>
      </c>
      <c r="L153" s="174">
        <v>15</v>
      </c>
      <c r="M153" s="174">
        <f>G153*(1+L153/100)</f>
        <v>0</v>
      </c>
      <c r="N153" s="174">
        <v>0</v>
      </c>
      <c r="O153" s="174">
        <f>ROUND(E153*N153,2)</f>
        <v>0</v>
      </c>
      <c r="P153" s="174">
        <v>1.933E-2</v>
      </c>
      <c r="Q153" s="174">
        <f>ROUND(E153*P153,2)</f>
        <v>0.02</v>
      </c>
      <c r="R153" s="174"/>
      <c r="S153" s="174" t="s">
        <v>145</v>
      </c>
      <c r="T153" s="175" t="s">
        <v>145</v>
      </c>
      <c r="U153" s="159">
        <v>0</v>
      </c>
      <c r="V153" s="159">
        <f>ROUND(E153*U153,2)</f>
        <v>0</v>
      </c>
      <c r="W153" s="159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280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341"/>
      <c r="D154" s="342"/>
      <c r="E154" s="342"/>
      <c r="F154" s="342"/>
      <c r="G154" s="342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149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69">
        <v>39</v>
      </c>
      <c r="B155" s="170" t="s">
        <v>281</v>
      </c>
      <c r="C155" s="179" t="s">
        <v>282</v>
      </c>
      <c r="D155" s="171" t="s">
        <v>219</v>
      </c>
      <c r="E155" s="172">
        <v>1</v>
      </c>
      <c r="F155" s="173">
        <v>0</v>
      </c>
      <c r="G155" s="174">
        <f>ROUND(E155*F155,2)</f>
        <v>0</v>
      </c>
      <c r="H155" s="173">
        <v>0</v>
      </c>
      <c r="I155" s="174">
        <f>ROUND(E155*H155,2)</f>
        <v>0</v>
      </c>
      <c r="J155" s="173">
        <v>294.5</v>
      </c>
      <c r="K155" s="174">
        <f>ROUND(E155*J155,2)</f>
        <v>294.5</v>
      </c>
      <c r="L155" s="174">
        <v>15</v>
      </c>
      <c r="M155" s="174">
        <f>G155*(1+L155/100)</f>
        <v>0</v>
      </c>
      <c r="N155" s="174">
        <v>0</v>
      </c>
      <c r="O155" s="174">
        <f>ROUND(E155*N155,2)</f>
        <v>0</v>
      </c>
      <c r="P155" s="174">
        <v>3.1870000000000002E-2</v>
      </c>
      <c r="Q155" s="174">
        <f>ROUND(E155*P155,2)</f>
        <v>0.03</v>
      </c>
      <c r="R155" s="174"/>
      <c r="S155" s="174" t="s">
        <v>145</v>
      </c>
      <c r="T155" s="175" t="s">
        <v>145</v>
      </c>
      <c r="U155" s="159">
        <v>0</v>
      </c>
      <c r="V155" s="159">
        <f>ROUND(E155*U155,2)</f>
        <v>0</v>
      </c>
      <c r="W155" s="159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280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7"/>
      <c r="B156" s="158"/>
      <c r="C156" s="341"/>
      <c r="D156" s="342"/>
      <c r="E156" s="342"/>
      <c r="F156" s="342"/>
      <c r="G156" s="342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149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69">
        <v>40</v>
      </c>
      <c r="B157" s="170" t="s">
        <v>283</v>
      </c>
      <c r="C157" s="179" t="s">
        <v>284</v>
      </c>
      <c r="D157" s="171" t="s">
        <v>219</v>
      </c>
      <c r="E157" s="172">
        <v>1</v>
      </c>
      <c r="F157" s="173">
        <v>0</v>
      </c>
      <c r="G157" s="174">
        <f>ROUND(E157*F157,2)</f>
        <v>0</v>
      </c>
      <c r="H157" s="173">
        <v>0</v>
      </c>
      <c r="I157" s="174">
        <f>ROUND(E157*H157,2)</f>
        <v>0</v>
      </c>
      <c r="J157" s="173">
        <v>849</v>
      </c>
      <c r="K157" s="174">
        <f>ROUND(E157*J157,2)</f>
        <v>849</v>
      </c>
      <c r="L157" s="174">
        <v>15</v>
      </c>
      <c r="M157" s="174">
        <f>G157*(1+L157/100)</f>
        <v>0</v>
      </c>
      <c r="N157" s="174">
        <v>9.5E-4</v>
      </c>
      <c r="O157" s="174">
        <f>ROUND(E157*N157,2)</f>
        <v>0</v>
      </c>
      <c r="P157" s="174">
        <v>0.38046000000000002</v>
      </c>
      <c r="Q157" s="174">
        <f>ROUND(E157*P157,2)</f>
        <v>0.38</v>
      </c>
      <c r="R157" s="174"/>
      <c r="S157" s="174" t="s">
        <v>209</v>
      </c>
      <c r="T157" s="175" t="s">
        <v>275</v>
      </c>
      <c r="U157" s="159">
        <v>0</v>
      </c>
      <c r="V157" s="159">
        <f>ROUND(E157*U157,2)</f>
        <v>0</v>
      </c>
      <c r="W157" s="159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280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341"/>
      <c r="D158" s="342"/>
      <c r="E158" s="342"/>
      <c r="F158" s="342"/>
      <c r="G158" s="342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149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69">
        <v>41</v>
      </c>
      <c r="B159" s="170" t="s">
        <v>285</v>
      </c>
      <c r="C159" s="179" t="s">
        <v>286</v>
      </c>
      <c r="D159" s="171" t="s">
        <v>287</v>
      </c>
      <c r="E159" s="172">
        <v>1</v>
      </c>
      <c r="F159" s="173">
        <v>0</v>
      </c>
      <c r="G159" s="174">
        <f>ROUND(E159*F159,2)</f>
        <v>0</v>
      </c>
      <c r="H159" s="173">
        <v>0</v>
      </c>
      <c r="I159" s="174">
        <f>ROUND(E159*H159,2)</f>
        <v>0</v>
      </c>
      <c r="J159" s="173">
        <v>243</v>
      </c>
      <c r="K159" s="174">
        <f>ROUND(E159*J159,2)</f>
        <v>243</v>
      </c>
      <c r="L159" s="174">
        <v>15</v>
      </c>
      <c r="M159" s="174">
        <f>G159*(1+L159/100)</f>
        <v>0</v>
      </c>
      <c r="N159" s="174">
        <v>0</v>
      </c>
      <c r="O159" s="174">
        <f>ROUND(E159*N159,2)</f>
        <v>0</v>
      </c>
      <c r="P159" s="174">
        <v>0.155</v>
      </c>
      <c r="Q159" s="174">
        <f>ROUND(E159*P159,2)</f>
        <v>0.16</v>
      </c>
      <c r="R159" s="174"/>
      <c r="S159" s="174" t="s">
        <v>209</v>
      </c>
      <c r="T159" s="175" t="s">
        <v>210</v>
      </c>
      <c r="U159" s="159">
        <v>0</v>
      </c>
      <c r="V159" s="159">
        <f>ROUND(E159*U159,2)</f>
        <v>0</v>
      </c>
      <c r="W159" s="159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280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7"/>
      <c r="B160" s="158"/>
      <c r="C160" s="341"/>
      <c r="D160" s="342"/>
      <c r="E160" s="342"/>
      <c r="F160" s="342"/>
      <c r="G160" s="342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149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x14ac:dyDescent="0.2">
      <c r="A161" s="163" t="s">
        <v>140</v>
      </c>
      <c r="B161" s="164" t="s">
        <v>96</v>
      </c>
      <c r="C161" s="178" t="s">
        <v>97</v>
      </c>
      <c r="D161" s="165"/>
      <c r="E161" s="166"/>
      <c r="F161" s="167"/>
      <c r="G161" s="167">
        <f>SUMIF(AG162:AG181,"&lt;&gt;NOR",G162:G181)</f>
        <v>0</v>
      </c>
      <c r="H161" s="167"/>
      <c r="I161" s="167">
        <f>SUM(I162:I181)</f>
        <v>6830.2199999999993</v>
      </c>
      <c r="J161" s="167"/>
      <c r="K161" s="167">
        <f>SUM(K162:K181)</f>
        <v>8157.869999999999</v>
      </c>
      <c r="L161" s="167"/>
      <c r="M161" s="167">
        <f>SUM(M162:M181)</f>
        <v>0</v>
      </c>
      <c r="N161" s="167"/>
      <c r="O161" s="167">
        <f>SUM(O162:O181)</f>
        <v>0.46</v>
      </c>
      <c r="P161" s="167"/>
      <c r="Q161" s="167">
        <f>SUM(Q162:Q181)</f>
        <v>0.33</v>
      </c>
      <c r="R161" s="167"/>
      <c r="S161" s="167"/>
      <c r="T161" s="168"/>
      <c r="U161" s="162"/>
      <c r="V161" s="162">
        <f>SUM(V162:V181)</f>
        <v>0.8</v>
      </c>
      <c r="W161" s="162"/>
      <c r="AG161" t="s">
        <v>141</v>
      </c>
    </row>
    <row r="162" spans="1:60" outlineLevel="1" x14ac:dyDescent="0.2">
      <c r="A162" s="169">
        <v>42</v>
      </c>
      <c r="B162" s="170" t="s">
        <v>288</v>
      </c>
      <c r="C162" s="179" t="s">
        <v>289</v>
      </c>
      <c r="D162" s="171" t="s">
        <v>144</v>
      </c>
      <c r="E162" s="172">
        <v>21.26</v>
      </c>
      <c r="F162" s="173">
        <v>0</v>
      </c>
      <c r="G162" s="174">
        <f>ROUND(E162*F162,2)</f>
        <v>0</v>
      </c>
      <c r="H162" s="173">
        <v>0</v>
      </c>
      <c r="I162" s="174">
        <f>ROUND(E162*H162,2)</f>
        <v>0</v>
      </c>
      <c r="J162" s="173">
        <v>111</v>
      </c>
      <c r="K162" s="174">
        <f>ROUND(E162*J162,2)</f>
        <v>2359.86</v>
      </c>
      <c r="L162" s="174">
        <v>15</v>
      </c>
      <c r="M162" s="174">
        <f>G162*(1+L162/100)</f>
        <v>0</v>
      </c>
      <c r="N162" s="174">
        <v>0</v>
      </c>
      <c r="O162" s="174">
        <f>ROUND(E162*N162,2)</f>
        <v>0</v>
      </c>
      <c r="P162" s="174">
        <v>0</v>
      </c>
      <c r="Q162" s="174">
        <f>ROUND(E162*P162,2)</f>
        <v>0</v>
      </c>
      <c r="R162" s="174"/>
      <c r="S162" s="174" t="s">
        <v>145</v>
      </c>
      <c r="T162" s="175" t="s">
        <v>145</v>
      </c>
      <c r="U162" s="159">
        <v>0</v>
      </c>
      <c r="V162" s="159">
        <f>ROUND(E162*U162,2)</f>
        <v>0</v>
      </c>
      <c r="W162" s="159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260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180" t="s">
        <v>268</v>
      </c>
      <c r="D163" s="160"/>
      <c r="E163" s="161">
        <v>21.26</v>
      </c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148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330"/>
      <c r="D164" s="331"/>
      <c r="E164" s="331"/>
      <c r="F164" s="331"/>
      <c r="G164" s="331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149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69">
        <v>43</v>
      </c>
      <c r="B165" s="170" t="s">
        <v>290</v>
      </c>
      <c r="C165" s="179" t="s">
        <v>291</v>
      </c>
      <c r="D165" s="171" t="s">
        <v>144</v>
      </c>
      <c r="E165" s="172">
        <v>18.399999999999999</v>
      </c>
      <c r="F165" s="173">
        <v>0</v>
      </c>
      <c r="G165" s="174">
        <f>ROUND(E165*F165,2)</f>
        <v>0</v>
      </c>
      <c r="H165" s="173">
        <v>0</v>
      </c>
      <c r="I165" s="174">
        <f>ROUND(E165*H165,2)</f>
        <v>0</v>
      </c>
      <c r="J165" s="173">
        <v>69.8</v>
      </c>
      <c r="K165" s="174">
        <f>ROUND(E165*J165,2)</f>
        <v>1284.32</v>
      </c>
      <c r="L165" s="174">
        <v>15</v>
      </c>
      <c r="M165" s="174">
        <f>G165*(1+L165/100)</f>
        <v>0</v>
      </c>
      <c r="N165" s="174">
        <v>0</v>
      </c>
      <c r="O165" s="174">
        <f>ROUND(E165*N165,2)</f>
        <v>0</v>
      </c>
      <c r="P165" s="174">
        <v>1.7999999999999999E-2</v>
      </c>
      <c r="Q165" s="174">
        <f>ROUND(E165*P165,2)</f>
        <v>0.33</v>
      </c>
      <c r="R165" s="174"/>
      <c r="S165" s="174" t="s">
        <v>145</v>
      </c>
      <c r="T165" s="175" t="s">
        <v>145</v>
      </c>
      <c r="U165" s="159">
        <v>0</v>
      </c>
      <c r="V165" s="159">
        <f>ROUND(E165*U165,2)</f>
        <v>0</v>
      </c>
      <c r="W165" s="159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260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341"/>
      <c r="D166" s="342"/>
      <c r="E166" s="342"/>
      <c r="F166" s="342"/>
      <c r="G166" s="342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149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ht="22.5" outlineLevel="1" x14ac:dyDescent="0.2">
      <c r="A167" s="169">
        <v>44</v>
      </c>
      <c r="B167" s="170" t="s">
        <v>292</v>
      </c>
      <c r="C167" s="179" t="s">
        <v>293</v>
      </c>
      <c r="D167" s="171" t="s">
        <v>144</v>
      </c>
      <c r="E167" s="172">
        <v>21.26</v>
      </c>
      <c r="F167" s="173">
        <v>0</v>
      </c>
      <c r="G167" s="174">
        <f>ROUND(E167*F167,2)</f>
        <v>0</v>
      </c>
      <c r="H167" s="173">
        <v>0</v>
      </c>
      <c r="I167" s="174">
        <f>ROUND(E167*H167,2)</f>
        <v>0</v>
      </c>
      <c r="J167" s="173">
        <v>159.5</v>
      </c>
      <c r="K167" s="174">
        <f>ROUND(E167*J167,2)</f>
        <v>3390.97</v>
      </c>
      <c r="L167" s="174">
        <v>15</v>
      </c>
      <c r="M167" s="174">
        <f>G167*(1+L167/100)</f>
        <v>0</v>
      </c>
      <c r="N167" s="174">
        <v>5.94E-3</v>
      </c>
      <c r="O167" s="174">
        <f>ROUND(E167*N167,2)</f>
        <v>0.13</v>
      </c>
      <c r="P167" s="174">
        <v>0</v>
      </c>
      <c r="Q167" s="174">
        <f>ROUND(E167*P167,2)</f>
        <v>0</v>
      </c>
      <c r="R167" s="174"/>
      <c r="S167" s="174" t="s">
        <v>209</v>
      </c>
      <c r="T167" s="175" t="s">
        <v>210</v>
      </c>
      <c r="U167" s="159">
        <v>0</v>
      </c>
      <c r="V167" s="159">
        <f>ROUND(E167*U167,2)</f>
        <v>0</v>
      </c>
      <c r="W167" s="159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260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7"/>
      <c r="B168" s="158"/>
      <c r="C168" s="180" t="s">
        <v>268</v>
      </c>
      <c r="D168" s="160"/>
      <c r="E168" s="161">
        <v>21.26</v>
      </c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148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58"/>
      <c r="C169" s="330"/>
      <c r="D169" s="331"/>
      <c r="E169" s="331"/>
      <c r="F169" s="331"/>
      <c r="G169" s="331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149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69">
        <v>45</v>
      </c>
      <c r="B170" s="170" t="s">
        <v>294</v>
      </c>
      <c r="C170" s="179" t="s">
        <v>295</v>
      </c>
      <c r="D170" s="171" t="s">
        <v>214</v>
      </c>
      <c r="E170" s="172">
        <v>0.79193999999999998</v>
      </c>
      <c r="F170" s="173">
        <v>0</v>
      </c>
      <c r="G170" s="174">
        <f>ROUND(E170*F170,2)</f>
        <v>0</v>
      </c>
      <c r="H170" s="173">
        <v>192.5</v>
      </c>
      <c r="I170" s="174">
        <f>ROUND(E170*H170,2)</f>
        <v>152.44999999999999</v>
      </c>
      <c r="J170" s="173">
        <v>0</v>
      </c>
      <c r="K170" s="174">
        <f>ROUND(E170*J170,2)</f>
        <v>0</v>
      </c>
      <c r="L170" s="174">
        <v>15</v>
      </c>
      <c r="M170" s="174">
        <f>G170*(1+L170/100)</f>
        <v>0</v>
      </c>
      <c r="N170" s="174">
        <v>2.9499999999999999E-3</v>
      </c>
      <c r="O170" s="174">
        <f>ROUND(E170*N170,2)</f>
        <v>0</v>
      </c>
      <c r="P170" s="174">
        <v>0</v>
      </c>
      <c r="Q170" s="174">
        <f>ROUND(E170*P170,2)</f>
        <v>0</v>
      </c>
      <c r="R170" s="174"/>
      <c r="S170" s="174" t="s">
        <v>145</v>
      </c>
      <c r="T170" s="175" t="s">
        <v>145</v>
      </c>
      <c r="U170" s="159">
        <v>0</v>
      </c>
      <c r="V170" s="159">
        <f>ROUND(E170*U170,2)</f>
        <v>0</v>
      </c>
      <c r="W170" s="159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260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180" t="s">
        <v>296</v>
      </c>
      <c r="D171" s="160"/>
      <c r="E171" s="161">
        <v>0.55808000000000002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148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58"/>
      <c r="C172" s="180" t="s">
        <v>297</v>
      </c>
      <c r="D172" s="160"/>
      <c r="E172" s="161">
        <v>0.23386000000000001</v>
      </c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148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7"/>
      <c r="B173" s="158"/>
      <c r="C173" s="330"/>
      <c r="D173" s="331"/>
      <c r="E173" s="331"/>
      <c r="F173" s="331"/>
      <c r="G173" s="331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149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69">
        <v>46</v>
      </c>
      <c r="B174" s="170" t="s">
        <v>298</v>
      </c>
      <c r="C174" s="179" t="s">
        <v>299</v>
      </c>
      <c r="D174" s="171" t="s">
        <v>144</v>
      </c>
      <c r="E174" s="172">
        <v>21.26</v>
      </c>
      <c r="F174" s="173">
        <v>0</v>
      </c>
      <c r="G174" s="174">
        <f>ROUND(E174*F174,2)</f>
        <v>0</v>
      </c>
      <c r="H174" s="173">
        <v>24.3</v>
      </c>
      <c r="I174" s="174">
        <f>ROUND(E174*H174,2)</f>
        <v>516.62</v>
      </c>
      <c r="J174" s="173">
        <v>24</v>
      </c>
      <c r="K174" s="174">
        <f>ROUND(E174*J174,2)</f>
        <v>510.24</v>
      </c>
      <c r="L174" s="174">
        <v>15</v>
      </c>
      <c r="M174" s="174">
        <f>G174*(1+L174/100)</f>
        <v>0</v>
      </c>
      <c r="N174" s="174">
        <v>1.0000000000000001E-5</v>
      </c>
      <c r="O174" s="174">
        <f>ROUND(E174*N174,2)</f>
        <v>0</v>
      </c>
      <c r="P174" s="174">
        <v>0</v>
      </c>
      <c r="Q174" s="174">
        <f>ROUND(E174*P174,2)</f>
        <v>0</v>
      </c>
      <c r="R174" s="174"/>
      <c r="S174" s="174" t="s">
        <v>145</v>
      </c>
      <c r="T174" s="175" t="s">
        <v>145</v>
      </c>
      <c r="U174" s="159">
        <v>0</v>
      </c>
      <c r="V174" s="159">
        <f>ROUND(E174*U174,2)</f>
        <v>0</v>
      </c>
      <c r="W174" s="159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260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7"/>
      <c r="B175" s="158"/>
      <c r="C175" s="180" t="s">
        <v>268</v>
      </c>
      <c r="D175" s="160"/>
      <c r="E175" s="161">
        <v>21.26</v>
      </c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148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7"/>
      <c r="B176" s="158"/>
      <c r="C176" s="330"/>
      <c r="D176" s="331"/>
      <c r="E176" s="331"/>
      <c r="F176" s="331"/>
      <c r="G176" s="331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149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69">
        <v>47</v>
      </c>
      <c r="B177" s="170" t="s">
        <v>300</v>
      </c>
      <c r="C177" s="179" t="s">
        <v>301</v>
      </c>
      <c r="D177" s="171" t="s">
        <v>144</v>
      </c>
      <c r="E177" s="172">
        <v>22.323</v>
      </c>
      <c r="F177" s="173">
        <v>0</v>
      </c>
      <c r="G177" s="174">
        <f>ROUND(E177*F177,2)</f>
        <v>0</v>
      </c>
      <c r="H177" s="173">
        <v>276</v>
      </c>
      <c r="I177" s="174">
        <f>ROUND(E177*H177,2)</f>
        <v>6161.15</v>
      </c>
      <c r="J177" s="173">
        <v>0</v>
      </c>
      <c r="K177" s="174">
        <f>ROUND(E177*J177,2)</f>
        <v>0</v>
      </c>
      <c r="L177" s="174">
        <v>15</v>
      </c>
      <c r="M177" s="174">
        <f>G177*(1+L177/100)</f>
        <v>0</v>
      </c>
      <c r="N177" s="174">
        <v>1.4749999999999999E-2</v>
      </c>
      <c r="O177" s="174">
        <f>ROUND(E177*N177,2)</f>
        <v>0.33</v>
      </c>
      <c r="P177" s="174">
        <v>0</v>
      </c>
      <c r="Q177" s="174">
        <f>ROUND(E177*P177,2)</f>
        <v>0</v>
      </c>
      <c r="R177" s="174" t="s">
        <v>302</v>
      </c>
      <c r="S177" s="174" t="s">
        <v>145</v>
      </c>
      <c r="T177" s="175" t="s">
        <v>145</v>
      </c>
      <c r="U177" s="159">
        <v>0</v>
      </c>
      <c r="V177" s="159">
        <f>ROUND(E177*U177,2)</f>
        <v>0</v>
      </c>
      <c r="W177" s="159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303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57"/>
      <c r="B178" s="158"/>
      <c r="C178" s="180" t="s">
        <v>304</v>
      </c>
      <c r="D178" s="160"/>
      <c r="E178" s="161">
        <v>22.323</v>
      </c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148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57"/>
      <c r="B179" s="158"/>
      <c r="C179" s="330"/>
      <c r="D179" s="331"/>
      <c r="E179" s="331"/>
      <c r="F179" s="331"/>
      <c r="G179" s="331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149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69">
        <v>48</v>
      </c>
      <c r="B180" s="170" t="s">
        <v>305</v>
      </c>
      <c r="C180" s="179" t="s">
        <v>306</v>
      </c>
      <c r="D180" s="171" t="s">
        <v>255</v>
      </c>
      <c r="E180" s="172">
        <v>0.45810000000000001</v>
      </c>
      <c r="F180" s="173">
        <v>0</v>
      </c>
      <c r="G180" s="174">
        <f>ROUND(E180*F180,2)</f>
        <v>0</v>
      </c>
      <c r="H180" s="173">
        <v>0</v>
      </c>
      <c r="I180" s="174">
        <f>ROUND(E180*H180,2)</f>
        <v>0</v>
      </c>
      <c r="J180" s="173">
        <v>1337</v>
      </c>
      <c r="K180" s="174">
        <f>ROUND(E180*J180,2)</f>
        <v>612.48</v>
      </c>
      <c r="L180" s="174">
        <v>15</v>
      </c>
      <c r="M180" s="174">
        <f>G180*(1+L180/100)</f>
        <v>0</v>
      </c>
      <c r="N180" s="174">
        <v>0</v>
      </c>
      <c r="O180" s="174">
        <f>ROUND(E180*N180,2)</f>
        <v>0</v>
      </c>
      <c r="P180" s="174">
        <v>0</v>
      </c>
      <c r="Q180" s="174">
        <f>ROUND(E180*P180,2)</f>
        <v>0</v>
      </c>
      <c r="R180" s="174"/>
      <c r="S180" s="174" t="s">
        <v>145</v>
      </c>
      <c r="T180" s="175" t="s">
        <v>145</v>
      </c>
      <c r="U180" s="159">
        <v>1.7509999999999999</v>
      </c>
      <c r="V180" s="159">
        <f>ROUND(E180*U180,2)</f>
        <v>0.8</v>
      </c>
      <c r="W180" s="159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256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57"/>
      <c r="B181" s="158"/>
      <c r="C181" s="341"/>
      <c r="D181" s="342"/>
      <c r="E181" s="342"/>
      <c r="F181" s="342"/>
      <c r="G181" s="342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149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x14ac:dyDescent="0.2">
      <c r="A182" s="163" t="s">
        <v>140</v>
      </c>
      <c r="B182" s="164" t="s">
        <v>98</v>
      </c>
      <c r="C182" s="178" t="s">
        <v>99</v>
      </c>
      <c r="D182" s="165"/>
      <c r="E182" s="166"/>
      <c r="F182" s="167"/>
      <c r="G182" s="167">
        <f>SUMIF(AG183:AG205,"&lt;&gt;NOR",G183:G205)</f>
        <v>0</v>
      </c>
      <c r="H182" s="167"/>
      <c r="I182" s="167">
        <f>SUM(I183:I205)</f>
        <v>10803.26</v>
      </c>
      <c r="J182" s="167"/>
      <c r="K182" s="167">
        <f>SUM(K183:K205)</f>
        <v>21110.879999999997</v>
      </c>
      <c r="L182" s="167"/>
      <c r="M182" s="167">
        <f>SUM(M183:M205)</f>
        <v>0</v>
      </c>
      <c r="N182" s="167"/>
      <c r="O182" s="167">
        <f>SUM(O183:O205)</f>
        <v>6.0000000000000005E-2</v>
      </c>
      <c r="P182" s="167"/>
      <c r="Q182" s="167">
        <f>SUM(Q183:Q205)</f>
        <v>0</v>
      </c>
      <c r="R182" s="167"/>
      <c r="S182" s="167"/>
      <c r="T182" s="168"/>
      <c r="U182" s="162"/>
      <c r="V182" s="162">
        <f>SUM(V183:V205)</f>
        <v>5.4799999999999995</v>
      </c>
      <c r="W182" s="162"/>
      <c r="AG182" t="s">
        <v>141</v>
      </c>
    </row>
    <row r="183" spans="1:60" outlineLevel="1" x14ac:dyDescent="0.2">
      <c r="A183" s="169">
        <v>49</v>
      </c>
      <c r="B183" s="170" t="s">
        <v>307</v>
      </c>
      <c r="C183" s="179" t="s">
        <v>308</v>
      </c>
      <c r="D183" s="171" t="s">
        <v>219</v>
      </c>
      <c r="E183" s="172">
        <v>1</v>
      </c>
      <c r="F183" s="173">
        <v>0</v>
      </c>
      <c r="G183" s="174">
        <f>ROUND(E183*F183,2)</f>
        <v>0</v>
      </c>
      <c r="H183" s="173">
        <v>70.31</v>
      </c>
      <c r="I183" s="174">
        <f>ROUND(E183*H183,2)</f>
        <v>70.31</v>
      </c>
      <c r="J183" s="173">
        <v>885.69</v>
      </c>
      <c r="K183" s="174">
        <f>ROUND(E183*J183,2)</f>
        <v>885.69</v>
      </c>
      <c r="L183" s="174">
        <v>15</v>
      </c>
      <c r="M183" s="174">
        <f>G183*(1+L183/100)</f>
        <v>0</v>
      </c>
      <c r="N183" s="174">
        <v>8.9999999999999998E-4</v>
      </c>
      <c r="O183" s="174">
        <f>ROUND(E183*N183,2)</f>
        <v>0</v>
      </c>
      <c r="P183" s="174">
        <v>0</v>
      </c>
      <c r="Q183" s="174">
        <f>ROUND(E183*P183,2)</f>
        <v>0</v>
      </c>
      <c r="R183" s="174" t="s">
        <v>309</v>
      </c>
      <c r="S183" s="174" t="s">
        <v>145</v>
      </c>
      <c r="T183" s="175" t="s">
        <v>145</v>
      </c>
      <c r="U183" s="159">
        <v>2.29</v>
      </c>
      <c r="V183" s="159">
        <f>ROUND(E183*U183,2)</f>
        <v>2.29</v>
      </c>
      <c r="W183" s="159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165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180" t="s">
        <v>310</v>
      </c>
      <c r="D184" s="160"/>
      <c r="E184" s="161">
        <v>1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148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330"/>
      <c r="D185" s="331"/>
      <c r="E185" s="331"/>
      <c r="F185" s="331"/>
      <c r="G185" s="331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149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69">
        <v>50</v>
      </c>
      <c r="B186" s="170" t="s">
        <v>311</v>
      </c>
      <c r="C186" s="179" t="s">
        <v>312</v>
      </c>
      <c r="D186" s="171" t="s">
        <v>219</v>
      </c>
      <c r="E186" s="172">
        <v>1</v>
      </c>
      <c r="F186" s="173">
        <v>0</v>
      </c>
      <c r="G186" s="174">
        <f>ROUND(E186*F186,2)</f>
        <v>0</v>
      </c>
      <c r="H186" s="173">
        <v>132.94999999999999</v>
      </c>
      <c r="I186" s="174">
        <f>ROUND(E186*H186,2)</f>
        <v>132.94999999999999</v>
      </c>
      <c r="J186" s="173">
        <v>1178.05</v>
      </c>
      <c r="K186" s="174">
        <f>ROUND(E186*J186,2)</f>
        <v>1178.05</v>
      </c>
      <c r="L186" s="174">
        <v>15</v>
      </c>
      <c r="M186" s="174">
        <f>G186*(1+L186/100)</f>
        <v>0</v>
      </c>
      <c r="N186" s="174">
        <v>1.65E-3</v>
      </c>
      <c r="O186" s="174">
        <f>ROUND(E186*N186,2)</f>
        <v>0</v>
      </c>
      <c r="P186" s="174">
        <v>0</v>
      </c>
      <c r="Q186" s="174">
        <f>ROUND(E186*P186,2)</f>
        <v>0</v>
      </c>
      <c r="R186" s="174" t="s">
        <v>309</v>
      </c>
      <c r="S186" s="174" t="s">
        <v>145</v>
      </c>
      <c r="T186" s="175" t="s">
        <v>145</v>
      </c>
      <c r="U186" s="159">
        <v>3.05</v>
      </c>
      <c r="V186" s="159">
        <f>ROUND(E186*U186,2)</f>
        <v>3.05</v>
      </c>
      <c r="W186" s="159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165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180" t="s">
        <v>313</v>
      </c>
      <c r="D187" s="160"/>
      <c r="E187" s="161">
        <v>1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148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7"/>
      <c r="B188" s="158"/>
      <c r="C188" s="330"/>
      <c r="D188" s="331"/>
      <c r="E188" s="331"/>
      <c r="F188" s="331"/>
      <c r="G188" s="331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149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ht="22.5" outlineLevel="1" x14ac:dyDescent="0.2">
      <c r="A189" s="169">
        <v>51</v>
      </c>
      <c r="B189" s="170" t="s">
        <v>314</v>
      </c>
      <c r="C189" s="179" t="s">
        <v>315</v>
      </c>
      <c r="D189" s="171" t="s">
        <v>219</v>
      </c>
      <c r="E189" s="172">
        <v>1</v>
      </c>
      <c r="F189" s="173">
        <v>0</v>
      </c>
      <c r="G189" s="174">
        <f>ROUND(E189*F189,2)</f>
        <v>0</v>
      </c>
      <c r="H189" s="173">
        <v>0</v>
      </c>
      <c r="I189" s="174">
        <f>ROUND(E189*H189,2)</f>
        <v>0</v>
      </c>
      <c r="J189" s="173">
        <v>12000</v>
      </c>
      <c r="K189" s="174">
        <f>ROUND(E189*J189,2)</f>
        <v>12000</v>
      </c>
      <c r="L189" s="174">
        <v>15</v>
      </c>
      <c r="M189" s="174">
        <f>G189*(1+L189/100)</f>
        <v>0</v>
      </c>
      <c r="N189" s="174">
        <v>0</v>
      </c>
      <c r="O189" s="174">
        <f>ROUND(E189*N189,2)</f>
        <v>0</v>
      </c>
      <c r="P189" s="174">
        <v>0</v>
      </c>
      <c r="Q189" s="174">
        <f>ROUND(E189*P189,2)</f>
        <v>0</v>
      </c>
      <c r="R189" s="174"/>
      <c r="S189" s="174" t="s">
        <v>209</v>
      </c>
      <c r="T189" s="175" t="s">
        <v>210</v>
      </c>
      <c r="U189" s="159">
        <v>0</v>
      </c>
      <c r="V189" s="159">
        <f>ROUND(E189*U189,2)</f>
        <v>0</v>
      </c>
      <c r="W189" s="159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146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7"/>
      <c r="B190" s="158"/>
      <c r="C190" s="180" t="s">
        <v>316</v>
      </c>
      <c r="D190" s="160"/>
      <c r="E190" s="161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148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7"/>
      <c r="B191" s="158"/>
      <c r="C191" s="180" t="s">
        <v>317</v>
      </c>
      <c r="D191" s="160"/>
      <c r="E191" s="161">
        <v>1</v>
      </c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148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57"/>
      <c r="B192" s="158"/>
      <c r="C192" s="330"/>
      <c r="D192" s="331"/>
      <c r="E192" s="331"/>
      <c r="F192" s="331"/>
      <c r="G192" s="331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149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69">
        <v>52</v>
      </c>
      <c r="B193" s="170" t="s">
        <v>318</v>
      </c>
      <c r="C193" s="179" t="s">
        <v>319</v>
      </c>
      <c r="D193" s="171" t="s">
        <v>219</v>
      </c>
      <c r="E193" s="172">
        <v>1</v>
      </c>
      <c r="F193" s="173">
        <v>0</v>
      </c>
      <c r="G193" s="174">
        <f>ROUND(E193*F193,2)</f>
        <v>0</v>
      </c>
      <c r="H193" s="173">
        <v>0</v>
      </c>
      <c r="I193" s="174">
        <f>ROUND(E193*H193,2)</f>
        <v>0</v>
      </c>
      <c r="J193" s="173">
        <v>7000</v>
      </c>
      <c r="K193" s="174">
        <f>ROUND(E193*J193,2)</f>
        <v>7000</v>
      </c>
      <c r="L193" s="174">
        <v>15</v>
      </c>
      <c r="M193" s="174">
        <f>G193*(1+L193/100)</f>
        <v>0</v>
      </c>
      <c r="N193" s="174">
        <v>0</v>
      </c>
      <c r="O193" s="174">
        <f>ROUND(E193*N193,2)</f>
        <v>0</v>
      </c>
      <c r="P193" s="174">
        <v>0</v>
      </c>
      <c r="Q193" s="174">
        <f>ROUND(E193*P193,2)</f>
        <v>0</v>
      </c>
      <c r="R193" s="174"/>
      <c r="S193" s="174" t="s">
        <v>209</v>
      </c>
      <c r="T193" s="175" t="s">
        <v>210</v>
      </c>
      <c r="U193" s="159">
        <v>0</v>
      </c>
      <c r="V193" s="159">
        <f>ROUND(E193*U193,2)</f>
        <v>0</v>
      </c>
      <c r="W193" s="159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146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57"/>
      <c r="B194" s="158"/>
      <c r="C194" s="180" t="s">
        <v>320</v>
      </c>
      <c r="D194" s="160"/>
      <c r="E194" s="161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148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57"/>
      <c r="B195" s="158"/>
      <c r="C195" s="180" t="s">
        <v>321</v>
      </c>
      <c r="D195" s="160"/>
      <c r="E195" s="161">
        <v>1</v>
      </c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148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7"/>
      <c r="B196" s="158"/>
      <c r="C196" s="330"/>
      <c r="D196" s="331"/>
      <c r="E196" s="331"/>
      <c r="F196" s="331"/>
      <c r="G196" s="331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149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69">
        <v>53</v>
      </c>
      <c r="B197" s="170" t="s">
        <v>322</v>
      </c>
      <c r="C197" s="179" t="s">
        <v>323</v>
      </c>
      <c r="D197" s="171" t="s">
        <v>219</v>
      </c>
      <c r="E197" s="172">
        <v>1</v>
      </c>
      <c r="F197" s="173">
        <v>0</v>
      </c>
      <c r="G197" s="174">
        <f>ROUND(E197*F197,2)</f>
        <v>0</v>
      </c>
      <c r="H197" s="173">
        <v>2380</v>
      </c>
      <c r="I197" s="174">
        <f>ROUND(E197*H197,2)</f>
        <v>2380</v>
      </c>
      <c r="J197" s="173">
        <v>0</v>
      </c>
      <c r="K197" s="174">
        <f>ROUND(E197*J197,2)</f>
        <v>0</v>
      </c>
      <c r="L197" s="174">
        <v>15</v>
      </c>
      <c r="M197" s="174">
        <f>G197*(1+L197/100)</f>
        <v>0</v>
      </c>
      <c r="N197" s="174">
        <v>1.09E-2</v>
      </c>
      <c r="O197" s="174">
        <f>ROUND(E197*N197,2)</f>
        <v>0.01</v>
      </c>
      <c r="P197" s="174">
        <v>0</v>
      </c>
      <c r="Q197" s="174">
        <f>ROUND(E197*P197,2)</f>
        <v>0</v>
      </c>
      <c r="R197" s="174"/>
      <c r="S197" s="174" t="s">
        <v>209</v>
      </c>
      <c r="T197" s="175" t="s">
        <v>145</v>
      </c>
      <c r="U197" s="159">
        <v>0</v>
      </c>
      <c r="V197" s="159">
        <f>ROUND(E197*U197,2)</f>
        <v>0</v>
      </c>
      <c r="W197" s="159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324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57"/>
      <c r="B198" s="158"/>
      <c r="C198" s="180" t="s">
        <v>310</v>
      </c>
      <c r="D198" s="160"/>
      <c r="E198" s="161">
        <v>1</v>
      </c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148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7"/>
      <c r="B199" s="158"/>
      <c r="C199" s="330"/>
      <c r="D199" s="331"/>
      <c r="E199" s="331"/>
      <c r="F199" s="331"/>
      <c r="G199" s="331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149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69">
        <v>54</v>
      </c>
      <c r="B200" s="170" t="s">
        <v>325</v>
      </c>
      <c r="C200" s="179" t="s">
        <v>326</v>
      </c>
      <c r="D200" s="171" t="s">
        <v>219</v>
      </c>
      <c r="E200" s="172">
        <v>1</v>
      </c>
      <c r="F200" s="173">
        <v>0</v>
      </c>
      <c r="G200" s="174">
        <f>ROUND(E200*F200,2)</f>
        <v>0</v>
      </c>
      <c r="H200" s="173">
        <v>8220</v>
      </c>
      <c r="I200" s="174">
        <f>ROUND(E200*H200,2)</f>
        <v>8220</v>
      </c>
      <c r="J200" s="173">
        <v>0</v>
      </c>
      <c r="K200" s="174">
        <f>ROUND(E200*J200,2)</f>
        <v>0</v>
      </c>
      <c r="L200" s="174">
        <v>15</v>
      </c>
      <c r="M200" s="174">
        <f>G200*(1+L200/100)</f>
        <v>0</v>
      </c>
      <c r="N200" s="174">
        <v>0.05</v>
      </c>
      <c r="O200" s="174">
        <f>ROUND(E200*N200,2)</f>
        <v>0.05</v>
      </c>
      <c r="P200" s="174">
        <v>0</v>
      </c>
      <c r="Q200" s="174">
        <f>ROUND(E200*P200,2)</f>
        <v>0</v>
      </c>
      <c r="R200" s="174"/>
      <c r="S200" s="174" t="s">
        <v>209</v>
      </c>
      <c r="T200" s="175" t="s">
        <v>145</v>
      </c>
      <c r="U200" s="159">
        <v>0</v>
      </c>
      <c r="V200" s="159">
        <f>ROUND(E200*U200,2)</f>
        <v>0</v>
      </c>
      <c r="W200" s="159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324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158"/>
      <c r="C201" s="180" t="s">
        <v>313</v>
      </c>
      <c r="D201" s="160"/>
      <c r="E201" s="161">
        <v>1</v>
      </c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148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57"/>
      <c r="B202" s="158"/>
      <c r="C202" s="330"/>
      <c r="D202" s="331"/>
      <c r="E202" s="331"/>
      <c r="F202" s="331"/>
      <c r="G202" s="331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149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69">
        <v>55</v>
      </c>
      <c r="B203" s="170" t="s">
        <v>327</v>
      </c>
      <c r="C203" s="179" t="s">
        <v>328</v>
      </c>
      <c r="D203" s="171" t="s">
        <v>255</v>
      </c>
      <c r="E203" s="172">
        <v>6.3450000000000006E-2</v>
      </c>
      <c r="F203" s="173">
        <v>0</v>
      </c>
      <c r="G203" s="174">
        <f>ROUND(E203*F203,2)</f>
        <v>0</v>
      </c>
      <c r="H203" s="173">
        <v>0</v>
      </c>
      <c r="I203" s="174">
        <f>ROUND(E203*H203,2)</f>
        <v>0</v>
      </c>
      <c r="J203" s="173">
        <v>743</v>
      </c>
      <c r="K203" s="174">
        <f>ROUND(E203*J203,2)</f>
        <v>47.14</v>
      </c>
      <c r="L203" s="174">
        <v>15</v>
      </c>
      <c r="M203" s="174">
        <f>G203*(1+L203/100)</f>
        <v>0</v>
      </c>
      <c r="N203" s="174">
        <v>0</v>
      </c>
      <c r="O203" s="174">
        <f>ROUND(E203*N203,2)</f>
        <v>0</v>
      </c>
      <c r="P203" s="174">
        <v>0</v>
      </c>
      <c r="Q203" s="174">
        <f>ROUND(E203*P203,2)</f>
        <v>0</v>
      </c>
      <c r="R203" s="174" t="s">
        <v>309</v>
      </c>
      <c r="S203" s="174" t="s">
        <v>145</v>
      </c>
      <c r="T203" s="175" t="s">
        <v>145</v>
      </c>
      <c r="U203" s="159">
        <v>2.2549999999999999</v>
      </c>
      <c r="V203" s="159">
        <f>ROUND(E203*U203,2)</f>
        <v>0.14000000000000001</v>
      </c>
      <c r="W203" s="159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256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57"/>
      <c r="B204" s="158"/>
      <c r="C204" s="339" t="s">
        <v>272</v>
      </c>
      <c r="D204" s="340"/>
      <c r="E204" s="340"/>
      <c r="F204" s="340"/>
      <c r="G204" s="340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167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57"/>
      <c r="B205" s="158"/>
      <c r="C205" s="330"/>
      <c r="D205" s="331"/>
      <c r="E205" s="331"/>
      <c r="F205" s="331"/>
      <c r="G205" s="331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149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x14ac:dyDescent="0.2">
      <c r="A206" s="163" t="s">
        <v>140</v>
      </c>
      <c r="B206" s="164" t="s">
        <v>100</v>
      </c>
      <c r="C206" s="178" t="s">
        <v>101</v>
      </c>
      <c r="D206" s="165"/>
      <c r="E206" s="166"/>
      <c r="F206" s="167"/>
      <c r="G206" s="167">
        <f>SUMIF(AG207:AG221,"&lt;&gt;NOR",G207:G221)</f>
        <v>0</v>
      </c>
      <c r="H206" s="167"/>
      <c r="I206" s="167">
        <f>SUM(I207:I221)</f>
        <v>1601.45</v>
      </c>
      <c r="J206" s="167"/>
      <c r="K206" s="167">
        <f>SUM(K207:K221)</f>
        <v>1338.95</v>
      </c>
      <c r="L206" s="167"/>
      <c r="M206" s="167">
        <f>SUM(M207:M221)</f>
        <v>0</v>
      </c>
      <c r="N206" s="167"/>
      <c r="O206" s="167">
        <f>SUM(O207:O221)</f>
        <v>0.08</v>
      </c>
      <c r="P206" s="167"/>
      <c r="Q206" s="167">
        <f>SUM(Q207:Q221)</f>
        <v>0</v>
      </c>
      <c r="R206" s="167"/>
      <c r="S206" s="167"/>
      <c r="T206" s="168"/>
      <c r="U206" s="162"/>
      <c r="V206" s="162">
        <f>SUM(V207:V221)</f>
        <v>0.13</v>
      </c>
      <c r="W206" s="162"/>
      <c r="AG206" t="s">
        <v>141</v>
      </c>
    </row>
    <row r="207" spans="1:60" outlineLevel="1" x14ac:dyDescent="0.2">
      <c r="A207" s="169">
        <v>56</v>
      </c>
      <c r="B207" s="170" t="s">
        <v>329</v>
      </c>
      <c r="C207" s="179" t="s">
        <v>330</v>
      </c>
      <c r="D207" s="171" t="s">
        <v>144</v>
      </c>
      <c r="E207" s="172">
        <v>3.03</v>
      </c>
      <c r="F207" s="173">
        <v>0</v>
      </c>
      <c r="G207" s="174">
        <f>ROUND(E207*F207,2)</f>
        <v>0</v>
      </c>
      <c r="H207" s="173">
        <v>20.56</v>
      </c>
      <c r="I207" s="174">
        <f>ROUND(E207*H207,2)</f>
        <v>62.3</v>
      </c>
      <c r="J207" s="173">
        <v>20.239999999999998</v>
      </c>
      <c r="K207" s="174">
        <f>ROUND(E207*J207,2)</f>
        <v>61.33</v>
      </c>
      <c r="L207" s="174">
        <v>15</v>
      </c>
      <c r="M207" s="174">
        <f>G207*(1+L207/100)</f>
        <v>0</v>
      </c>
      <c r="N207" s="174">
        <v>2.1000000000000001E-4</v>
      </c>
      <c r="O207" s="174">
        <f>ROUND(E207*N207,2)</f>
        <v>0</v>
      </c>
      <c r="P207" s="174">
        <v>0</v>
      </c>
      <c r="Q207" s="174">
        <f>ROUND(E207*P207,2)</f>
        <v>0</v>
      </c>
      <c r="R207" s="174"/>
      <c r="S207" s="174" t="s">
        <v>145</v>
      </c>
      <c r="T207" s="175" t="s">
        <v>145</v>
      </c>
      <c r="U207" s="159">
        <v>0</v>
      </c>
      <c r="V207" s="159">
        <f>ROUND(E207*U207,2)</f>
        <v>0</v>
      </c>
      <c r="W207" s="159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260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57"/>
      <c r="B208" s="158"/>
      <c r="C208" s="180" t="s">
        <v>158</v>
      </c>
      <c r="D208" s="160"/>
      <c r="E208" s="161">
        <v>3.03</v>
      </c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148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57"/>
      <c r="B209" s="158"/>
      <c r="C209" s="330"/>
      <c r="D209" s="331"/>
      <c r="E209" s="331"/>
      <c r="F209" s="331"/>
      <c r="G209" s="331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149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69">
        <v>57</v>
      </c>
      <c r="B210" s="170" t="s">
        <v>331</v>
      </c>
      <c r="C210" s="179" t="s">
        <v>332</v>
      </c>
      <c r="D210" s="171" t="s">
        <v>144</v>
      </c>
      <c r="E210" s="172">
        <v>3.03</v>
      </c>
      <c r="F210" s="173">
        <v>0</v>
      </c>
      <c r="G210" s="174">
        <f>ROUND(E210*F210,2)</f>
        <v>0</v>
      </c>
      <c r="H210" s="173">
        <v>89.97</v>
      </c>
      <c r="I210" s="174">
        <f>ROUND(E210*H210,2)</f>
        <v>272.61</v>
      </c>
      <c r="J210" s="173">
        <v>396.03</v>
      </c>
      <c r="K210" s="174">
        <f>ROUND(E210*J210,2)</f>
        <v>1199.97</v>
      </c>
      <c r="L210" s="174">
        <v>15</v>
      </c>
      <c r="M210" s="174">
        <f>G210*(1+L210/100)</f>
        <v>0</v>
      </c>
      <c r="N210" s="174">
        <v>5.0400000000000002E-3</v>
      </c>
      <c r="O210" s="174">
        <f>ROUND(E210*N210,2)</f>
        <v>0.02</v>
      </c>
      <c r="P210" s="174">
        <v>0</v>
      </c>
      <c r="Q210" s="174">
        <f>ROUND(E210*P210,2)</f>
        <v>0</v>
      </c>
      <c r="R210" s="174"/>
      <c r="S210" s="174" t="s">
        <v>145</v>
      </c>
      <c r="T210" s="175" t="s">
        <v>145</v>
      </c>
      <c r="U210" s="159">
        <v>0</v>
      </c>
      <c r="V210" s="159">
        <f>ROUND(E210*U210,2)</f>
        <v>0</v>
      </c>
      <c r="W210" s="159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260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7"/>
      <c r="B211" s="158"/>
      <c r="C211" s="180" t="s">
        <v>158</v>
      </c>
      <c r="D211" s="160"/>
      <c r="E211" s="161">
        <v>3.03</v>
      </c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148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57"/>
      <c r="B212" s="158"/>
      <c r="C212" s="330"/>
      <c r="D212" s="331"/>
      <c r="E212" s="331"/>
      <c r="F212" s="331"/>
      <c r="G212" s="331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149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69">
        <v>58</v>
      </c>
      <c r="B213" s="170" t="s">
        <v>333</v>
      </c>
      <c r="C213" s="179" t="s">
        <v>334</v>
      </c>
      <c r="D213" s="171" t="s">
        <v>144</v>
      </c>
      <c r="E213" s="172">
        <v>3.03</v>
      </c>
      <c r="F213" s="173">
        <v>0</v>
      </c>
      <c r="G213" s="174">
        <f>ROUND(E213*F213,2)</f>
        <v>0</v>
      </c>
      <c r="H213" s="173">
        <v>0</v>
      </c>
      <c r="I213" s="174">
        <f>ROUND(E213*H213,2)</f>
        <v>0</v>
      </c>
      <c r="J213" s="173">
        <v>12.1</v>
      </c>
      <c r="K213" s="174">
        <f>ROUND(E213*J213,2)</f>
        <v>36.659999999999997</v>
      </c>
      <c r="L213" s="174">
        <v>15</v>
      </c>
      <c r="M213" s="174">
        <f>G213*(1+L213/100)</f>
        <v>0</v>
      </c>
      <c r="N213" s="174">
        <v>0</v>
      </c>
      <c r="O213" s="174">
        <f>ROUND(E213*N213,2)</f>
        <v>0</v>
      </c>
      <c r="P213" s="174">
        <v>0</v>
      </c>
      <c r="Q213" s="174">
        <f>ROUND(E213*P213,2)</f>
        <v>0</v>
      </c>
      <c r="R213" s="174"/>
      <c r="S213" s="174" t="s">
        <v>145</v>
      </c>
      <c r="T213" s="175" t="s">
        <v>145</v>
      </c>
      <c r="U213" s="159">
        <v>0</v>
      </c>
      <c r="V213" s="159">
        <f>ROUND(E213*U213,2)</f>
        <v>0</v>
      </c>
      <c r="W213" s="159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260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7"/>
      <c r="B214" s="158"/>
      <c r="C214" s="180" t="s">
        <v>158</v>
      </c>
      <c r="D214" s="160"/>
      <c r="E214" s="161">
        <v>3.03</v>
      </c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148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57"/>
      <c r="B215" s="158"/>
      <c r="C215" s="330"/>
      <c r="D215" s="331"/>
      <c r="E215" s="331"/>
      <c r="F215" s="331"/>
      <c r="G215" s="331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149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69">
        <v>59</v>
      </c>
      <c r="B216" s="170" t="s">
        <v>335</v>
      </c>
      <c r="C216" s="179" t="s">
        <v>336</v>
      </c>
      <c r="D216" s="171" t="s">
        <v>144</v>
      </c>
      <c r="E216" s="172">
        <v>3.3330000000000002</v>
      </c>
      <c r="F216" s="173">
        <v>0</v>
      </c>
      <c r="G216" s="174">
        <f>ROUND(E216*F216,2)</f>
        <v>0</v>
      </c>
      <c r="H216" s="173">
        <v>380</v>
      </c>
      <c r="I216" s="174">
        <f>ROUND(E216*H216,2)</f>
        <v>1266.54</v>
      </c>
      <c r="J216" s="173">
        <v>0</v>
      </c>
      <c r="K216" s="174">
        <f>ROUND(E216*J216,2)</f>
        <v>0</v>
      </c>
      <c r="L216" s="174">
        <v>15</v>
      </c>
      <c r="M216" s="174">
        <f>G216*(1+L216/100)</f>
        <v>0</v>
      </c>
      <c r="N216" s="174">
        <v>1.9199999999999998E-2</v>
      </c>
      <c r="O216" s="174">
        <f>ROUND(E216*N216,2)</f>
        <v>0.06</v>
      </c>
      <c r="P216" s="174">
        <v>0</v>
      </c>
      <c r="Q216" s="174">
        <f>ROUND(E216*P216,2)</f>
        <v>0</v>
      </c>
      <c r="R216" s="174"/>
      <c r="S216" s="174" t="s">
        <v>209</v>
      </c>
      <c r="T216" s="175" t="s">
        <v>275</v>
      </c>
      <c r="U216" s="159">
        <v>0</v>
      </c>
      <c r="V216" s="159">
        <f>ROUND(E216*U216,2)</f>
        <v>0</v>
      </c>
      <c r="W216" s="159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303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7"/>
      <c r="B217" s="158"/>
      <c r="C217" s="180" t="s">
        <v>337</v>
      </c>
      <c r="D217" s="160"/>
      <c r="E217" s="161">
        <v>3.3330000000000002</v>
      </c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148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57"/>
      <c r="B218" s="158"/>
      <c r="C218" s="330"/>
      <c r="D218" s="331"/>
      <c r="E218" s="331"/>
      <c r="F218" s="331"/>
      <c r="G218" s="331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149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69">
        <v>60</v>
      </c>
      <c r="B219" s="170" t="s">
        <v>338</v>
      </c>
      <c r="C219" s="179" t="s">
        <v>339</v>
      </c>
      <c r="D219" s="171" t="s">
        <v>255</v>
      </c>
      <c r="E219" s="172">
        <v>7.9899999999999999E-2</v>
      </c>
      <c r="F219" s="173">
        <v>0</v>
      </c>
      <c r="G219" s="174">
        <f>ROUND(E219*F219,2)</f>
        <v>0</v>
      </c>
      <c r="H219" s="173">
        <v>0</v>
      </c>
      <c r="I219" s="174">
        <f>ROUND(E219*H219,2)</f>
        <v>0</v>
      </c>
      <c r="J219" s="173">
        <v>513</v>
      </c>
      <c r="K219" s="174">
        <f>ROUND(E219*J219,2)</f>
        <v>40.99</v>
      </c>
      <c r="L219" s="174">
        <v>15</v>
      </c>
      <c r="M219" s="174">
        <f>G219*(1+L219/100)</f>
        <v>0</v>
      </c>
      <c r="N219" s="174">
        <v>0</v>
      </c>
      <c r="O219" s="174">
        <f>ROUND(E219*N219,2)</f>
        <v>0</v>
      </c>
      <c r="P219" s="174">
        <v>0</v>
      </c>
      <c r="Q219" s="174">
        <f>ROUND(E219*P219,2)</f>
        <v>0</v>
      </c>
      <c r="R219" s="174" t="s">
        <v>340</v>
      </c>
      <c r="S219" s="174" t="s">
        <v>145</v>
      </c>
      <c r="T219" s="175" t="s">
        <v>145</v>
      </c>
      <c r="U219" s="159">
        <v>1.5980000000000001</v>
      </c>
      <c r="V219" s="159">
        <f>ROUND(E219*U219,2)</f>
        <v>0.13</v>
      </c>
      <c r="W219" s="159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256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57"/>
      <c r="B220" s="158"/>
      <c r="C220" s="339" t="s">
        <v>272</v>
      </c>
      <c r="D220" s="340"/>
      <c r="E220" s="340"/>
      <c r="F220" s="340"/>
      <c r="G220" s="340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167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57"/>
      <c r="B221" s="158"/>
      <c r="C221" s="330"/>
      <c r="D221" s="331"/>
      <c r="E221" s="331"/>
      <c r="F221" s="331"/>
      <c r="G221" s="331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149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x14ac:dyDescent="0.2">
      <c r="A222" s="163" t="s">
        <v>140</v>
      </c>
      <c r="B222" s="164" t="s">
        <v>102</v>
      </c>
      <c r="C222" s="178" t="s">
        <v>103</v>
      </c>
      <c r="D222" s="165"/>
      <c r="E222" s="166"/>
      <c r="F222" s="167"/>
      <c r="G222" s="167">
        <f>SUMIF(AG223:AG236,"&lt;&gt;NOR",G223:G236)</f>
        <v>0</v>
      </c>
      <c r="H222" s="167"/>
      <c r="I222" s="167">
        <f>SUM(I223:I236)</f>
        <v>353.83</v>
      </c>
      <c r="J222" s="167"/>
      <c r="K222" s="167">
        <f>SUM(K223:K236)</f>
        <v>23272.32</v>
      </c>
      <c r="L222" s="167"/>
      <c r="M222" s="167">
        <f>SUM(M223:M236)</f>
        <v>0</v>
      </c>
      <c r="N222" s="167"/>
      <c r="O222" s="167">
        <f>SUM(O223:O236)</f>
        <v>0.11</v>
      </c>
      <c r="P222" s="167"/>
      <c r="Q222" s="167">
        <f>SUM(Q223:Q236)</f>
        <v>0</v>
      </c>
      <c r="R222" s="167"/>
      <c r="S222" s="167"/>
      <c r="T222" s="168"/>
      <c r="U222" s="162"/>
      <c r="V222" s="162">
        <f>SUM(V223:V236)</f>
        <v>0.1</v>
      </c>
      <c r="W222" s="162"/>
      <c r="AG222" t="s">
        <v>141</v>
      </c>
    </row>
    <row r="223" spans="1:60" outlineLevel="1" x14ac:dyDescent="0.2">
      <c r="A223" s="169">
        <v>61</v>
      </c>
      <c r="B223" s="170" t="s">
        <v>341</v>
      </c>
      <c r="C223" s="179" t="s">
        <v>342</v>
      </c>
      <c r="D223" s="171" t="s">
        <v>194</v>
      </c>
      <c r="E223" s="172">
        <v>29.32</v>
      </c>
      <c r="F223" s="173">
        <v>0</v>
      </c>
      <c r="G223" s="174">
        <f>ROUND(E223*F223,2)</f>
        <v>0</v>
      </c>
      <c r="H223" s="173">
        <v>0</v>
      </c>
      <c r="I223" s="174">
        <f>ROUND(E223*H223,2)</f>
        <v>0</v>
      </c>
      <c r="J223" s="173">
        <v>98.6</v>
      </c>
      <c r="K223" s="174">
        <f>ROUND(E223*J223,2)</f>
        <v>2890.95</v>
      </c>
      <c r="L223" s="174">
        <v>15</v>
      </c>
      <c r="M223" s="174">
        <f>G223*(1+L223/100)</f>
        <v>0</v>
      </c>
      <c r="N223" s="174">
        <v>8.0000000000000007E-5</v>
      </c>
      <c r="O223" s="174">
        <f>ROUND(E223*N223,2)</f>
        <v>0</v>
      </c>
      <c r="P223" s="174">
        <v>0</v>
      </c>
      <c r="Q223" s="174">
        <f>ROUND(E223*P223,2)</f>
        <v>0</v>
      </c>
      <c r="R223" s="174"/>
      <c r="S223" s="174" t="s">
        <v>209</v>
      </c>
      <c r="T223" s="175" t="s">
        <v>210</v>
      </c>
      <c r="U223" s="159">
        <v>0</v>
      </c>
      <c r="V223" s="159">
        <f>ROUND(E223*U223,2)</f>
        <v>0</v>
      </c>
      <c r="W223" s="159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260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7"/>
      <c r="B224" s="158"/>
      <c r="C224" s="180" t="s">
        <v>343</v>
      </c>
      <c r="D224" s="160"/>
      <c r="E224" s="161">
        <v>10.88</v>
      </c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148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57"/>
      <c r="B225" s="158"/>
      <c r="C225" s="180" t="s">
        <v>344</v>
      </c>
      <c r="D225" s="160"/>
      <c r="E225" s="161">
        <v>18.440000000000001</v>
      </c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148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7"/>
      <c r="B226" s="158"/>
      <c r="C226" s="330"/>
      <c r="D226" s="331"/>
      <c r="E226" s="331"/>
      <c r="F226" s="331"/>
      <c r="G226" s="331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149</v>
      </c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69">
        <v>62</v>
      </c>
      <c r="B227" s="170" t="s">
        <v>345</v>
      </c>
      <c r="C227" s="179" t="s">
        <v>346</v>
      </c>
      <c r="D227" s="171" t="s">
        <v>144</v>
      </c>
      <c r="E227" s="172">
        <v>21.92</v>
      </c>
      <c r="F227" s="173">
        <v>0</v>
      </c>
      <c r="G227" s="174">
        <f>ROUND(E227*F227,2)</f>
        <v>0</v>
      </c>
      <c r="H227" s="173">
        <v>0</v>
      </c>
      <c r="I227" s="174">
        <f>ROUND(E227*H227,2)</f>
        <v>0</v>
      </c>
      <c r="J227" s="173">
        <v>928</v>
      </c>
      <c r="K227" s="174">
        <f>ROUND(E227*J227,2)</f>
        <v>20341.759999999998</v>
      </c>
      <c r="L227" s="174">
        <v>15</v>
      </c>
      <c r="M227" s="174">
        <f>G227*(1+L227/100)</f>
        <v>0</v>
      </c>
      <c r="N227" s="174">
        <v>4.0000000000000001E-3</v>
      </c>
      <c r="O227" s="174">
        <f>ROUND(E227*N227,2)</f>
        <v>0.09</v>
      </c>
      <c r="P227" s="174">
        <v>0</v>
      </c>
      <c r="Q227" s="174">
        <f>ROUND(E227*P227,2)</f>
        <v>0</v>
      </c>
      <c r="R227" s="174"/>
      <c r="S227" s="174" t="s">
        <v>209</v>
      </c>
      <c r="T227" s="175" t="s">
        <v>210</v>
      </c>
      <c r="U227" s="159">
        <v>0</v>
      </c>
      <c r="V227" s="159">
        <f>ROUND(E227*U227,2)</f>
        <v>0</v>
      </c>
      <c r="W227" s="159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260</v>
      </c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57"/>
      <c r="B228" s="158"/>
      <c r="C228" s="180" t="s">
        <v>347</v>
      </c>
      <c r="D228" s="160"/>
      <c r="E228" s="161">
        <v>18.23</v>
      </c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148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7"/>
      <c r="B229" s="158"/>
      <c r="C229" s="180" t="s">
        <v>161</v>
      </c>
      <c r="D229" s="160"/>
      <c r="E229" s="161">
        <v>3.69</v>
      </c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148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57"/>
      <c r="B230" s="158"/>
      <c r="C230" s="330"/>
      <c r="D230" s="331"/>
      <c r="E230" s="331"/>
      <c r="F230" s="331"/>
      <c r="G230" s="331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 t="s">
        <v>149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ht="22.5" outlineLevel="1" x14ac:dyDescent="0.2">
      <c r="A231" s="169">
        <v>63</v>
      </c>
      <c r="B231" s="170" t="s">
        <v>348</v>
      </c>
      <c r="C231" s="179" t="s">
        <v>349</v>
      </c>
      <c r="D231" s="171" t="s">
        <v>144</v>
      </c>
      <c r="E231" s="172">
        <v>3.69</v>
      </c>
      <c r="F231" s="173">
        <v>0</v>
      </c>
      <c r="G231" s="174">
        <f>ROUND(E231*F231,2)</f>
        <v>0</v>
      </c>
      <c r="H231" s="173">
        <v>95.89</v>
      </c>
      <c r="I231" s="174">
        <f>ROUND(E231*H231,2)</f>
        <v>353.83</v>
      </c>
      <c r="J231" s="173">
        <v>0</v>
      </c>
      <c r="K231" s="174">
        <f>ROUND(E231*J231,2)</f>
        <v>0</v>
      </c>
      <c r="L231" s="174">
        <v>15</v>
      </c>
      <c r="M231" s="174">
        <f>G231*(1+L231/100)</f>
        <v>0</v>
      </c>
      <c r="N231" s="174">
        <v>5.1399999999999996E-3</v>
      </c>
      <c r="O231" s="174">
        <f>ROUND(E231*N231,2)</f>
        <v>0.02</v>
      </c>
      <c r="P231" s="174">
        <v>0</v>
      </c>
      <c r="Q231" s="174">
        <f>ROUND(E231*P231,2)</f>
        <v>0</v>
      </c>
      <c r="R231" s="174" t="s">
        <v>350</v>
      </c>
      <c r="S231" s="174" t="s">
        <v>145</v>
      </c>
      <c r="T231" s="175" t="s">
        <v>351</v>
      </c>
      <c r="U231" s="159">
        <v>0</v>
      </c>
      <c r="V231" s="159">
        <f>ROUND(E231*U231,2)</f>
        <v>0</v>
      </c>
      <c r="W231" s="159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280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57"/>
      <c r="B232" s="158"/>
      <c r="C232" s="180" t="s">
        <v>161</v>
      </c>
      <c r="D232" s="160"/>
      <c r="E232" s="161">
        <v>3.69</v>
      </c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148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57"/>
      <c r="B233" s="158"/>
      <c r="C233" s="330"/>
      <c r="D233" s="331"/>
      <c r="E233" s="331"/>
      <c r="F233" s="331"/>
      <c r="G233" s="331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149</v>
      </c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69">
        <v>64</v>
      </c>
      <c r="B234" s="170" t="s">
        <v>352</v>
      </c>
      <c r="C234" s="179" t="s">
        <v>353</v>
      </c>
      <c r="D234" s="171" t="s">
        <v>255</v>
      </c>
      <c r="E234" s="172">
        <v>9.0029999999999999E-2</v>
      </c>
      <c r="F234" s="173">
        <v>0</v>
      </c>
      <c r="G234" s="174">
        <f>ROUND(E234*F234,2)</f>
        <v>0</v>
      </c>
      <c r="H234" s="173">
        <v>0</v>
      </c>
      <c r="I234" s="174">
        <f>ROUND(E234*H234,2)</f>
        <v>0</v>
      </c>
      <c r="J234" s="173">
        <v>440</v>
      </c>
      <c r="K234" s="174">
        <f>ROUND(E234*J234,2)</f>
        <v>39.61</v>
      </c>
      <c r="L234" s="174">
        <v>15</v>
      </c>
      <c r="M234" s="174">
        <f>G234*(1+L234/100)</f>
        <v>0</v>
      </c>
      <c r="N234" s="174">
        <v>0</v>
      </c>
      <c r="O234" s="174">
        <f>ROUND(E234*N234,2)</f>
        <v>0</v>
      </c>
      <c r="P234" s="174">
        <v>0</v>
      </c>
      <c r="Q234" s="174">
        <f>ROUND(E234*P234,2)</f>
        <v>0</v>
      </c>
      <c r="R234" s="174" t="s">
        <v>354</v>
      </c>
      <c r="S234" s="174" t="s">
        <v>145</v>
      </c>
      <c r="T234" s="175" t="s">
        <v>145</v>
      </c>
      <c r="U234" s="159">
        <v>1.091</v>
      </c>
      <c r="V234" s="159">
        <f>ROUND(E234*U234,2)</f>
        <v>0.1</v>
      </c>
      <c r="W234" s="159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256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57"/>
      <c r="B235" s="158"/>
      <c r="C235" s="339" t="s">
        <v>355</v>
      </c>
      <c r="D235" s="340"/>
      <c r="E235" s="340"/>
      <c r="F235" s="340"/>
      <c r="G235" s="340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167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57"/>
      <c r="B236" s="158"/>
      <c r="C236" s="330"/>
      <c r="D236" s="331"/>
      <c r="E236" s="331"/>
      <c r="F236" s="331"/>
      <c r="G236" s="331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 t="s">
        <v>149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x14ac:dyDescent="0.2">
      <c r="A237" s="163" t="s">
        <v>140</v>
      </c>
      <c r="B237" s="164" t="s">
        <v>104</v>
      </c>
      <c r="C237" s="178" t="s">
        <v>105</v>
      </c>
      <c r="D237" s="165"/>
      <c r="E237" s="166"/>
      <c r="F237" s="167"/>
      <c r="G237" s="167">
        <f>SUMIF(AG238:AG255,"&lt;&gt;NOR",G238:G255)</f>
        <v>0</v>
      </c>
      <c r="H237" s="167"/>
      <c r="I237" s="167">
        <f>SUM(I238:I255)</f>
        <v>13404.279999999999</v>
      </c>
      <c r="J237" s="167"/>
      <c r="K237" s="167">
        <f>SUM(K238:K255)</f>
        <v>8111.47</v>
      </c>
      <c r="L237" s="167"/>
      <c r="M237" s="167">
        <f>SUM(M238:M255)</f>
        <v>0</v>
      </c>
      <c r="N237" s="167"/>
      <c r="O237" s="167">
        <f>SUM(O238:O255)</f>
        <v>0.27</v>
      </c>
      <c r="P237" s="167"/>
      <c r="Q237" s="167">
        <f>SUM(Q238:Q255)</f>
        <v>0</v>
      </c>
      <c r="R237" s="167"/>
      <c r="S237" s="167"/>
      <c r="T237" s="168"/>
      <c r="U237" s="162"/>
      <c r="V237" s="162">
        <f>SUM(V238:V255)</f>
        <v>0.43</v>
      </c>
      <c r="W237" s="162"/>
      <c r="AG237" t="s">
        <v>141</v>
      </c>
    </row>
    <row r="238" spans="1:60" outlineLevel="1" x14ac:dyDescent="0.2">
      <c r="A238" s="169">
        <v>65</v>
      </c>
      <c r="B238" s="170" t="s">
        <v>356</v>
      </c>
      <c r="C238" s="179" t="s">
        <v>357</v>
      </c>
      <c r="D238" s="171" t="s">
        <v>144</v>
      </c>
      <c r="E238" s="172">
        <v>14.34</v>
      </c>
      <c r="F238" s="173">
        <v>0</v>
      </c>
      <c r="G238" s="174">
        <f>ROUND(E238*F238,2)</f>
        <v>0</v>
      </c>
      <c r="H238" s="173">
        <v>20.56</v>
      </c>
      <c r="I238" s="174">
        <f>ROUND(E238*H238,2)</f>
        <v>294.83</v>
      </c>
      <c r="J238" s="173">
        <v>20.239999999999998</v>
      </c>
      <c r="K238" s="174">
        <f>ROUND(E238*J238,2)</f>
        <v>290.24</v>
      </c>
      <c r="L238" s="174">
        <v>15</v>
      </c>
      <c r="M238" s="174">
        <f>G238*(1+L238/100)</f>
        <v>0</v>
      </c>
      <c r="N238" s="174">
        <v>2.1000000000000001E-4</v>
      </c>
      <c r="O238" s="174">
        <f>ROUND(E238*N238,2)</f>
        <v>0</v>
      </c>
      <c r="P238" s="174">
        <v>0</v>
      </c>
      <c r="Q238" s="174">
        <f>ROUND(E238*P238,2)</f>
        <v>0</v>
      </c>
      <c r="R238" s="174"/>
      <c r="S238" s="174" t="s">
        <v>145</v>
      </c>
      <c r="T238" s="175" t="s">
        <v>145</v>
      </c>
      <c r="U238" s="159">
        <v>0</v>
      </c>
      <c r="V238" s="159">
        <f>ROUND(E238*U238,2)</f>
        <v>0</v>
      </c>
      <c r="W238" s="159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260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7"/>
      <c r="B239" s="158"/>
      <c r="C239" s="180" t="s">
        <v>358</v>
      </c>
      <c r="D239" s="160"/>
      <c r="E239" s="161">
        <v>14.34</v>
      </c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148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57"/>
      <c r="B240" s="158"/>
      <c r="C240" s="330"/>
      <c r="D240" s="331"/>
      <c r="E240" s="331"/>
      <c r="F240" s="331"/>
      <c r="G240" s="331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 t="s">
        <v>149</v>
      </c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69">
        <v>66</v>
      </c>
      <c r="B241" s="170" t="s">
        <v>359</v>
      </c>
      <c r="C241" s="179" t="s">
        <v>360</v>
      </c>
      <c r="D241" s="171" t="s">
        <v>144</v>
      </c>
      <c r="E241" s="172">
        <v>14.34</v>
      </c>
      <c r="F241" s="173">
        <v>0</v>
      </c>
      <c r="G241" s="174">
        <f>ROUND(E241*F241,2)</f>
        <v>0</v>
      </c>
      <c r="H241" s="173">
        <v>0</v>
      </c>
      <c r="I241" s="174">
        <f>ROUND(E241*H241,2)</f>
        <v>0</v>
      </c>
      <c r="J241" s="173">
        <v>40.5</v>
      </c>
      <c r="K241" s="174">
        <f>ROUND(E241*J241,2)</f>
        <v>580.77</v>
      </c>
      <c r="L241" s="174">
        <v>15</v>
      </c>
      <c r="M241" s="174">
        <f>G241*(1+L241/100)</f>
        <v>0</v>
      </c>
      <c r="N241" s="174">
        <v>0</v>
      </c>
      <c r="O241" s="174">
        <f>ROUND(E241*N241,2)</f>
        <v>0</v>
      </c>
      <c r="P241" s="174">
        <v>0</v>
      </c>
      <c r="Q241" s="174">
        <f>ROUND(E241*P241,2)</f>
        <v>0</v>
      </c>
      <c r="R241" s="174"/>
      <c r="S241" s="174" t="s">
        <v>145</v>
      </c>
      <c r="T241" s="175" t="s">
        <v>145</v>
      </c>
      <c r="U241" s="159">
        <v>0</v>
      </c>
      <c r="V241" s="159">
        <f>ROUND(E241*U241,2)</f>
        <v>0</v>
      </c>
      <c r="W241" s="159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260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57"/>
      <c r="B242" s="158"/>
      <c r="C242" s="180" t="s">
        <v>358</v>
      </c>
      <c r="D242" s="160"/>
      <c r="E242" s="161">
        <v>14.34</v>
      </c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148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7"/>
      <c r="B243" s="158"/>
      <c r="C243" s="330"/>
      <c r="D243" s="331"/>
      <c r="E243" s="331"/>
      <c r="F243" s="331"/>
      <c r="G243" s="331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149</v>
      </c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69">
        <v>67</v>
      </c>
      <c r="B244" s="170" t="s">
        <v>361</v>
      </c>
      <c r="C244" s="179" t="s">
        <v>362</v>
      </c>
      <c r="D244" s="171" t="s">
        <v>144</v>
      </c>
      <c r="E244" s="172">
        <v>14.34</v>
      </c>
      <c r="F244" s="173">
        <v>0</v>
      </c>
      <c r="G244" s="174">
        <f>ROUND(E244*F244,2)</f>
        <v>0</v>
      </c>
      <c r="H244" s="173">
        <v>71.53</v>
      </c>
      <c r="I244" s="174">
        <f>ROUND(E244*H244,2)</f>
        <v>1025.74</v>
      </c>
      <c r="J244" s="173">
        <v>414.47</v>
      </c>
      <c r="K244" s="174">
        <f>ROUND(E244*J244,2)</f>
        <v>5943.5</v>
      </c>
      <c r="L244" s="174">
        <v>15</v>
      </c>
      <c r="M244" s="174">
        <f>G244*(1+L244/100)</f>
        <v>0</v>
      </c>
      <c r="N244" s="174">
        <v>4.9100000000000003E-3</v>
      </c>
      <c r="O244" s="174">
        <f>ROUND(E244*N244,2)</f>
        <v>7.0000000000000007E-2</v>
      </c>
      <c r="P244" s="174">
        <v>0</v>
      </c>
      <c r="Q244" s="174">
        <f>ROUND(E244*P244,2)</f>
        <v>0</v>
      </c>
      <c r="R244" s="174"/>
      <c r="S244" s="174" t="s">
        <v>145</v>
      </c>
      <c r="T244" s="175" t="s">
        <v>145</v>
      </c>
      <c r="U244" s="159">
        <v>0</v>
      </c>
      <c r="V244" s="159">
        <f>ROUND(E244*U244,2)</f>
        <v>0</v>
      </c>
      <c r="W244" s="159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 t="s">
        <v>260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57"/>
      <c r="B245" s="158"/>
      <c r="C245" s="180" t="s">
        <v>358</v>
      </c>
      <c r="D245" s="160"/>
      <c r="E245" s="161">
        <v>14.34</v>
      </c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148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57"/>
      <c r="B246" s="158"/>
      <c r="C246" s="330"/>
      <c r="D246" s="331"/>
      <c r="E246" s="331"/>
      <c r="F246" s="331"/>
      <c r="G246" s="331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149</v>
      </c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69">
        <v>68</v>
      </c>
      <c r="B247" s="170" t="s">
        <v>363</v>
      </c>
      <c r="C247" s="179" t="s">
        <v>364</v>
      </c>
      <c r="D247" s="171" t="s">
        <v>194</v>
      </c>
      <c r="E247" s="172">
        <v>23.87</v>
      </c>
      <c r="F247" s="173">
        <v>0</v>
      </c>
      <c r="G247" s="174">
        <f>ROUND(E247*F247,2)</f>
        <v>0</v>
      </c>
      <c r="H247" s="173">
        <v>219.43</v>
      </c>
      <c r="I247" s="174">
        <f>ROUND(E247*H247,2)</f>
        <v>5237.79</v>
      </c>
      <c r="J247" s="173">
        <v>48.57</v>
      </c>
      <c r="K247" s="174">
        <f>ROUND(E247*J247,2)</f>
        <v>1159.3699999999999</v>
      </c>
      <c r="L247" s="174">
        <v>15</v>
      </c>
      <c r="M247" s="174">
        <f>G247*(1+L247/100)</f>
        <v>0</v>
      </c>
      <c r="N247" s="174">
        <v>2.3000000000000001E-4</v>
      </c>
      <c r="O247" s="174">
        <f>ROUND(E247*N247,2)</f>
        <v>0.01</v>
      </c>
      <c r="P247" s="174">
        <v>0</v>
      </c>
      <c r="Q247" s="174">
        <f>ROUND(E247*P247,2)</f>
        <v>0</v>
      </c>
      <c r="R247" s="174"/>
      <c r="S247" s="174" t="s">
        <v>145</v>
      </c>
      <c r="T247" s="175" t="s">
        <v>145</v>
      </c>
      <c r="U247" s="159">
        <v>0</v>
      </c>
      <c r="V247" s="159">
        <f>ROUND(E247*U247,2)</f>
        <v>0</v>
      </c>
      <c r="W247" s="159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260</v>
      </c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57"/>
      <c r="B248" s="158"/>
      <c r="C248" s="180" t="s">
        <v>365</v>
      </c>
      <c r="D248" s="160"/>
      <c r="E248" s="161">
        <v>23.87</v>
      </c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148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57"/>
      <c r="B249" s="158"/>
      <c r="C249" s="330"/>
      <c r="D249" s="331"/>
      <c r="E249" s="331"/>
      <c r="F249" s="331"/>
      <c r="G249" s="331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149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69">
        <v>69</v>
      </c>
      <c r="B250" s="170" t="s">
        <v>366</v>
      </c>
      <c r="C250" s="179" t="s">
        <v>367</v>
      </c>
      <c r="D250" s="171" t="s">
        <v>144</v>
      </c>
      <c r="E250" s="172">
        <v>15.773999999999999</v>
      </c>
      <c r="F250" s="173">
        <v>0</v>
      </c>
      <c r="G250" s="174">
        <f>ROUND(E250*F250,2)</f>
        <v>0</v>
      </c>
      <c r="H250" s="173">
        <v>434</v>
      </c>
      <c r="I250" s="174">
        <f>ROUND(E250*H250,2)</f>
        <v>6845.92</v>
      </c>
      <c r="J250" s="173">
        <v>0</v>
      </c>
      <c r="K250" s="174">
        <f>ROUND(E250*J250,2)</f>
        <v>0</v>
      </c>
      <c r="L250" s="174">
        <v>15</v>
      </c>
      <c r="M250" s="174">
        <f>G250*(1+L250/100)</f>
        <v>0</v>
      </c>
      <c r="N250" s="174">
        <v>1.2E-2</v>
      </c>
      <c r="O250" s="174">
        <f>ROUND(E250*N250,2)</f>
        <v>0.19</v>
      </c>
      <c r="P250" s="174">
        <v>0</v>
      </c>
      <c r="Q250" s="174">
        <f>ROUND(E250*P250,2)</f>
        <v>0</v>
      </c>
      <c r="R250" s="174"/>
      <c r="S250" s="174" t="s">
        <v>209</v>
      </c>
      <c r="T250" s="175" t="s">
        <v>275</v>
      </c>
      <c r="U250" s="159">
        <v>0</v>
      </c>
      <c r="V250" s="159">
        <f>ROUND(E250*U250,2)</f>
        <v>0</v>
      </c>
      <c r="W250" s="159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303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57"/>
      <c r="B251" s="158"/>
      <c r="C251" s="180" t="s">
        <v>358</v>
      </c>
      <c r="D251" s="160"/>
      <c r="E251" s="161">
        <v>14.34</v>
      </c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148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57"/>
      <c r="B252" s="158"/>
      <c r="C252" s="180" t="s">
        <v>368</v>
      </c>
      <c r="D252" s="160"/>
      <c r="E252" s="161">
        <v>1.4339999999999999</v>
      </c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148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7"/>
      <c r="B253" s="158"/>
      <c r="C253" s="330"/>
      <c r="D253" s="331"/>
      <c r="E253" s="331"/>
      <c r="F253" s="331"/>
      <c r="G253" s="331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149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69">
        <v>70</v>
      </c>
      <c r="B254" s="170" t="s">
        <v>369</v>
      </c>
      <c r="C254" s="179" t="s">
        <v>370</v>
      </c>
      <c r="D254" s="171" t="s">
        <v>255</v>
      </c>
      <c r="E254" s="172">
        <v>0.26819999999999999</v>
      </c>
      <c r="F254" s="173">
        <v>0</v>
      </c>
      <c r="G254" s="174">
        <f>ROUND(E254*F254,2)</f>
        <v>0</v>
      </c>
      <c r="H254" s="173">
        <v>0</v>
      </c>
      <c r="I254" s="174">
        <f>ROUND(E254*H254,2)</f>
        <v>0</v>
      </c>
      <c r="J254" s="173">
        <v>513</v>
      </c>
      <c r="K254" s="174">
        <f>ROUND(E254*J254,2)</f>
        <v>137.59</v>
      </c>
      <c r="L254" s="174">
        <v>15</v>
      </c>
      <c r="M254" s="174">
        <f>G254*(1+L254/100)</f>
        <v>0</v>
      </c>
      <c r="N254" s="174">
        <v>0</v>
      </c>
      <c r="O254" s="174">
        <f>ROUND(E254*N254,2)</f>
        <v>0</v>
      </c>
      <c r="P254" s="174">
        <v>0</v>
      </c>
      <c r="Q254" s="174">
        <f>ROUND(E254*P254,2)</f>
        <v>0</v>
      </c>
      <c r="R254" s="174" t="s">
        <v>340</v>
      </c>
      <c r="S254" s="174" t="s">
        <v>145</v>
      </c>
      <c r="T254" s="175" t="s">
        <v>145</v>
      </c>
      <c r="U254" s="159">
        <v>1.5980000000000001</v>
      </c>
      <c r="V254" s="159">
        <f>ROUND(E254*U254,2)</f>
        <v>0.43</v>
      </c>
      <c r="W254" s="159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256</v>
      </c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57"/>
      <c r="B255" s="158"/>
      <c r="C255" s="341"/>
      <c r="D255" s="342"/>
      <c r="E255" s="342"/>
      <c r="F255" s="342"/>
      <c r="G255" s="342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149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x14ac:dyDescent="0.2">
      <c r="A256" s="163" t="s">
        <v>140</v>
      </c>
      <c r="B256" s="164" t="s">
        <v>106</v>
      </c>
      <c r="C256" s="178" t="s">
        <v>107</v>
      </c>
      <c r="D256" s="165"/>
      <c r="E256" s="166"/>
      <c r="F256" s="167"/>
      <c r="G256" s="167">
        <f>SUMIF(AG257:AG275,"&lt;&gt;NOR",G257:G275)</f>
        <v>0</v>
      </c>
      <c r="H256" s="167"/>
      <c r="I256" s="167">
        <f>SUM(I257:I275)</f>
        <v>1695.14</v>
      </c>
      <c r="J256" s="167"/>
      <c r="K256" s="167">
        <f>SUM(K257:K275)</f>
        <v>7207.39</v>
      </c>
      <c r="L256" s="167"/>
      <c r="M256" s="167">
        <f>SUM(M257:M275)</f>
        <v>0</v>
      </c>
      <c r="N256" s="167"/>
      <c r="O256" s="167">
        <f>SUM(O257:O275)</f>
        <v>7.0000000000000007E-2</v>
      </c>
      <c r="P256" s="167"/>
      <c r="Q256" s="167">
        <f>SUM(Q257:Q275)</f>
        <v>0</v>
      </c>
      <c r="R256" s="167"/>
      <c r="S256" s="167"/>
      <c r="T256" s="168"/>
      <c r="U256" s="162"/>
      <c r="V256" s="162">
        <f>SUM(V257:V275)</f>
        <v>0</v>
      </c>
      <c r="W256" s="162"/>
      <c r="AG256" t="s">
        <v>141</v>
      </c>
    </row>
    <row r="257" spans="1:60" outlineLevel="1" x14ac:dyDescent="0.2">
      <c r="A257" s="169">
        <v>71</v>
      </c>
      <c r="B257" s="170" t="s">
        <v>371</v>
      </c>
      <c r="C257" s="179" t="s">
        <v>372</v>
      </c>
      <c r="D257" s="171" t="s">
        <v>144</v>
      </c>
      <c r="E257" s="172">
        <v>99.0304</v>
      </c>
      <c r="F257" s="173">
        <v>0</v>
      </c>
      <c r="G257" s="174">
        <f>ROUND(E257*F257,2)</f>
        <v>0</v>
      </c>
      <c r="H257" s="173">
        <v>4.63</v>
      </c>
      <c r="I257" s="174">
        <f>ROUND(E257*H257,2)</f>
        <v>458.51</v>
      </c>
      <c r="J257" s="173">
        <v>12.67</v>
      </c>
      <c r="K257" s="174">
        <f>ROUND(E257*J257,2)</f>
        <v>1254.72</v>
      </c>
      <c r="L257" s="174">
        <v>15</v>
      </c>
      <c r="M257" s="174">
        <f>G257*(1+L257/100)</f>
        <v>0</v>
      </c>
      <c r="N257" s="174">
        <v>1.7000000000000001E-4</v>
      </c>
      <c r="O257" s="174">
        <f>ROUND(E257*N257,2)</f>
        <v>0.02</v>
      </c>
      <c r="P257" s="174">
        <v>0</v>
      </c>
      <c r="Q257" s="174">
        <f>ROUND(E257*P257,2)</f>
        <v>0</v>
      </c>
      <c r="R257" s="174"/>
      <c r="S257" s="174" t="s">
        <v>145</v>
      </c>
      <c r="T257" s="175" t="s">
        <v>145</v>
      </c>
      <c r="U257" s="159">
        <v>0</v>
      </c>
      <c r="V257" s="159">
        <f>ROUND(E257*U257,2)</f>
        <v>0</v>
      </c>
      <c r="W257" s="159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 t="s">
        <v>260</v>
      </c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57"/>
      <c r="B258" s="158"/>
      <c r="C258" s="180" t="s">
        <v>168</v>
      </c>
      <c r="D258" s="160"/>
      <c r="E258" s="161">
        <v>42.870399999999997</v>
      </c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 t="s">
        <v>148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7"/>
      <c r="B259" s="158"/>
      <c r="C259" s="180" t="s">
        <v>169</v>
      </c>
      <c r="D259" s="160"/>
      <c r="E259" s="161">
        <v>4.7220000000000004</v>
      </c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148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57"/>
      <c r="B260" s="158"/>
      <c r="C260" s="180" t="s">
        <v>170</v>
      </c>
      <c r="D260" s="160"/>
      <c r="E260" s="161">
        <v>26.488</v>
      </c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148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57"/>
      <c r="B261" s="158"/>
      <c r="C261" s="180" t="s">
        <v>155</v>
      </c>
      <c r="D261" s="160"/>
      <c r="E261" s="161">
        <v>21.92</v>
      </c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 t="s">
        <v>148</v>
      </c>
      <c r="AH261" s="150">
        <v>0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57"/>
      <c r="B262" s="158"/>
      <c r="C262" s="180" t="s">
        <v>158</v>
      </c>
      <c r="D262" s="160"/>
      <c r="E262" s="161">
        <v>3.03</v>
      </c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 t="s">
        <v>148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57"/>
      <c r="B263" s="158"/>
      <c r="C263" s="330"/>
      <c r="D263" s="331"/>
      <c r="E263" s="331"/>
      <c r="F263" s="331"/>
      <c r="G263" s="331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149</v>
      </c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69">
        <v>72</v>
      </c>
      <c r="B264" s="170" t="s">
        <v>373</v>
      </c>
      <c r="C264" s="179" t="s">
        <v>374</v>
      </c>
      <c r="D264" s="171" t="s">
        <v>144</v>
      </c>
      <c r="E264" s="172">
        <v>99.0304</v>
      </c>
      <c r="F264" s="173">
        <v>0</v>
      </c>
      <c r="G264" s="174">
        <f>ROUND(E264*F264,2)</f>
        <v>0</v>
      </c>
      <c r="H264" s="173">
        <v>12.42</v>
      </c>
      <c r="I264" s="174">
        <f>ROUND(E264*H264,2)</f>
        <v>1229.96</v>
      </c>
      <c r="J264" s="173">
        <v>39.68</v>
      </c>
      <c r="K264" s="174">
        <f>ROUND(E264*J264,2)</f>
        <v>3929.53</v>
      </c>
      <c r="L264" s="174">
        <v>15</v>
      </c>
      <c r="M264" s="174">
        <f>G264*(1+L264/100)</f>
        <v>0</v>
      </c>
      <c r="N264" s="174">
        <v>4.6000000000000001E-4</v>
      </c>
      <c r="O264" s="174">
        <f>ROUND(E264*N264,2)</f>
        <v>0.05</v>
      </c>
      <c r="P264" s="174">
        <v>0</v>
      </c>
      <c r="Q264" s="174">
        <f>ROUND(E264*P264,2)</f>
        <v>0</v>
      </c>
      <c r="R264" s="174"/>
      <c r="S264" s="174" t="s">
        <v>145</v>
      </c>
      <c r="T264" s="175" t="s">
        <v>145</v>
      </c>
      <c r="U264" s="159">
        <v>0</v>
      </c>
      <c r="V264" s="159">
        <f>ROUND(E264*U264,2)</f>
        <v>0</v>
      </c>
      <c r="W264" s="159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260</v>
      </c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57"/>
      <c r="B265" s="158"/>
      <c r="C265" s="180" t="s">
        <v>168</v>
      </c>
      <c r="D265" s="160"/>
      <c r="E265" s="161">
        <v>42.870399999999997</v>
      </c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 t="s">
        <v>148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157"/>
      <c r="B266" s="158"/>
      <c r="C266" s="180" t="s">
        <v>169</v>
      </c>
      <c r="D266" s="160"/>
      <c r="E266" s="161">
        <v>4.7220000000000004</v>
      </c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 t="s">
        <v>148</v>
      </c>
      <c r="AH266" s="150">
        <v>0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57"/>
      <c r="B267" s="158"/>
      <c r="C267" s="180" t="s">
        <v>170</v>
      </c>
      <c r="D267" s="160"/>
      <c r="E267" s="161">
        <v>26.488</v>
      </c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148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57"/>
      <c r="B268" s="158"/>
      <c r="C268" s="180" t="s">
        <v>155</v>
      </c>
      <c r="D268" s="160"/>
      <c r="E268" s="161">
        <v>21.92</v>
      </c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148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57"/>
      <c r="B269" s="158"/>
      <c r="C269" s="180" t="s">
        <v>158</v>
      </c>
      <c r="D269" s="160"/>
      <c r="E269" s="161">
        <v>3.03</v>
      </c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 t="s">
        <v>148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57"/>
      <c r="B270" s="158"/>
      <c r="C270" s="330"/>
      <c r="D270" s="331"/>
      <c r="E270" s="331"/>
      <c r="F270" s="331"/>
      <c r="G270" s="331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 t="s">
        <v>149</v>
      </c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">
      <c r="A271" s="169">
        <v>73</v>
      </c>
      <c r="B271" s="170" t="s">
        <v>375</v>
      </c>
      <c r="C271" s="179" t="s">
        <v>376</v>
      </c>
      <c r="D271" s="171" t="s">
        <v>144</v>
      </c>
      <c r="E271" s="172">
        <v>74.080399999999997</v>
      </c>
      <c r="F271" s="173">
        <v>0</v>
      </c>
      <c r="G271" s="174">
        <f>ROUND(E271*F271,2)</f>
        <v>0</v>
      </c>
      <c r="H271" s="173">
        <v>0.09</v>
      </c>
      <c r="I271" s="174">
        <f>ROUND(E271*H271,2)</f>
        <v>6.67</v>
      </c>
      <c r="J271" s="173">
        <v>27.31</v>
      </c>
      <c r="K271" s="174">
        <f>ROUND(E271*J271,2)</f>
        <v>2023.14</v>
      </c>
      <c r="L271" s="174">
        <v>15</v>
      </c>
      <c r="M271" s="174">
        <f>G271*(1+L271/100)</f>
        <v>0</v>
      </c>
      <c r="N271" s="174">
        <v>0</v>
      </c>
      <c r="O271" s="174">
        <f>ROUND(E271*N271,2)</f>
        <v>0</v>
      </c>
      <c r="P271" s="174">
        <v>0</v>
      </c>
      <c r="Q271" s="174">
        <f>ROUND(E271*P271,2)</f>
        <v>0</v>
      </c>
      <c r="R271" s="174"/>
      <c r="S271" s="174" t="s">
        <v>145</v>
      </c>
      <c r="T271" s="175" t="s">
        <v>145</v>
      </c>
      <c r="U271" s="159">
        <v>0</v>
      </c>
      <c r="V271" s="159">
        <f>ROUND(E271*U271,2)</f>
        <v>0</v>
      </c>
      <c r="W271" s="159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 t="s">
        <v>280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57"/>
      <c r="B272" s="158"/>
      <c r="C272" s="180" t="s">
        <v>168</v>
      </c>
      <c r="D272" s="160"/>
      <c r="E272" s="161">
        <v>42.870399999999997</v>
      </c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 t="s">
        <v>148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57"/>
      <c r="B273" s="158"/>
      <c r="C273" s="180" t="s">
        <v>169</v>
      </c>
      <c r="D273" s="160"/>
      <c r="E273" s="161">
        <v>4.7220000000000004</v>
      </c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 t="s">
        <v>148</v>
      </c>
      <c r="AH273" s="150">
        <v>0</v>
      </c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57"/>
      <c r="B274" s="158"/>
      <c r="C274" s="180" t="s">
        <v>170</v>
      </c>
      <c r="D274" s="160"/>
      <c r="E274" s="161">
        <v>26.488</v>
      </c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 t="s">
        <v>148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">
      <c r="A275" s="157"/>
      <c r="B275" s="158"/>
      <c r="C275" s="330"/>
      <c r="D275" s="331"/>
      <c r="E275" s="331"/>
      <c r="F275" s="331"/>
      <c r="G275" s="331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 t="s">
        <v>149</v>
      </c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x14ac:dyDescent="0.2">
      <c r="A276" s="163" t="s">
        <v>140</v>
      </c>
      <c r="B276" s="164" t="s">
        <v>108</v>
      </c>
      <c r="C276" s="178" t="s">
        <v>109</v>
      </c>
      <c r="D276" s="165"/>
      <c r="E276" s="166"/>
      <c r="F276" s="167"/>
      <c r="G276" s="167">
        <f>SUMIF(AG277:AG278,"&lt;&gt;NOR",G277:G278)</f>
        <v>0</v>
      </c>
      <c r="H276" s="167"/>
      <c r="I276" s="167">
        <f>SUM(I277:I278)</f>
        <v>0</v>
      </c>
      <c r="J276" s="167"/>
      <c r="K276" s="167">
        <f>SUM(K277:K278)</f>
        <v>51000</v>
      </c>
      <c r="L276" s="167"/>
      <c r="M276" s="167">
        <f>SUM(M277:M278)</f>
        <v>0</v>
      </c>
      <c r="N276" s="167"/>
      <c r="O276" s="167">
        <f>SUM(O277:O278)</f>
        <v>0</v>
      </c>
      <c r="P276" s="167"/>
      <c r="Q276" s="167">
        <f>SUM(Q277:Q278)</f>
        <v>0</v>
      </c>
      <c r="R276" s="167"/>
      <c r="S276" s="167"/>
      <c r="T276" s="168"/>
      <c r="U276" s="162"/>
      <c r="V276" s="162">
        <f>SUM(V277:V278)</f>
        <v>0</v>
      </c>
      <c r="W276" s="162"/>
      <c r="AG276" t="s">
        <v>141</v>
      </c>
    </row>
    <row r="277" spans="1:60" outlineLevel="1" x14ac:dyDescent="0.2">
      <c r="A277" s="169">
        <v>74</v>
      </c>
      <c r="B277" s="170" t="s">
        <v>377</v>
      </c>
      <c r="C277" s="179" t="s">
        <v>378</v>
      </c>
      <c r="D277" s="171" t="s">
        <v>219</v>
      </c>
      <c r="E277" s="172">
        <v>1</v>
      </c>
      <c r="F277" s="282">
        <f>SUM(Elektro!F95)</f>
        <v>0</v>
      </c>
      <c r="G277" s="174">
        <f>ROUND(E277*F277,2)</f>
        <v>0</v>
      </c>
      <c r="H277" s="173">
        <v>0</v>
      </c>
      <c r="I277" s="174">
        <f>ROUND(E277*H277,2)</f>
        <v>0</v>
      </c>
      <c r="J277" s="173">
        <v>51000</v>
      </c>
      <c r="K277" s="174">
        <f>ROUND(E277*J277,2)</f>
        <v>51000</v>
      </c>
      <c r="L277" s="174">
        <v>15</v>
      </c>
      <c r="M277" s="174">
        <f>G277*(1+L277/100)</f>
        <v>0</v>
      </c>
      <c r="N277" s="174">
        <v>0</v>
      </c>
      <c r="O277" s="174">
        <f>ROUND(E277*N277,2)</f>
        <v>0</v>
      </c>
      <c r="P277" s="174">
        <v>0</v>
      </c>
      <c r="Q277" s="174">
        <f>ROUND(E277*P277,2)</f>
        <v>0</v>
      </c>
      <c r="R277" s="174"/>
      <c r="S277" s="174" t="s">
        <v>209</v>
      </c>
      <c r="T277" s="175" t="s">
        <v>275</v>
      </c>
      <c r="U277" s="159">
        <v>0</v>
      </c>
      <c r="V277" s="159">
        <f>ROUND(E277*U277,2)</f>
        <v>0</v>
      </c>
      <c r="W277" s="159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 t="s">
        <v>146</v>
      </c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57"/>
      <c r="B278" s="158"/>
      <c r="C278" s="341"/>
      <c r="D278" s="342"/>
      <c r="E278" s="342"/>
      <c r="F278" s="342"/>
      <c r="G278" s="342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 t="s">
        <v>149</v>
      </c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x14ac:dyDescent="0.2">
      <c r="A279" s="163" t="s">
        <v>140</v>
      </c>
      <c r="B279" s="164" t="s">
        <v>110</v>
      </c>
      <c r="C279" s="178" t="s">
        <v>111</v>
      </c>
      <c r="D279" s="165"/>
      <c r="E279" s="166"/>
      <c r="F279" s="167"/>
      <c r="G279" s="167">
        <f>SUMIF(AG280:AG291,"&lt;&gt;NOR",G280:G291)</f>
        <v>0</v>
      </c>
      <c r="H279" s="167"/>
      <c r="I279" s="167">
        <f>SUM(I280:I291)</f>
        <v>18.309999999999999</v>
      </c>
      <c r="J279" s="167"/>
      <c r="K279" s="167">
        <f>SUM(K280:K291)</f>
        <v>9490.4</v>
      </c>
      <c r="L279" s="167"/>
      <c r="M279" s="167">
        <f>SUM(M280:M291)</f>
        <v>0</v>
      </c>
      <c r="N279" s="167"/>
      <c r="O279" s="167">
        <f>SUM(O280:O291)</f>
        <v>0</v>
      </c>
      <c r="P279" s="167"/>
      <c r="Q279" s="167">
        <f>SUM(Q280:Q291)</f>
        <v>0</v>
      </c>
      <c r="R279" s="167"/>
      <c r="S279" s="167"/>
      <c r="T279" s="168"/>
      <c r="U279" s="162"/>
      <c r="V279" s="162">
        <f>SUM(V280:V291)</f>
        <v>22.21</v>
      </c>
      <c r="W279" s="162"/>
      <c r="AG279" t="s">
        <v>141</v>
      </c>
    </row>
    <row r="280" spans="1:60" outlineLevel="1" x14ac:dyDescent="0.2">
      <c r="A280" s="169">
        <v>75</v>
      </c>
      <c r="B280" s="170" t="s">
        <v>379</v>
      </c>
      <c r="C280" s="179" t="s">
        <v>380</v>
      </c>
      <c r="D280" s="171" t="s">
        <v>255</v>
      </c>
      <c r="E280" s="172">
        <v>6.2075399999999998</v>
      </c>
      <c r="F280" s="173">
        <v>0</v>
      </c>
      <c r="G280" s="174">
        <f>ROUND(E280*F280,2)</f>
        <v>0</v>
      </c>
      <c r="H280" s="173">
        <v>0</v>
      </c>
      <c r="I280" s="174">
        <f>ROUND(E280*H280,2)</f>
        <v>0</v>
      </c>
      <c r="J280" s="173">
        <v>532</v>
      </c>
      <c r="K280" s="174">
        <f>ROUND(E280*J280,2)</f>
        <v>3302.41</v>
      </c>
      <c r="L280" s="174">
        <v>15</v>
      </c>
      <c r="M280" s="174">
        <f>G280*(1+L280/100)</f>
        <v>0</v>
      </c>
      <c r="N280" s="174">
        <v>0</v>
      </c>
      <c r="O280" s="174">
        <f>ROUND(E280*N280,2)</f>
        <v>0</v>
      </c>
      <c r="P280" s="174">
        <v>0</v>
      </c>
      <c r="Q280" s="174">
        <f>ROUND(E280*P280,2)</f>
        <v>0</v>
      </c>
      <c r="R280" s="174"/>
      <c r="S280" s="174" t="s">
        <v>145</v>
      </c>
      <c r="T280" s="175" t="s">
        <v>145</v>
      </c>
      <c r="U280" s="159">
        <v>2.0089999999999999</v>
      </c>
      <c r="V280" s="159">
        <f>ROUND(E280*U280,2)</f>
        <v>12.47</v>
      </c>
      <c r="W280" s="159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 t="s">
        <v>381</v>
      </c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57"/>
      <c r="B281" s="158"/>
      <c r="C281" s="341"/>
      <c r="D281" s="342"/>
      <c r="E281" s="342"/>
      <c r="F281" s="342"/>
      <c r="G281" s="342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 t="s">
        <v>149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69">
        <v>76</v>
      </c>
      <c r="B282" s="170" t="s">
        <v>382</v>
      </c>
      <c r="C282" s="179" t="s">
        <v>383</v>
      </c>
      <c r="D282" s="171" t="s">
        <v>255</v>
      </c>
      <c r="E282" s="172">
        <v>3.1037699999999999</v>
      </c>
      <c r="F282" s="173">
        <v>0</v>
      </c>
      <c r="G282" s="174">
        <f>ROUND(E282*F282,2)</f>
        <v>0</v>
      </c>
      <c r="H282" s="173">
        <v>0</v>
      </c>
      <c r="I282" s="174">
        <f>ROUND(E282*H282,2)</f>
        <v>0</v>
      </c>
      <c r="J282" s="173">
        <v>254</v>
      </c>
      <c r="K282" s="174">
        <f>ROUND(E282*J282,2)</f>
        <v>788.36</v>
      </c>
      <c r="L282" s="174">
        <v>15</v>
      </c>
      <c r="M282" s="174">
        <f>G282*(1+L282/100)</f>
        <v>0</v>
      </c>
      <c r="N282" s="174">
        <v>0</v>
      </c>
      <c r="O282" s="174">
        <f>ROUND(E282*N282,2)</f>
        <v>0</v>
      </c>
      <c r="P282" s="174">
        <v>0</v>
      </c>
      <c r="Q282" s="174">
        <f>ROUND(E282*P282,2)</f>
        <v>0</v>
      </c>
      <c r="R282" s="174"/>
      <c r="S282" s="174" t="s">
        <v>145</v>
      </c>
      <c r="T282" s="175" t="s">
        <v>145</v>
      </c>
      <c r="U282" s="159">
        <v>0.95899999999999996</v>
      </c>
      <c r="V282" s="159">
        <f>ROUND(E282*U282,2)</f>
        <v>2.98</v>
      </c>
      <c r="W282" s="159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 t="s">
        <v>381</v>
      </c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57"/>
      <c r="B283" s="158"/>
      <c r="C283" s="341"/>
      <c r="D283" s="342"/>
      <c r="E283" s="342"/>
      <c r="F283" s="342"/>
      <c r="G283" s="342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 t="s">
        <v>149</v>
      </c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69">
        <v>77</v>
      </c>
      <c r="B284" s="170" t="s">
        <v>384</v>
      </c>
      <c r="C284" s="179" t="s">
        <v>385</v>
      </c>
      <c r="D284" s="171" t="s">
        <v>255</v>
      </c>
      <c r="E284" s="172">
        <v>6.2075399999999998</v>
      </c>
      <c r="F284" s="173">
        <v>0</v>
      </c>
      <c r="G284" s="174">
        <f>ROUND(E284*F284,2)</f>
        <v>0</v>
      </c>
      <c r="H284" s="173">
        <v>0</v>
      </c>
      <c r="I284" s="174">
        <f>ROUND(E284*H284,2)</f>
        <v>0</v>
      </c>
      <c r="J284" s="173">
        <v>249.5</v>
      </c>
      <c r="K284" s="174">
        <f>ROUND(E284*J284,2)</f>
        <v>1548.78</v>
      </c>
      <c r="L284" s="174">
        <v>15</v>
      </c>
      <c r="M284" s="174">
        <f>G284*(1+L284/100)</f>
        <v>0</v>
      </c>
      <c r="N284" s="174">
        <v>0</v>
      </c>
      <c r="O284" s="174">
        <f>ROUND(E284*N284,2)</f>
        <v>0</v>
      </c>
      <c r="P284" s="174">
        <v>0</v>
      </c>
      <c r="Q284" s="174">
        <f>ROUND(E284*P284,2)</f>
        <v>0</v>
      </c>
      <c r="R284" s="174"/>
      <c r="S284" s="174" t="s">
        <v>145</v>
      </c>
      <c r="T284" s="175" t="s">
        <v>145</v>
      </c>
      <c r="U284" s="159">
        <v>0.94199999999999995</v>
      </c>
      <c r="V284" s="159">
        <f>ROUND(E284*U284,2)</f>
        <v>5.85</v>
      </c>
      <c r="W284" s="159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 t="s">
        <v>381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57"/>
      <c r="B285" s="158"/>
      <c r="C285" s="341"/>
      <c r="D285" s="342"/>
      <c r="E285" s="342"/>
      <c r="F285" s="342"/>
      <c r="G285" s="342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 t="s">
        <v>149</v>
      </c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69">
        <v>78</v>
      </c>
      <c r="B286" s="170" t="s">
        <v>386</v>
      </c>
      <c r="C286" s="179" t="s">
        <v>387</v>
      </c>
      <c r="D286" s="171" t="s">
        <v>255</v>
      </c>
      <c r="E286" s="172">
        <v>6.2075399999999998</v>
      </c>
      <c r="F286" s="173">
        <v>0</v>
      </c>
      <c r="G286" s="174">
        <f>ROUND(E286*F286,2)</f>
        <v>0</v>
      </c>
      <c r="H286" s="173">
        <v>0</v>
      </c>
      <c r="I286" s="174">
        <f>ROUND(E286*H286,2)</f>
        <v>0</v>
      </c>
      <c r="J286" s="173">
        <v>27.8</v>
      </c>
      <c r="K286" s="174">
        <f>ROUND(E286*J286,2)</f>
        <v>172.57</v>
      </c>
      <c r="L286" s="174">
        <v>15</v>
      </c>
      <c r="M286" s="174">
        <f>G286*(1+L286/100)</f>
        <v>0</v>
      </c>
      <c r="N286" s="174">
        <v>0</v>
      </c>
      <c r="O286" s="174">
        <f>ROUND(E286*N286,2)</f>
        <v>0</v>
      </c>
      <c r="P286" s="174">
        <v>0</v>
      </c>
      <c r="Q286" s="174">
        <f>ROUND(E286*P286,2)</f>
        <v>0</v>
      </c>
      <c r="R286" s="174"/>
      <c r="S286" s="174" t="s">
        <v>145</v>
      </c>
      <c r="T286" s="175" t="s">
        <v>145</v>
      </c>
      <c r="U286" s="159">
        <v>0.105</v>
      </c>
      <c r="V286" s="159">
        <f>ROUND(E286*U286,2)</f>
        <v>0.65</v>
      </c>
      <c r="W286" s="159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 t="s">
        <v>381</v>
      </c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57"/>
      <c r="B287" s="158"/>
      <c r="C287" s="341"/>
      <c r="D287" s="342"/>
      <c r="E287" s="342"/>
      <c r="F287" s="342"/>
      <c r="G287" s="342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 t="s">
        <v>149</v>
      </c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">
      <c r="A288" s="169">
        <v>79</v>
      </c>
      <c r="B288" s="170" t="s">
        <v>388</v>
      </c>
      <c r="C288" s="179" t="s">
        <v>389</v>
      </c>
      <c r="D288" s="171" t="s">
        <v>255</v>
      </c>
      <c r="E288" s="172">
        <v>6.2075399999999998</v>
      </c>
      <c r="F288" s="173">
        <v>0</v>
      </c>
      <c r="G288" s="174">
        <f>ROUND(E288*F288,2)</f>
        <v>0</v>
      </c>
      <c r="H288" s="173">
        <v>2.95</v>
      </c>
      <c r="I288" s="174">
        <f>ROUND(E288*H288,2)</f>
        <v>18.309999999999999</v>
      </c>
      <c r="J288" s="173">
        <v>312.55</v>
      </c>
      <c r="K288" s="174">
        <f>ROUND(E288*J288,2)</f>
        <v>1940.17</v>
      </c>
      <c r="L288" s="174">
        <v>15</v>
      </c>
      <c r="M288" s="174">
        <f>G288*(1+L288/100)</f>
        <v>0</v>
      </c>
      <c r="N288" s="174">
        <v>0</v>
      </c>
      <c r="O288" s="174">
        <f>ROUND(E288*N288,2)</f>
        <v>0</v>
      </c>
      <c r="P288" s="174">
        <v>0</v>
      </c>
      <c r="Q288" s="174">
        <f>ROUND(E288*P288,2)</f>
        <v>0</v>
      </c>
      <c r="R288" s="174"/>
      <c r="S288" s="174" t="s">
        <v>145</v>
      </c>
      <c r="T288" s="175" t="s">
        <v>145</v>
      </c>
      <c r="U288" s="159">
        <v>4.2000000000000003E-2</v>
      </c>
      <c r="V288" s="159">
        <f>ROUND(E288*U288,2)</f>
        <v>0.26</v>
      </c>
      <c r="W288" s="159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 t="s">
        <v>381</v>
      </c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57"/>
      <c r="B289" s="158"/>
      <c r="C289" s="341"/>
      <c r="D289" s="342"/>
      <c r="E289" s="342"/>
      <c r="F289" s="342"/>
      <c r="G289" s="342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 t="s">
        <v>149</v>
      </c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69">
        <v>80</v>
      </c>
      <c r="B290" s="170" t="s">
        <v>390</v>
      </c>
      <c r="C290" s="179" t="s">
        <v>391</v>
      </c>
      <c r="D290" s="171" t="s">
        <v>255</v>
      </c>
      <c r="E290" s="172">
        <v>6.2075399999999998</v>
      </c>
      <c r="F290" s="173">
        <v>0</v>
      </c>
      <c r="G290" s="174">
        <f>ROUND(E290*F290,2)</f>
        <v>0</v>
      </c>
      <c r="H290" s="173">
        <v>0</v>
      </c>
      <c r="I290" s="174">
        <f>ROUND(E290*H290,2)</f>
        <v>0</v>
      </c>
      <c r="J290" s="173">
        <v>280</v>
      </c>
      <c r="K290" s="174">
        <f>ROUND(E290*J290,2)</f>
        <v>1738.11</v>
      </c>
      <c r="L290" s="174">
        <v>15</v>
      </c>
      <c r="M290" s="174">
        <f>G290*(1+L290/100)</f>
        <v>0</v>
      </c>
      <c r="N290" s="174">
        <v>0</v>
      </c>
      <c r="O290" s="174">
        <f>ROUND(E290*N290,2)</f>
        <v>0</v>
      </c>
      <c r="P290" s="174">
        <v>0</v>
      </c>
      <c r="Q290" s="174">
        <f>ROUND(E290*P290,2)</f>
        <v>0</v>
      </c>
      <c r="R290" s="174"/>
      <c r="S290" s="174" t="s">
        <v>145</v>
      </c>
      <c r="T290" s="175" t="s">
        <v>237</v>
      </c>
      <c r="U290" s="159">
        <v>0</v>
      </c>
      <c r="V290" s="159">
        <f>ROUND(E290*U290,2)</f>
        <v>0</v>
      </c>
      <c r="W290" s="159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 t="s">
        <v>381</v>
      </c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57"/>
      <c r="B291" s="158"/>
      <c r="C291" s="341"/>
      <c r="D291" s="342"/>
      <c r="E291" s="342"/>
      <c r="F291" s="342"/>
      <c r="G291" s="342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 t="s">
        <v>149</v>
      </c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x14ac:dyDescent="0.2">
      <c r="A292" s="5"/>
      <c r="B292" s="6"/>
      <c r="C292" s="181"/>
      <c r="D292" s="8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AE292">
        <v>15</v>
      </c>
      <c r="AF292">
        <v>21</v>
      </c>
    </row>
    <row r="293" spans="1:60" x14ac:dyDescent="0.2">
      <c r="A293" s="153"/>
      <c r="B293" s="154" t="s">
        <v>29</v>
      </c>
      <c r="C293" s="182"/>
      <c r="D293" s="155"/>
      <c r="E293" s="156"/>
      <c r="F293" s="156"/>
      <c r="G293" s="177">
        <f>G8+G25+G54+G59+G64+G69+G83+G122+G128+G132+G139+G146+G149+G152+G161+G182+G206+G222+G237+G256+G276+G279</f>
        <v>0</v>
      </c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AE293">
        <f>SUMIF(L7:L291,AE292,G7:G291)</f>
        <v>0</v>
      </c>
      <c r="AF293">
        <f>SUMIF(L7:L291,AF292,G7:G291)</f>
        <v>0</v>
      </c>
      <c r="AG293" t="s">
        <v>392</v>
      </c>
    </row>
    <row r="294" spans="1:60" x14ac:dyDescent="0.2">
      <c r="C294" s="183"/>
      <c r="D294" s="141"/>
      <c r="AG294" t="s">
        <v>393</v>
      </c>
    </row>
    <row r="295" spans="1:60" x14ac:dyDescent="0.2">
      <c r="D295" s="141"/>
    </row>
    <row r="296" spans="1:60" x14ac:dyDescent="0.2">
      <c r="D296" s="141"/>
    </row>
    <row r="297" spans="1:60" x14ac:dyDescent="0.2">
      <c r="D297" s="141"/>
    </row>
    <row r="298" spans="1:60" x14ac:dyDescent="0.2">
      <c r="D298" s="141"/>
    </row>
    <row r="299" spans="1:60" x14ac:dyDescent="0.2">
      <c r="D299" s="141"/>
    </row>
    <row r="300" spans="1:60" x14ac:dyDescent="0.2">
      <c r="D300" s="141"/>
    </row>
    <row r="301" spans="1:60" x14ac:dyDescent="0.2">
      <c r="D301" s="141"/>
    </row>
    <row r="302" spans="1:60" x14ac:dyDescent="0.2">
      <c r="D302" s="141"/>
    </row>
    <row r="303" spans="1:60" x14ac:dyDescent="0.2">
      <c r="D303" s="141"/>
    </row>
    <row r="304" spans="1:60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rLhvFrSV4Y4QMWnD2IA+rvP+mansgmENkVm2Py72XD9b/R8QLXLXe7ta7kyCvlrDbemWllvg1X94aXhcTohGNQ==" saltValue="Msvxp+qkdk9fs/+dfRD6/w==" spinCount="100000" sheet="1" objects="1" scenarios="1"/>
  <mergeCells count="100">
    <mergeCell ref="C285:G285"/>
    <mergeCell ref="C287:G287"/>
    <mergeCell ref="C289:G289"/>
    <mergeCell ref="C291:G291"/>
    <mergeCell ref="C263:G263"/>
    <mergeCell ref="C270:G270"/>
    <mergeCell ref="C275:G275"/>
    <mergeCell ref="C278:G278"/>
    <mergeCell ref="C281:G281"/>
    <mergeCell ref="C283:G283"/>
    <mergeCell ref="C255:G255"/>
    <mergeCell ref="C221:G221"/>
    <mergeCell ref="C226:G226"/>
    <mergeCell ref="C230:G230"/>
    <mergeCell ref="C233:G233"/>
    <mergeCell ref="C235:G235"/>
    <mergeCell ref="C236:G236"/>
    <mergeCell ref="C240:G240"/>
    <mergeCell ref="C243:G243"/>
    <mergeCell ref="C246:G246"/>
    <mergeCell ref="C249:G249"/>
    <mergeCell ref="C253:G253"/>
    <mergeCell ref="C220:G220"/>
    <mergeCell ref="C188:G188"/>
    <mergeCell ref="C192:G192"/>
    <mergeCell ref="C196:G196"/>
    <mergeCell ref="C199:G199"/>
    <mergeCell ref="C202:G202"/>
    <mergeCell ref="C204:G204"/>
    <mergeCell ref="C205:G205"/>
    <mergeCell ref="C209:G209"/>
    <mergeCell ref="C212:G212"/>
    <mergeCell ref="C215:G215"/>
    <mergeCell ref="C218:G218"/>
    <mergeCell ref="C185:G185"/>
    <mergeCell ref="C154:G154"/>
    <mergeCell ref="C156:G156"/>
    <mergeCell ref="C158:G158"/>
    <mergeCell ref="C160:G160"/>
    <mergeCell ref="C164:G164"/>
    <mergeCell ref="C166:G166"/>
    <mergeCell ref="C169:G169"/>
    <mergeCell ref="C173:G173"/>
    <mergeCell ref="C176:G176"/>
    <mergeCell ref="C179:G179"/>
    <mergeCell ref="C181:G181"/>
    <mergeCell ref="C151:G151"/>
    <mergeCell ref="C121:G121"/>
    <mergeCell ref="C127:G127"/>
    <mergeCell ref="C130:G130"/>
    <mergeCell ref="C131:G131"/>
    <mergeCell ref="C135:G135"/>
    <mergeCell ref="C137:G137"/>
    <mergeCell ref="C138:G138"/>
    <mergeCell ref="C142:G142"/>
    <mergeCell ref="C144:G144"/>
    <mergeCell ref="C145:G145"/>
    <mergeCell ref="C148:G148"/>
    <mergeCell ref="C118:G118"/>
    <mergeCell ref="C91:G91"/>
    <mergeCell ref="C93:G93"/>
    <mergeCell ref="C95:G95"/>
    <mergeCell ref="C97:G97"/>
    <mergeCell ref="C99:G99"/>
    <mergeCell ref="C102:G102"/>
    <mergeCell ref="C104:G104"/>
    <mergeCell ref="C105:G105"/>
    <mergeCell ref="C110:G110"/>
    <mergeCell ref="C113:G113"/>
    <mergeCell ref="C116:G116"/>
    <mergeCell ref="C88:G88"/>
    <mergeCell ref="C56:G56"/>
    <mergeCell ref="C58:G58"/>
    <mergeCell ref="C61:G61"/>
    <mergeCell ref="C63:G63"/>
    <mergeCell ref="C68:G68"/>
    <mergeCell ref="C71:G71"/>
    <mergeCell ref="C72:G72"/>
    <mergeCell ref="C76:G76"/>
    <mergeCell ref="C80:G80"/>
    <mergeCell ref="C82:G82"/>
    <mergeCell ref="C86:G86"/>
    <mergeCell ref="C53:G53"/>
    <mergeCell ref="C17:G17"/>
    <mergeCell ref="C20:G20"/>
    <mergeCell ref="C24:G24"/>
    <mergeCell ref="C27:G27"/>
    <mergeCell ref="C31:G31"/>
    <mergeCell ref="C33:G33"/>
    <mergeCell ref="C35:G35"/>
    <mergeCell ref="C37:G37"/>
    <mergeCell ref="C39:G39"/>
    <mergeCell ref="C44:G44"/>
    <mergeCell ref="C48:G48"/>
    <mergeCell ref="C14:G14"/>
    <mergeCell ref="A1:G1"/>
    <mergeCell ref="C2:G2"/>
    <mergeCell ref="C3:G3"/>
    <mergeCell ref="C4:G4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zoomScaleNormal="100" workbookViewId="0">
      <selection activeCell="J15" sqref="J15"/>
    </sheetView>
  </sheetViews>
  <sheetFormatPr defaultRowHeight="12.75" x14ac:dyDescent="0.2"/>
  <cols>
    <col min="1" max="1" width="4.42578125" customWidth="1"/>
    <col min="2" max="2" width="73.28515625" customWidth="1"/>
    <col min="3" max="3" width="7.42578125" customWidth="1"/>
    <col min="4" max="4" width="8.42578125" bestFit="1" customWidth="1"/>
    <col min="5" max="5" width="12.42578125" bestFit="1" customWidth="1"/>
    <col min="6" max="6" width="17.28515625" customWidth="1"/>
  </cols>
  <sheetData>
    <row r="1" spans="1:6" s="184" customFormat="1" ht="26.25" customHeight="1" x14ac:dyDescent="0.2">
      <c r="A1" s="344" t="s">
        <v>399</v>
      </c>
      <c r="B1" s="345"/>
      <c r="C1" s="345"/>
      <c r="D1" s="345"/>
      <c r="E1" s="345"/>
      <c r="F1" s="346"/>
    </row>
    <row r="2" spans="1:6" s="184" customFormat="1" ht="22.5" customHeight="1" x14ac:dyDescent="0.2">
      <c r="A2" s="344" t="s">
        <v>400</v>
      </c>
      <c r="B2" s="345"/>
      <c r="C2" s="345"/>
      <c r="D2" s="345"/>
      <c r="E2" s="345"/>
      <c r="F2" s="346"/>
    </row>
    <row r="3" spans="1:6" s="188" customFormat="1" ht="33" customHeight="1" x14ac:dyDescent="0.2">
      <c r="A3" s="185" t="s">
        <v>401</v>
      </c>
      <c r="B3" s="186" t="s">
        <v>402</v>
      </c>
      <c r="C3" s="186" t="s">
        <v>123</v>
      </c>
      <c r="D3" s="186" t="s">
        <v>124</v>
      </c>
      <c r="E3" s="186" t="s">
        <v>403</v>
      </c>
      <c r="F3" s="187" t="s">
        <v>1</v>
      </c>
    </row>
    <row r="4" spans="1:6" s="188" customFormat="1" ht="7.5" customHeight="1" x14ac:dyDescent="0.2">
      <c r="A4" s="347"/>
      <c r="B4" s="348"/>
      <c r="C4" s="348"/>
      <c r="D4" s="348"/>
      <c r="E4" s="348"/>
      <c r="F4" s="349"/>
    </row>
    <row r="5" spans="1:6" s="188" customFormat="1" ht="18.75" customHeight="1" x14ac:dyDescent="0.2">
      <c r="A5" s="189"/>
      <c r="B5" s="190" t="s">
        <v>404</v>
      </c>
      <c r="C5" s="191"/>
      <c r="D5" s="192"/>
      <c r="E5" s="193"/>
      <c r="F5" s="194">
        <f>F7+F19+F39</f>
        <v>0</v>
      </c>
    </row>
    <row r="6" spans="1:6" s="188" customFormat="1" ht="15" customHeight="1" x14ac:dyDescent="0.2">
      <c r="A6" s="195"/>
      <c r="B6" s="196"/>
      <c r="C6" s="197"/>
      <c r="D6" s="198"/>
      <c r="E6" s="199"/>
      <c r="F6" s="200"/>
    </row>
    <row r="7" spans="1:6" ht="22.5" customHeight="1" x14ac:dyDescent="0.2">
      <c r="A7" s="201">
        <v>1</v>
      </c>
      <c r="B7" s="350" t="s">
        <v>405</v>
      </c>
      <c r="C7" s="350"/>
      <c r="D7" s="350"/>
      <c r="E7" s="350"/>
      <c r="F7" s="202">
        <f>F8+F12+F14</f>
        <v>0</v>
      </c>
    </row>
    <row r="8" spans="1:6" ht="22.5" customHeight="1" x14ac:dyDescent="0.2">
      <c r="A8" s="203" t="s">
        <v>406</v>
      </c>
      <c r="B8" s="351" t="s">
        <v>407</v>
      </c>
      <c r="C8" s="352"/>
      <c r="D8" s="352"/>
      <c r="E8" s="353"/>
      <c r="F8" s="202">
        <f>SUM(F9:F11)</f>
        <v>0</v>
      </c>
    </row>
    <row r="9" spans="1:6" ht="22.5" customHeight="1" x14ac:dyDescent="0.2">
      <c r="A9" s="204">
        <v>1</v>
      </c>
      <c r="B9" s="142" t="s">
        <v>408</v>
      </c>
      <c r="C9" s="205" t="s">
        <v>194</v>
      </c>
      <c r="D9" s="206">
        <v>3.9</v>
      </c>
      <c r="E9" s="230">
        <v>0</v>
      </c>
      <c r="F9" s="207">
        <f t="shared" ref="F9:F11" si="0">D9*E9</f>
        <v>0</v>
      </c>
    </row>
    <row r="10" spans="1:6" ht="22.5" customHeight="1" x14ac:dyDescent="0.2">
      <c r="A10" s="204">
        <v>2</v>
      </c>
      <c r="B10" s="142" t="s">
        <v>409</v>
      </c>
      <c r="C10" s="205" t="s">
        <v>194</v>
      </c>
      <c r="D10" s="206">
        <v>1.3</v>
      </c>
      <c r="E10" s="230">
        <v>0</v>
      </c>
      <c r="F10" s="207">
        <f t="shared" si="0"/>
        <v>0</v>
      </c>
    </row>
    <row r="11" spans="1:6" ht="22.5" customHeight="1" x14ac:dyDescent="0.2">
      <c r="A11" s="204">
        <v>3</v>
      </c>
      <c r="B11" s="142" t="s">
        <v>410</v>
      </c>
      <c r="C11" s="205" t="s">
        <v>194</v>
      </c>
      <c r="D11" s="206">
        <v>1</v>
      </c>
      <c r="E11" s="230">
        <v>0</v>
      </c>
      <c r="F11" s="207">
        <f t="shared" si="0"/>
        <v>0</v>
      </c>
    </row>
    <row r="12" spans="1:6" ht="22.5" customHeight="1" x14ac:dyDescent="0.2">
      <c r="A12" s="203" t="s">
        <v>411</v>
      </c>
      <c r="B12" s="351" t="s">
        <v>412</v>
      </c>
      <c r="C12" s="352"/>
      <c r="D12" s="352"/>
      <c r="E12" s="353"/>
      <c r="F12" s="202">
        <f>SUM(F13:F13)</f>
        <v>0</v>
      </c>
    </row>
    <row r="13" spans="1:6" ht="22.5" customHeight="1" x14ac:dyDescent="0.2">
      <c r="A13" s="204">
        <v>1</v>
      </c>
      <c r="B13" s="73" t="s">
        <v>413</v>
      </c>
      <c r="C13" s="208" t="s">
        <v>208</v>
      </c>
      <c r="D13" s="209">
        <v>1</v>
      </c>
      <c r="E13" s="230">
        <v>0</v>
      </c>
      <c r="F13" s="207">
        <f t="shared" ref="F13" si="1">E13*D13</f>
        <v>0</v>
      </c>
    </row>
    <row r="14" spans="1:6" ht="22.5" customHeight="1" x14ac:dyDescent="0.2">
      <c r="A14" s="203" t="s">
        <v>414</v>
      </c>
      <c r="B14" s="351" t="s">
        <v>415</v>
      </c>
      <c r="C14" s="352"/>
      <c r="D14" s="352"/>
      <c r="E14" s="353"/>
      <c r="F14" s="202">
        <f>SUM(F15:F17)</f>
        <v>0</v>
      </c>
    </row>
    <row r="15" spans="1:6" ht="22.5" customHeight="1" x14ac:dyDescent="0.2">
      <c r="A15" s="204">
        <v>1</v>
      </c>
      <c r="B15" s="210" t="s">
        <v>416</v>
      </c>
      <c r="C15" s="211" t="s">
        <v>417</v>
      </c>
      <c r="D15" s="211">
        <v>1</v>
      </c>
      <c r="E15" s="230">
        <v>0</v>
      </c>
      <c r="F15" s="207">
        <f>D15*E15</f>
        <v>0</v>
      </c>
    </row>
    <row r="16" spans="1:6" ht="22.5" customHeight="1" x14ac:dyDescent="0.2">
      <c r="A16" s="204">
        <f t="shared" ref="A16:A17" si="2">A15+1</f>
        <v>2</v>
      </c>
      <c r="B16" s="210" t="s">
        <v>418</v>
      </c>
      <c r="C16" s="211" t="s">
        <v>417</v>
      </c>
      <c r="D16" s="211">
        <v>1</v>
      </c>
      <c r="E16" s="230">
        <v>0</v>
      </c>
      <c r="F16" s="207">
        <f t="shared" ref="F16:F17" si="3">D16*E16</f>
        <v>0</v>
      </c>
    </row>
    <row r="17" spans="1:6" ht="22.5" customHeight="1" x14ac:dyDescent="0.2">
      <c r="A17" s="204">
        <f t="shared" si="2"/>
        <v>3</v>
      </c>
      <c r="B17" s="210" t="s">
        <v>419</v>
      </c>
      <c r="C17" s="211" t="s">
        <v>417</v>
      </c>
      <c r="D17" s="211">
        <v>1</v>
      </c>
      <c r="E17" s="230">
        <v>0</v>
      </c>
      <c r="F17" s="207">
        <f t="shared" si="3"/>
        <v>0</v>
      </c>
    </row>
    <row r="18" spans="1:6" x14ac:dyDescent="0.2">
      <c r="A18" s="204"/>
      <c r="B18" s="210"/>
      <c r="C18" s="211"/>
      <c r="D18" s="211"/>
      <c r="E18" s="212"/>
      <c r="F18" s="207"/>
    </row>
    <row r="19" spans="1:6" ht="22.5" customHeight="1" x14ac:dyDescent="0.2">
      <c r="A19" s="213">
        <v>2</v>
      </c>
      <c r="B19" s="354" t="s">
        <v>420</v>
      </c>
      <c r="C19" s="354"/>
      <c r="D19" s="354"/>
      <c r="E19" s="354"/>
      <c r="F19" s="214">
        <f>F20+F27+F34</f>
        <v>0</v>
      </c>
    </row>
    <row r="20" spans="1:6" ht="22.5" customHeight="1" x14ac:dyDescent="0.2">
      <c r="A20" s="215" t="s">
        <v>421</v>
      </c>
      <c r="B20" s="355" t="s">
        <v>422</v>
      </c>
      <c r="C20" s="356"/>
      <c r="D20" s="356"/>
      <c r="E20" s="357"/>
      <c r="F20" s="214">
        <f>SUM(F21:F26)</f>
        <v>0</v>
      </c>
    </row>
    <row r="21" spans="1:6" ht="22.5" customHeight="1" x14ac:dyDescent="0.2">
      <c r="A21" s="204">
        <v>1</v>
      </c>
      <c r="B21" s="216" t="s">
        <v>423</v>
      </c>
      <c r="C21" s="211" t="s">
        <v>194</v>
      </c>
      <c r="D21" s="206">
        <f>D23+D25</f>
        <v>4</v>
      </c>
      <c r="E21" s="230">
        <v>0</v>
      </c>
      <c r="F21" s="207">
        <f>D21*E21</f>
        <v>0</v>
      </c>
    </row>
    <row r="22" spans="1:6" ht="22.5" customHeight="1" x14ac:dyDescent="0.2">
      <c r="A22" s="204">
        <f t="shared" ref="A22" si="4">A21+1</f>
        <v>2</v>
      </c>
      <c r="B22" s="216" t="s">
        <v>424</v>
      </c>
      <c r="C22" s="211" t="s">
        <v>194</v>
      </c>
      <c r="D22" s="206">
        <f>D24+D26</f>
        <v>14</v>
      </c>
      <c r="E22" s="230">
        <v>0</v>
      </c>
      <c r="F22" s="207">
        <f t="shared" ref="F22:F26" si="5">D22*E22</f>
        <v>0</v>
      </c>
    </row>
    <row r="23" spans="1:6" ht="22.5" customHeight="1" x14ac:dyDescent="0.2">
      <c r="A23" s="204">
        <v>3</v>
      </c>
      <c r="B23" s="217" t="s">
        <v>425</v>
      </c>
      <c r="C23" s="208" t="s">
        <v>194</v>
      </c>
      <c r="D23" s="206">
        <v>2.5</v>
      </c>
      <c r="E23" s="230">
        <v>0</v>
      </c>
      <c r="F23" s="207">
        <f t="shared" si="5"/>
        <v>0</v>
      </c>
    </row>
    <row r="24" spans="1:6" ht="22.5" customHeight="1" x14ac:dyDescent="0.2">
      <c r="A24" s="204">
        <f t="shared" ref="A24:A26" si="6">A23+1</f>
        <v>4</v>
      </c>
      <c r="B24" s="217" t="s">
        <v>426</v>
      </c>
      <c r="C24" s="208" t="s">
        <v>194</v>
      </c>
      <c r="D24" s="206">
        <v>8.5</v>
      </c>
      <c r="E24" s="230">
        <v>0</v>
      </c>
      <c r="F24" s="207">
        <f t="shared" si="5"/>
        <v>0</v>
      </c>
    </row>
    <row r="25" spans="1:6" ht="22.5" customHeight="1" x14ac:dyDescent="0.2">
      <c r="A25" s="204">
        <v>5</v>
      </c>
      <c r="B25" s="217" t="s">
        <v>427</v>
      </c>
      <c r="C25" s="208" t="s">
        <v>194</v>
      </c>
      <c r="D25" s="206">
        <v>1.5</v>
      </c>
      <c r="E25" s="230">
        <v>0</v>
      </c>
      <c r="F25" s="207">
        <f t="shared" si="5"/>
        <v>0</v>
      </c>
    </row>
    <row r="26" spans="1:6" ht="22.5" customHeight="1" x14ac:dyDescent="0.2">
      <c r="A26" s="204">
        <f t="shared" si="6"/>
        <v>6</v>
      </c>
      <c r="B26" s="217" t="s">
        <v>428</v>
      </c>
      <c r="C26" s="208" t="s">
        <v>194</v>
      </c>
      <c r="D26" s="206">
        <v>5.5</v>
      </c>
      <c r="E26" s="230">
        <v>0</v>
      </c>
      <c r="F26" s="207">
        <f t="shared" si="5"/>
        <v>0</v>
      </c>
    </row>
    <row r="27" spans="1:6" ht="22.5" customHeight="1" x14ac:dyDescent="0.2">
      <c r="A27" s="215" t="s">
        <v>429</v>
      </c>
      <c r="B27" s="355" t="s">
        <v>430</v>
      </c>
      <c r="C27" s="356"/>
      <c r="D27" s="356"/>
      <c r="E27" s="357"/>
      <c r="F27" s="214">
        <f>SUM(F28:F33)</f>
        <v>0</v>
      </c>
    </row>
    <row r="28" spans="1:6" ht="22.5" customHeight="1" x14ac:dyDescent="0.2">
      <c r="A28" s="204">
        <v>1</v>
      </c>
      <c r="B28" s="216" t="s">
        <v>431</v>
      </c>
      <c r="C28" s="211" t="s">
        <v>432</v>
      </c>
      <c r="D28" s="209">
        <v>1</v>
      </c>
      <c r="E28" s="230">
        <v>0</v>
      </c>
      <c r="F28" s="207">
        <f>E28*D28</f>
        <v>0</v>
      </c>
    </row>
    <row r="29" spans="1:6" ht="22.5" customHeight="1" x14ac:dyDescent="0.2">
      <c r="A29" s="204">
        <v>2</v>
      </c>
      <c r="B29" s="216" t="s">
        <v>433</v>
      </c>
      <c r="C29" s="211" t="s">
        <v>432</v>
      </c>
      <c r="D29" s="209">
        <v>2</v>
      </c>
      <c r="E29" s="230">
        <v>0</v>
      </c>
      <c r="F29" s="207">
        <f t="shared" ref="F29:F33" si="7">E29*D29</f>
        <v>0</v>
      </c>
    </row>
    <row r="30" spans="1:6" ht="22.5" customHeight="1" x14ac:dyDescent="0.2">
      <c r="A30" s="204">
        <v>3</v>
      </c>
      <c r="B30" s="217" t="s">
        <v>434</v>
      </c>
      <c r="C30" s="205" t="s">
        <v>432</v>
      </c>
      <c r="D30" s="209">
        <v>1</v>
      </c>
      <c r="E30" s="230">
        <v>0</v>
      </c>
      <c r="F30" s="207">
        <f t="shared" si="7"/>
        <v>0</v>
      </c>
    </row>
    <row r="31" spans="1:6" ht="22.5" customHeight="1" x14ac:dyDescent="0.2">
      <c r="A31" s="204">
        <v>4</v>
      </c>
      <c r="B31" s="217" t="s">
        <v>435</v>
      </c>
      <c r="C31" s="205" t="s">
        <v>432</v>
      </c>
      <c r="D31" s="209">
        <v>1</v>
      </c>
      <c r="E31" s="230">
        <v>0</v>
      </c>
      <c r="F31" s="207">
        <f t="shared" si="7"/>
        <v>0</v>
      </c>
    </row>
    <row r="32" spans="1:6" ht="22.5" customHeight="1" x14ac:dyDescent="0.2">
      <c r="A32" s="204">
        <v>5</v>
      </c>
      <c r="B32" s="217" t="s">
        <v>436</v>
      </c>
      <c r="C32" s="208" t="s">
        <v>432</v>
      </c>
      <c r="D32" s="209">
        <v>2</v>
      </c>
      <c r="E32" s="230">
        <v>0</v>
      </c>
      <c r="F32" s="207">
        <f t="shared" si="7"/>
        <v>0</v>
      </c>
    </row>
    <row r="33" spans="1:6" ht="22.5" customHeight="1" x14ac:dyDescent="0.2">
      <c r="A33" s="204">
        <v>6</v>
      </c>
      <c r="B33" s="217" t="s">
        <v>437</v>
      </c>
      <c r="C33" s="208" t="s">
        <v>208</v>
      </c>
      <c r="D33" s="209">
        <v>1</v>
      </c>
      <c r="E33" s="230">
        <v>0</v>
      </c>
      <c r="F33" s="207">
        <f t="shared" si="7"/>
        <v>0</v>
      </c>
    </row>
    <row r="34" spans="1:6" ht="22.5" customHeight="1" x14ac:dyDescent="0.2">
      <c r="A34" s="215" t="s">
        <v>438</v>
      </c>
      <c r="B34" s="355" t="s">
        <v>415</v>
      </c>
      <c r="C34" s="356"/>
      <c r="D34" s="356"/>
      <c r="E34" s="357"/>
      <c r="F34" s="214">
        <f>SUM(F35:F37)</f>
        <v>0</v>
      </c>
    </row>
    <row r="35" spans="1:6" ht="22.5" customHeight="1" x14ac:dyDescent="0.2">
      <c r="A35" s="204">
        <v>1</v>
      </c>
      <c r="B35" s="210" t="s">
        <v>416</v>
      </c>
      <c r="C35" s="211" t="s">
        <v>417</v>
      </c>
      <c r="D35" s="211">
        <v>1</v>
      </c>
      <c r="E35" s="230">
        <v>0</v>
      </c>
      <c r="F35" s="207">
        <f>D35*E35</f>
        <v>0</v>
      </c>
    </row>
    <row r="36" spans="1:6" ht="22.5" customHeight="1" x14ac:dyDescent="0.2">
      <c r="A36" s="204">
        <f t="shared" ref="A36:A37" si="8">A35+1</f>
        <v>2</v>
      </c>
      <c r="B36" s="210" t="s">
        <v>418</v>
      </c>
      <c r="C36" s="211" t="s">
        <v>417</v>
      </c>
      <c r="D36" s="211">
        <v>1</v>
      </c>
      <c r="E36" s="230">
        <v>0</v>
      </c>
      <c r="F36" s="207">
        <f t="shared" ref="F36:F37" si="9">D36*E36</f>
        <v>0</v>
      </c>
    </row>
    <row r="37" spans="1:6" ht="22.5" customHeight="1" x14ac:dyDescent="0.2">
      <c r="A37" s="204">
        <f t="shared" si="8"/>
        <v>3</v>
      </c>
      <c r="B37" s="210" t="s">
        <v>419</v>
      </c>
      <c r="C37" s="211" t="s">
        <v>417</v>
      </c>
      <c r="D37" s="211">
        <v>1</v>
      </c>
      <c r="E37" s="230">
        <v>0</v>
      </c>
      <c r="F37" s="207">
        <f t="shared" si="9"/>
        <v>0</v>
      </c>
    </row>
    <row r="38" spans="1:6" x14ac:dyDescent="0.2">
      <c r="A38" s="204"/>
      <c r="B38" s="210"/>
      <c r="C38" s="211"/>
      <c r="D38" s="211"/>
      <c r="E38" s="212"/>
      <c r="F38" s="207"/>
    </row>
    <row r="39" spans="1:6" ht="22.5" customHeight="1" x14ac:dyDescent="0.2">
      <c r="A39" s="218">
        <v>3</v>
      </c>
      <c r="B39" s="343" t="s">
        <v>439</v>
      </c>
      <c r="C39" s="343"/>
      <c r="D39" s="343"/>
      <c r="E39" s="343"/>
      <c r="F39" s="219">
        <f>SUM(F40:F44)</f>
        <v>0</v>
      </c>
    </row>
    <row r="40" spans="1:6" ht="22.5" customHeight="1" x14ac:dyDescent="0.2">
      <c r="A40" s="204">
        <v>1</v>
      </c>
      <c r="B40" s="220" t="s">
        <v>440</v>
      </c>
      <c r="C40" s="208" t="s">
        <v>432</v>
      </c>
      <c r="D40" s="209">
        <v>1</v>
      </c>
      <c r="E40" s="230">
        <v>0</v>
      </c>
      <c r="F40" s="207">
        <f>D40*E40</f>
        <v>0</v>
      </c>
    </row>
    <row r="41" spans="1:6" ht="22.5" customHeight="1" x14ac:dyDescent="0.2">
      <c r="A41" s="204">
        <f t="shared" ref="A41" si="10">A40+1</f>
        <v>2</v>
      </c>
      <c r="B41" s="220" t="s">
        <v>441</v>
      </c>
      <c r="C41" s="208" t="s">
        <v>432</v>
      </c>
      <c r="D41" s="209">
        <v>1</v>
      </c>
      <c r="E41" s="230">
        <v>0</v>
      </c>
      <c r="F41" s="207">
        <f t="shared" ref="F41:F44" si="11">D41*E41</f>
        <v>0</v>
      </c>
    </row>
    <row r="42" spans="1:6" ht="22.5" customHeight="1" x14ac:dyDescent="0.2">
      <c r="A42" s="204">
        <v>3</v>
      </c>
      <c r="B42" s="220" t="s">
        <v>442</v>
      </c>
      <c r="C42" s="208" t="s">
        <v>432</v>
      </c>
      <c r="D42" s="209">
        <v>1</v>
      </c>
      <c r="E42" s="230">
        <v>0</v>
      </c>
      <c r="F42" s="207">
        <f t="shared" si="11"/>
        <v>0</v>
      </c>
    </row>
    <row r="43" spans="1:6" ht="25.5" customHeight="1" x14ac:dyDescent="0.2">
      <c r="A43" s="204">
        <v>4</v>
      </c>
      <c r="B43" s="220" t="s">
        <v>443</v>
      </c>
      <c r="C43" s="208" t="s">
        <v>432</v>
      </c>
      <c r="D43" s="209">
        <v>1</v>
      </c>
      <c r="E43" s="230">
        <v>0</v>
      </c>
      <c r="F43" s="207">
        <f t="shared" si="11"/>
        <v>0</v>
      </c>
    </row>
    <row r="44" spans="1:6" ht="22.5" customHeight="1" x14ac:dyDescent="0.2">
      <c r="A44" s="204">
        <v>5</v>
      </c>
      <c r="B44" s="220" t="s">
        <v>444</v>
      </c>
      <c r="C44" s="208" t="s">
        <v>432</v>
      </c>
      <c r="D44" s="209">
        <v>1</v>
      </c>
      <c r="E44" s="230">
        <v>0</v>
      </c>
      <c r="F44" s="207">
        <f t="shared" si="11"/>
        <v>0</v>
      </c>
    </row>
    <row r="45" spans="1:6" ht="22.5" customHeight="1" x14ac:dyDescent="0.2"/>
    <row r="46" spans="1:6" ht="22.5" customHeight="1" x14ac:dyDescent="0.2"/>
    <row r="47" spans="1:6" ht="22.5" customHeight="1" x14ac:dyDescent="0.2"/>
    <row r="48" spans="1:6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</sheetData>
  <sheetProtection algorithmName="SHA-512" hashValue="lp2pjtjNBYb0gSaU15nGvC72MGb+lg0asKtMJQZkY4m1BL3z7FBD5J4lb2B+jufWBYwwWiJW60mVIo8eyo7kmg==" saltValue="hHrMYnS4I+i/tDA5cWTteA==" spinCount="100000" sheet="1" objects="1" scenarios="1"/>
  <mergeCells count="12">
    <mergeCell ref="B39:E39"/>
    <mergeCell ref="A1:F1"/>
    <mergeCell ref="A2:F2"/>
    <mergeCell ref="A4:F4"/>
    <mergeCell ref="B7:E7"/>
    <mergeCell ref="B8:E8"/>
    <mergeCell ref="B12:E12"/>
    <mergeCell ref="B14:E14"/>
    <mergeCell ref="B19:E19"/>
    <mergeCell ref="B20:E20"/>
    <mergeCell ref="B27:E27"/>
    <mergeCell ref="B34:E34"/>
  </mergeCells>
  <pageMargins left="0.7" right="0.7" top="0.78740157499999996" bottom="0.78740157499999996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zoomScaleNormal="100" workbookViewId="0">
      <selection activeCell="B23" sqref="B23"/>
    </sheetView>
  </sheetViews>
  <sheetFormatPr defaultRowHeight="12.75" x14ac:dyDescent="0.2"/>
  <cols>
    <col min="1" max="1" width="4.42578125" customWidth="1"/>
    <col min="2" max="2" width="73.28515625" customWidth="1"/>
    <col min="3" max="3" width="7.42578125" customWidth="1"/>
    <col min="4" max="4" width="8.42578125" bestFit="1" customWidth="1"/>
    <col min="5" max="5" width="12.42578125" bestFit="1" customWidth="1"/>
    <col min="6" max="6" width="17.28515625" customWidth="1"/>
  </cols>
  <sheetData>
    <row r="1" spans="1:6" s="184" customFormat="1" ht="26.25" customHeight="1" x14ac:dyDescent="0.2">
      <c r="A1" s="344" t="s">
        <v>399</v>
      </c>
      <c r="B1" s="345"/>
      <c r="C1" s="345"/>
      <c r="D1" s="345"/>
      <c r="E1" s="345"/>
      <c r="F1" s="346"/>
    </row>
    <row r="2" spans="1:6" s="184" customFormat="1" ht="22.5" customHeight="1" x14ac:dyDescent="0.2">
      <c r="A2" s="344" t="s">
        <v>445</v>
      </c>
      <c r="B2" s="345"/>
      <c r="C2" s="345"/>
      <c r="D2" s="345"/>
      <c r="E2" s="345"/>
      <c r="F2" s="346"/>
    </row>
    <row r="3" spans="1:6" s="188" customFormat="1" ht="33" customHeight="1" x14ac:dyDescent="0.2">
      <c r="A3" s="185" t="s">
        <v>401</v>
      </c>
      <c r="B3" s="186" t="s">
        <v>402</v>
      </c>
      <c r="C3" s="186" t="s">
        <v>123</v>
      </c>
      <c r="D3" s="186" t="s">
        <v>124</v>
      </c>
      <c r="E3" s="186" t="s">
        <v>403</v>
      </c>
      <c r="F3" s="187" t="s">
        <v>1</v>
      </c>
    </row>
    <row r="4" spans="1:6" s="188" customFormat="1" ht="7.5" customHeight="1" x14ac:dyDescent="0.2">
      <c r="A4" s="347"/>
      <c r="B4" s="348"/>
      <c r="C4" s="348"/>
      <c r="D4" s="348"/>
      <c r="E4" s="348"/>
      <c r="F4" s="349"/>
    </row>
    <row r="5" spans="1:6" s="188" customFormat="1" ht="18.75" customHeight="1" x14ac:dyDescent="0.2">
      <c r="A5" s="189"/>
      <c r="B5" s="190" t="s">
        <v>404</v>
      </c>
      <c r="C5" s="191"/>
      <c r="D5" s="192"/>
      <c r="E5" s="193"/>
      <c r="F5" s="194">
        <f>F7</f>
        <v>0</v>
      </c>
    </row>
    <row r="6" spans="1:6" s="188" customFormat="1" ht="15" customHeight="1" x14ac:dyDescent="0.2">
      <c r="A6" s="195"/>
      <c r="B6" s="196"/>
      <c r="C6" s="197"/>
      <c r="D6" s="198"/>
      <c r="E6" s="199"/>
      <c r="F6" s="200"/>
    </row>
    <row r="7" spans="1:6" ht="22.5" customHeight="1" x14ac:dyDescent="0.2">
      <c r="A7" s="221">
        <v>1</v>
      </c>
      <c r="B7" s="358" t="s">
        <v>93</v>
      </c>
      <c r="C7" s="358"/>
      <c r="D7" s="358"/>
      <c r="E7" s="358"/>
      <c r="F7" s="222">
        <f>F8+F12+F15</f>
        <v>0</v>
      </c>
    </row>
    <row r="8" spans="1:6" ht="22.5" customHeight="1" x14ac:dyDescent="0.2">
      <c r="A8" s="223" t="s">
        <v>406</v>
      </c>
      <c r="B8" s="359" t="s">
        <v>446</v>
      </c>
      <c r="C8" s="360"/>
      <c r="D8" s="360"/>
      <c r="E8" s="361"/>
      <c r="F8" s="222">
        <f>SUM(F9:F11)</f>
        <v>0</v>
      </c>
    </row>
    <row r="9" spans="1:6" ht="22.5" customHeight="1" x14ac:dyDescent="0.2">
      <c r="A9" s="204">
        <v>1</v>
      </c>
      <c r="B9" s="73" t="s">
        <v>447</v>
      </c>
      <c r="C9" s="205" t="s">
        <v>194</v>
      </c>
      <c r="D9" s="224">
        <v>8</v>
      </c>
      <c r="E9" s="230">
        <v>0</v>
      </c>
      <c r="F9" s="207">
        <f t="shared" ref="F9:F11" si="0">D9*E9</f>
        <v>0</v>
      </c>
    </row>
    <row r="10" spans="1:6" ht="22.5" customHeight="1" x14ac:dyDescent="0.2">
      <c r="A10" s="204">
        <v>2</v>
      </c>
      <c r="B10" s="73" t="s">
        <v>448</v>
      </c>
      <c r="C10" s="205" t="s">
        <v>194</v>
      </c>
      <c r="D10" s="224">
        <v>13</v>
      </c>
      <c r="E10" s="230">
        <v>0</v>
      </c>
      <c r="F10" s="207">
        <f t="shared" si="0"/>
        <v>0</v>
      </c>
    </row>
    <row r="11" spans="1:6" ht="22.5" customHeight="1" x14ac:dyDescent="0.2">
      <c r="A11" s="204">
        <v>3</v>
      </c>
      <c r="B11" s="73" t="s">
        <v>449</v>
      </c>
      <c r="C11" s="205" t="s">
        <v>208</v>
      </c>
      <c r="D11" s="209">
        <v>1</v>
      </c>
      <c r="E11" s="230">
        <v>0</v>
      </c>
      <c r="F11" s="207">
        <f t="shared" si="0"/>
        <v>0</v>
      </c>
    </row>
    <row r="12" spans="1:6" ht="22.5" customHeight="1" x14ac:dyDescent="0.2">
      <c r="A12" s="223" t="s">
        <v>411</v>
      </c>
      <c r="B12" s="358" t="s">
        <v>412</v>
      </c>
      <c r="C12" s="358"/>
      <c r="D12" s="358"/>
      <c r="E12" s="358"/>
      <c r="F12" s="222">
        <f>SUM(F13:F14)</f>
        <v>0</v>
      </c>
    </row>
    <row r="13" spans="1:6" ht="22.5" customHeight="1" x14ac:dyDescent="0.2">
      <c r="A13" s="204">
        <v>1</v>
      </c>
      <c r="B13" s="73" t="s">
        <v>450</v>
      </c>
      <c r="C13" s="208" t="s">
        <v>208</v>
      </c>
      <c r="D13" s="209">
        <v>1</v>
      </c>
      <c r="E13" s="230">
        <v>0</v>
      </c>
      <c r="F13" s="207">
        <f t="shared" ref="F13:F14" si="1">E13*D13</f>
        <v>0</v>
      </c>
    </row>
    <row r="14" spans="1:6" ht="22.5" customHeight="1" x14ac:dyDescent="0.2">
      <c r="A14" s="204">
        <v>2</v>
      </c>
      <c r="B14" s="73" t="s">
        <v>451</v>
      </c>
      <c r="C14" s="208" t="s">
        <v>208</v>
      </c>
      <c r="D14" s="209">
        <v>1</v>
      </c>
      <c r="E14" s="230">
        <v>0</v>
      </c>
      <c r="F14" s="207">
        <f t="shared" si="1"/>
        <v>0</v>
      </c>
    </row>
    <row r="15" spans="1:6" ht="22.5" customHeight="1" x14ac:dyDescent="0.2">
      <c r="A15" s="223" t="s">
        <v>414</v>
      </c>
      <c r="B15" s="358" t="s">
        <v>415</v>
      </c>
      <c r="C15" s="358"/>
      <c r="D15" s="358"/>
      <c r="E15" s="358"/>
      <c r="F15" s="222">
        <f>SUM(F16:F18)</f>
        <v>0</v>
      </c>
    </row>
    <row r="16" spans="1:6" ht="22.5" customHeight="1" x14ac:dyDescent="0.2">
      <c r="A16" s="204">
        <v>1</v>
      </c>
      <c r="B16" s="210" t="s">
        <v>416</v>
      </c>
      <c r="C16" s="211" t="s">
        <v>417</v>
      </c>
      <c r="D16" s="211">
        <v>1</v>
      </c>
      <c r="E16" s="230">
        <v>0</v>
      </c>
      <c r="F16" s="207">
        <f>D16*E16</f>
        <v>0</v>
      </c>
    </row>
    <row r="17" spans="1:6" ht="22.5" customHeight="1" x14ac:dyDescent="0.2">
      <c r="A17" s="204">
        <f t="shared" ref="A17:A18" si="2">A16+1</f>
        <v>2</v>
      </c>
      <c r="B17" s="210" t="s">
        <v>452</v>
      </c>
      <c r="C17" s="211" t="s">
        <v>417</v>
      </c>
      <c r="D17" s="211">
        <v>1</v>
      </c>
      <c r="E17" s="230">
        <v>0</v>
      </c>
      <c r="F17" s="207">
        <f t="shared" ref="F17:F18" si="3">D17*E17</f>
        <v>0</v>
      </c>
    </row>
    <row r="18" spans="1:6" ht="22.5" customHeight="1" x14ac:dyDescent="0.2">
      <c r="A18" s="204">
        <f t="shared" si="2"/>
        <v>3</v>
      </c>
      <c r="B18" s="210" t="s">
        <v>419</v>
      </c>
      <c r="C18" s="211" t="s">
        <v>417</v>
      </c>
      <c r="D18" s="211">
        <v>1</v>
      </c>
      <c r="E18" s="230">
        <v>0</v>
      </c>
      <c r="F18" s="207">
        <f t="shared" si="3"/>
        <v>0</v>
      </c>
    </row>
    <row r="19" spans="1:6" x14ac:dyDescent="0.2">
      <c r="A19" s="225"/>
      <c r="B19" s="226"/>
      <c r="C19" s="227"/>
      <c r="D19" s="227"/>
      <c r="E19" s="228"/>
      <c r="F19" s="229"/>
    </row>
    <row r="20" spans="1:6" ht="22.5" customHeight="1" x14ac:dyDescent="0.2"/>
    <row r="21" spans="1:6" ht="22.5" customHeight="1" x14ac:dyDescent="0.2"/>
    <row r="22" spans="1:6" ht="22.5" customHeight="1" x14ac:dyDescent="0.2"/>
    <row r="23" spans="1:6" ht="22.5" customHeight="1" x14ac:dyDescent="0.2"/>
    <row r="24" spans="1:6" ht="22.5" customHeight="1" x14ac:dyDescent="0.2"/>
    <row r="25" spans="1:6" ht="22.5" customHeight="1" x14ac:dyDescent="0.2"/>
    <row r="26" spans="1:6" ht="22.5" customHeight="1" x14ac:dyDescent="0.2"/>
    <row r="27" spans="1:6" ht="22.5" customHeight="1" x14ac:dyDescent="0.2"/>
    <row r="28" spans="1:6" ht="22.5" customHeight="1" x14ac:dyDescent="0.2"/>
    <row r="29" spans="1:6" ht="22.5" customHeight="1" x14ac:dyDescent="0.2"/>
    <row r="30" spans="1:6" ht="22.5" customHeight="1" x14ac:dyDescent="0.2"/>
    <row r="31" spans="1:6" ht="22.5" customHeight="1" x14ac:dyDescent="0.2"/>
    <row r="32" spans="1:6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5.5" customHeight="1" x14ac:dyDescent="0.2"/>
    <row r="45" ht="22.5" customHeight="1" x14ac:dyDescent="0.2"/>
    <row r="46" ht="22.5" customHeight="1" x14ac:dyDescent="0.2"/>
    <row r="47" ht="22.5" customHeight="1" x14ac:dyDescent="0.2"/>
    <row r="48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</sheetData>
  <sheetProtection algorithmName="SHA-512" hashValue="xgRQV5zo/F34MB9moieKlzhwFA1E8fcT7SwHFy8UicCwcbWTCvYX1OAl32HLAxrNZ3bhHTSgCp4gvoqCxklWKw==" saltValue="xlIxUv2Rtb7PooelvIs4mA==" spinCount="100000" sheet="1" objects="1" scenarios="1"/>
  <mergeCells count="7">
    <mergeCell ref="B15:E15"/>
    <mergeCell ref="A1:F1"/>
    <mergeCell ref="A2:F2"/>
    <mergeCell ref="A4:F4"/>
    <mergeCell ref="B7:E7"/>
    <mergeCell ref="B8:E8"/>
    <mergeCell ref="B12:E12"/>
  </mergeCells>
  <pageMargins left="0.7" right="0.7" top="0.78740157499999996" bottom="0.78740157499999996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7"/>
  <sheetViews>
    <sheetView workbookViewId="0">
      <selection activeCell="D11" sqref="D11"/>
    </sheetView>
  </sheetViews>
  <sheetFormatPr defaultRowHeight="12.75" x14ac:dyDescent="0.2"/>
  <cols>
    <col min="1" max="1" width="4.28515625" style="231" customWidth="1"/>
    <col min="2" max="2" width="49.140625" style="231" customWidth="1"/>
    <col min="3" max="3" width="5.28515625" style="231" customWidth="1"/>
    <col min="4" max="4" width="9.28515625" style="231" customWidth="1"/>
    <col min="5" max="5" width="9.85546875" style="231" customWidth="1"/>
    <col min="6" max="6" width="11.28515625" style="231" customWidth="1"/>
    <col min="7" max="7" width="4.5703125" style="233" hidden="1" customWidth="1"/>
    <col min="8" max="8" width="0" style="231" hidden="1" customWidth="1"/>
    <col min="9" max="9" width="4.140625" style="231" hidden="1" customWidth="1"/>
    <col min="10" max="10" width="25.85546875" style="231" customWidth="1"/>
    <col min="11" max="256" width="9.140625" style="231"/>
    <col min="257" max="257" width="4.28515625" style="231" customWidth="1"/>
    <col min="258" max="258" width="49.140625" style="231" customWidth="1"/>
    <col min="259" max="259" width="5.28515625" style="231" customWidth="1"/>
    <col min="260" max="260" width="9.28515625" style="231" customWidth="1"/>
    <col min="261" max="261" width="9.85546875" style="231" customWidth="1"/>
    <col min="262" max="262" width="11.28515625" style="231" customWidth="1"/>
    <col min="263" max="265" width="0" style="231" hidden="1" customWidth="1"/>
    <col min="266" max="266" width="25.85546875" style="231" customWidth="1"/>
    <col min="267" max="512" width="9.140625" style="231"/>
    <col min="513" max="513" width="4.28515625" style="231" customWidth="1"/>
    <col min="514" max="514" width="49.140625" style="231" customWidth="1"/>
    <col min="515" max="515" width="5.28515625" style="231" customWidth="1"/>
    <col min="516" max="516" width="9.28515625" style="231" customWidth="1"/>
    <col min="517" max="517" width="9.85546875" style="231" customWidth="1"/>
    <col min="518" max="518" width="11.28515625" style="231" customWidth="1"/>
    <col min="519" max="521" width="0" style="231" hidden="1" customWidth="1"/>
    <col min="522" max="522" width="25.85546875" style="231" customWidth="1"/>
    <col min="523" max="768" width="9.140625" style="231"/>
    <col min="769" max="769" width="4.28515625" style="231" customWidth="1"/>
    <col min="770" max="770" width="49.140625" style="231" customWidth="1"/>
    <col min="771" max="771" width="5.28515625" style="231" customWidth="1"/>
    <col min="772" max="772" width="9.28515625" style="231" customWidth="1"/>
    <col min="773" max="773" width="9.85546875" style="231" customWidth="1"/>
    <col min="774" max="774" width="11.28515625" style="231" customWidth="1"/>
    <col min="775" max="777" width="0" style="231" hidden="1" customWidth="1"/>
    <col min="778" max="778" width="25.85546875" style="231" customWidth="1"/>
    <col min="779" max="1024" width="9.140625" style="231"/>
    <col min="1025" max="1025" width="4.28515625" style="231" customWidth="1"/>
    <col min="1026" max="1026" width="49.140625" style="231" customWidth="1"/>
    <col min="1027" max="1027" width="5.28515625" style="231" customWidth="1"/>
    <col min="1028" max="1028" width="9.28515625" style="231" customWidth="1"/>
    <col min="1029" max="1029" width="9.85546875" style="231" customWidth="1"/>
    <col min="1030" max="1030" width="11.28515625" style="231" customWidth="1"/>
    <col min="1031" max="1033" width="0" style="231" hidden="1" customWidth="1"/>
    <col min="1034" max="1034" width="25.85546875" style="231" customWidth="1"/>
    <col min="1035" max="1280" width="9.140625" style="231"/>
    <col min="1281" max="1281" width="4.28515625" style="231" customWidth="1"/>
    <col min="1282" max="1282" width="49.140625" style="231" customWidth="1"/>
    <col min="1283" max="1283" width="5.28515625" style="231" customWidth="1"/>
    <col min="1284" max="1284" width="9.28515625" style="231" customWidth="1"/>
    <col min="1285" max="1285" width="9.85546875" style="231" customWidth="1"/>
    <col min="1286" max="1286" width="11.28515625" style="231" customWidth="1"/>
    <col min="1287" max="1289" width="0" style="231" hidden="1" customWidth="1"/>
    <col min="1290" max="1290" width="25.85546875" style="231" customWidth="1"/>
    <col min="1291" max="1536" width="9.140625" style="231"/>
    <col min="1537" max="1537" width="4.28515625" style="231" customWidth="1"/>
    <col min="1538" max="1538" width="49.140625" style="231" customWidth="1"/>
    <col min="1539" max="1539" width="5.28515625" style="231" customWidth="1"/>
    <col min="1540" max="1540" width="9.28515625" style="231" customWidth="1"/>
    <col min="1541" max="1541" width="9.85546875" style="231" customWidth="1"/>
    <col min="1542" max="1542" width="11.28515625" style="231" customWidth="1"/>
    <col min="1543" max="1545" width="0" style="231" hidden="1" customWidth="1"/>
    <col min="1546" max="1546" width="25.85546875" style="231" customWidth="1"/>
    <col min="1547" max="1792" width="9.140625" style="231"/>
    <col min="1793" max="1793" width="4.28515625" style="231" customWidth="1"/>
    <col min="1794" max="1794" width="49.140625" style="231" customWidth="1"/>
    <col min="1795" max="1795" width="5.28515625" style="231" customWidth="1"/>
    <col min="1796" max="1796" width="9.28515625" style="231" customWidth="1"/>
    <col min="1797" max="1797" width="9.85546875" style="231" customWidth="1"/>
    <col min="1798" max="1798" width="11.28515625" style="231" customWidth="1"/>
    <col min="1799" max="1801" width="0" style="231" hidden="1" customWidth="1"/>
    <col min="1802" max="1802" width="25.85546875" style="231" customWidth="1"/>
    <col min="1803" max="2048" width="9.140625" style="231"/>
    <col min="2049" max="2049" width="4.28515625" style="231" customWidth="1"/>
    <col min="2050" max="2050" width="49.140625" style="231" customWidth="1"/>
    <col min="2051" max="2051" width="5.28515625" style="231" customWidth="1"/>
    <col min="2052" max="2052" width="9.28515625" style="231" customWidth="1"/>
    <col min="2053" max="2053" width="9.85546875" style="231" customWidth="1"/>
    <col min="2054" max="2054" width="11.28515625" style="231" customWidth="1"/>
    <col min="2055" max="2057" width="0" style="231" hidden="1" customWidth="1"/>
    <col min="2058" max="2058" width="25.85546875" style="231" customWidth="1"/>
    <col min="2059" max="2304" width="9.140625" style="231"/>
    <col min="2305" max="2305" width="4.28515625" style="231" customWidth="1"/>
    <col min="2306" max="2306" width="49.140625" style="231" customWidth="1"/>
    <col min="2307" max="2307" width="5.28515625" style="231" customWidth="1"/>
    <col min="2308" max="2308" width="9.28515625" style="231" customWidth="1"/>
    <col min="2309" max="2309" width="9.85546875" style="231" customWidth="1"/>
    <col min="2310" max="2310" width="11.28515625" style="231" customWidth="1"/>
    <col min="2311" max="2313" width="0" style="231" hidden="1" customWidth="1"/>
    <col min="2314" max="2314" width="25.85546875" style="231" customWidth="1"/>
    <col min="2315" max="2560" width="9.140625" style="231"/>
    <col min="2561" max="2561" width="4.28515625" style="231" customWidth="1"/>
    <col min="2562" max="2562" width="49.140625" style="231" customWidth="1"/>
    <col min="2563" max="2563" width="5.28515625" style="231" customWidth="1"/>
    <col min="2564" max="2564" width="9.28515625" style="231" customWidth="1"/>
    <col min="2565" max="2565" width="9.85546875" style="231" customWidth="1"/>
    <col min="2566" max="2566" width="11.28515625" style="231" customWidth="1"/>
    <col min="2567" max="2569" width="0" style="231" hidden="1" customWidth="1"/>
    <col min="2570" max="2570" width="25.85546875" style="231" customWidth="1"/>
    <col min="2571" max="2816" width="9.140625" style="231"/>
    <col min="2817" max="2817" width="4.28515625" style="231" customWidth="1"/>
    <col min="2818" max="2818" width="49.140625" style="231" customWidth="1"/>
    <col min="2819" max="2819" width="5.28515625" style="231" customWidth="1"/>
    <col min="2820" max="2820" width="9.28515625" style="231" customWidth="1"/>
    <col min="2821" max="2821" width="9.85546875" style="231" customWidth="1"/>
    <col min="2822" max="2822" width="11.28515625" style="231" customWidth="1"/>
    <col min="2823" max="2825" width="0" style="231" hidden="1" customWidth="1"/>
    <col min="2826" max="2826" width="25.85546875" style="231" customWidth="1"/>
    <col min="2827" max="3072" width="9.140625" style="231"/>
    <col min="3073" max="3073" width="4.28515625" style="231" customWidth="1"/>
    <col min="3074" max="3074" width="49.140625" style="231" customWidth="1"/>
    <col min="3075" max="3075" width="5.28515625" style="231" customWidth="1"/>
    <col min="3076" max="3076" width="9.28515625" style="231" customWidth="1"/>
    <col min="3077" max="3077" width="9.85546875" style="231" customWidth="1"/>
    <col min="3078" max="3078" width="11.28515625" style="231" customWidth="1"/>
    <col min="3079" max="3081" width="0" style="231" hidden="1" customWidth="1"/>
    <col min="3082" max="3082" width="25.85546875" style="231" customWidth="1"/>
    <col min="3083" max="3328" width="9.140625" style="231"/>
    <col min="3329" max="3329" width="4.28515625" style="231" customWidth="1"/>
    <col min="3330" max="3330" width="49.140625" style="231" customWidth="1"/>
    <col min="3331" max="3331" width="5.28515625" style="231" customWidth="1"/>
    <col min="3332" max="3332" width="9.28515625" style="231" customWidth="1"/>
    <col min="3333" max="3333" width="9.85546875" style="231" customWidth="1"/>
    <col min="3334" max="3334" width="11.28515625" style="231" customWidth="1"/>
    <col min="3335" max="3337" width="0" style="231" hidden="1" customWidth="1"/>
    <col min="3338" max="3338" width="25.85546875" style="231" customWidth="1"/>
    <col min="3339" max="3584" width="9.140625" style="231"/>
    <col min="3585" max="3585" width="4.28515625" style="231" customWidth="1"/>
    <col min="3586" max="3586" width="49.140625" style="231" customWidth="1"/>
    <col min="3587" max="3587" width="5.28515625" style="231" customWidth="1"/>
    <col min="3588" max="3588" width="9.28515625" style="231" customWidth="1"/>
    <col min="3589" max="3589" width="9.85546875" style="231" customWidth="1"/>
    <col min="3590" max="3590" width="11.28515625" style="231" customWidth="1"/>
    <col min="3591" max="3593" width="0" style="231" hidden="1" customWidth="1"/>
    <col min="3594" max="3594" width="25.85546875" style="231" customWidth="1"/>
    <col min="3595" max="3840" width="9.140625" style="231"/>
    <col min="3841" max="3841" width="4.28515625" style="231" customWidth="1"/>
    <col min="3842" max="3842" width="49.140625" style="231" customWidth="1"/>
    <col min="3843" max="3843" width="5.28515625" style="231" customWidth="1"/>
    <col min="3844" max="3844" width="9.28515625" style="231" customWidth="1"/>
    <col min="3845" max="3845" width="9.85546875" style="231" customWidth="1"/>
    <col min="3846" max="3846" width="11.28515625" style="231" customWidth="1"/>
    <col min="3847" max="3849" width="0" style="231" hidden="1" customWidth="1"/>
    <col min="3850" max="3850" width="25.85546875" style="231" customWidth="1"/>
    <col min="3851" max="4096" width="9.140625" style="231"/>
    <col min="4097" max="4097" width="4.28515625" style="231" customWidth="1"/>
    <col min="4098" max="4098" width="49.140625" style="231" customWidth="1"/>
    <col min="4099" max="4099" width="5.28515625" style="231" customWidth="1"/>
    <col min="4100" max="4100" width="9.28515625" style="231" customWidth="1"/>
    <col min="4101" max="4101" width="9.85546875" style="231" customWidth="1"/>
    <col min="4102" max="4102" width="11.28515625" style="231" customWidth="1"/>
    <col min="4103" max="4105" width="0" style="231" hidden="1" customWidth="1"/>
    <col min="4106" max="4106" width="25.85546875" style="231" customWidth="1"/>
    <col min="4107" max="4352" width="9.140625" style="231"/>
    <col min="4353" max="4353" width="4.28515625" style="231" customWidth="1"/>
    <col min="4354" max="4354" width="49.140625" style="231" customWidth="1"/>
    <col min="4355" max="4355" width="5.28515625" style="231" customWidth="1"/>
    <col min="4356" max="4356" width="9.28515625" style="231" customWidth="1"/>
    <col min="4357" max="4357" width="9.85546875" style="231" customWidth="1"/>
    <col min="4358" max="4358" width="11.28515625" style="231" customWidth="1"/>
    <col min="4359" max="4361" width="0" style="231" hidden="1" customWidth="1"/>
    <col min="4362" max="4362" width="25.85546875" style="231" customWidth="1"/>
    <col min="4363" max="4608" width="9.140625" style="231"/>
    <col min="4609" max="4609" width="4.28515625" style="231" customWidth="1"/>
    <col min="4610" max="4610" width="49.140625" style="231" customWidth="1"/>
    <col min="4611" max="4611" width="5.28515625" style="231" customWidth="1"/>
    <col min="4612" max="4612" width="9.28515625" style="231" customWidth="1"/>
    <col min="4613" max="4613" width="9.85546875" style="231" customWidth="1"/>
    <col min="4614" max="4614" width="11.28515625" style="231" customWidth="1"/>
    <col min="4615" max="4617" width="0" style="231" hidden="1" customWidth="1"/>
    <col min="4618" max="4618" width="25.85546875" style="231" customWidth="1"/>
    <col min="4619" max="4864" width="9.140625" style="231"/>
    <col min="4865" max="4865" width="4.28515625" style="231" customWidth="1"/>
    <col min="4866" max="4866" width="49.140625" style="231" customWidth="1"/>
    <col min="4867" max="4867" width="5.28515625" style="231" customWidth="1"/>
    <col min="4868" max="4868" width="9.28515625" style="231" customWidth="1"/>
    <col min="4869" max="4869" width="9.85546875" style="231" customWidth="1"/>
    <col min="4870" max="4870" width="11.28515625" style="231" customWidth="1"/>
    <col min="4871" max="4873" width="0" style="231" hidden="1" customWidth="1"/>
    <col min="4874" max="4874" width="25.85546875" style="231" customWidth="1"/>
    <col min="4875" max="5120" width="9.140625" style="231"/>
    <col min="5121" max="5121" width="4.28515625" style="231" customWidth="1"/>
    <col min="5122" max="5122" width="49.140625" style="231" customWidth="1"/>
    <col min="5123" max="5123" width="5.28515625" style="231" customWidth="1"/>
    <col min="5124" max="5124" width="9.28515625" style="231" customWidth="1"/>
    <col min="5125" max="5125" width="9.85546875" style="231" customWidth="1"/>
    <col min="5126" max="5126" width="11.28515625" style="231" customWidth="1"/>
    <col min="5127" max="5129" width="0" style="231" hidden="1" customWidth="1"/>
    <col min="5130" max="5130" width="25.85546875" style="231" customWidth="1"/>
    <col min="5131" max="5376" width="9.140625" style="231"/>
    <col min="5377" max="5377" width="4.28515625" style="231" customWidth="1"/>
    <col min="5378" max="5378" width="49.140625" style="231" customWidth="1"/>
    <col min="5379" max="5379" width="5.28515625" style="231" customWidth="1"/>
    <col min="5380" max="5380" width="9.28515625" style="231" customWidth="1"/>
    <col min="5381" max="5381" width="9.85546875" style="231" customWidth="1"/>
    <col min="5382" max="5382" width="11.28515625" style="231" customWidth="1"/>
    <col min="5383" max="5385" width="0" style="231" hidden="1" customWidth="1"/>
    <col min="5386" max="5386" width="25.85546875" style="231" customWidth="1"/>
    <col min="5387" max="5632" width="9.140625" style="231"/>
    <col min="5633" max="5633" width="4.28515625" style="231" customWidth="1"/>
    <col min="5634" max="5634" width="49.140625" style="231" customWidth="1"/>
    <col min="5635" max="5635" width="5.28515625" style="231" customWidth="1"/>
    <col min="5636" max="5636" width="9.28515625" style="231" customWidth="1"/>
    <col min="5637" max="5637" width="9.85546875" style="231" customWidth="1"/>
    <col min="5638" max="5638" width="11.28515625" style="231" customWidth="1"/>
    <col min="5639" max="5641" width="0" style="231" hidden="1" customWidth="1"/>
    <col min="5642" max="5642" width="25.85546875" style="231" customWidth="1"/>
    <col min="5643" max="5888" width="9.140625" style="231"/>
    <col min="5889" max="5889" width="4.28515625" style="231" customWidth="1"/>
    <col min="5890" max="5890" width="49.140625" style="231" customWidth="1"/>
    <col min="5891" max="5891" width="5.28515625" style="231" customWidth="1"/>
    <col min="5892" max="5892" width="9.28515625" style="231" customWidth="1"/>
    <col min="5893" max="5893" width="9.85546875" style="231" customWidth="1"/>
    <col min="5894" max="5894" width="11.28515625" style="231" customWidth="1"/>
    <col min="5895" max="5897" width="0" style="231" hidden="1" customWidth="1"/>
    <col min="5898" max="5898" width="25.85546875" style="231" customWidth="1"/>
    <col min="5899" max="6144" width="9.140625" style="231"/>
    <col min="6145" max="6145" width="4.28515625" style="231" customWidth="1"/>
    <col min="6146" max="6146" width="49.140625" style="231" customWidth="1"/>
    <col min="6147" max="6147" width="5.28515625" style="231" customWidth="1"/>
    <col min="6148" max="6148" width="9.28515625" style="231" customWidth="1"/>
    <col min="6149" max="6149" width="9.85546875" style="231" customWidth="1"/>
    <col min="6150" max="6150" width="11.28515625" style="231" customWidth="1"/>
    <col min="6151" max="6153" width="0" style="231" hidden="1" customWidth="1"/>
    <col min="6154" max="6154" width="25.85546875" style="231" customWidth="1"/>
    <col min="6155" max="6400" width="9.140625" style="231"/>
    <col min="6401" max="6401" width="4.28515625" style="231" customWidth="1"/>
    <col min="6402" max="6402" width="49.140625" style="231" customWidth="1"/>
    <col min="6403" max="6403" width="5.28515625" style="231" customWidth="1"/>
    <col min="6404" max="6404" width="9.28515625" style="231" customWidth="1"/>
    <col min="6405" max="6405" width="9.85546875" style="231" customWidth="1"/>
    <col min="6406" max="6406" width="11.28515625" style="231" customWidth="1"/>
    <col min="6407" max="6409" width="0" style="231" hidden="1" customWidth="1"/>
    <col min="6410" max="6410" width="25.85546875" style="231" customWidth="1"/>
    <col min="6411" max="6656" width="9.140625" style="231"/>
    <col min="6657" max="6657" width="4.28515625" style="231" customWidth="1"/>
    <col min="6658" max="6658" width="49.140625" style="231" customWidth="1"/>
    <col min="6659" max="6659" width="5.28515625" style="231" customWidth="1"/>
    <col min="6660" max="6660" width="9.28515625" style="231" customWidth="1"/>
    <col min="6661" max="6661" width="9.85546875" style="231" customWidth="1"/>
    <col min="6662" max="6662" width="11.28515625" style="231" customWidth="1"/>
    <col min="6663" max="6665" width="0" style="231" hidden="1" customWidth="1"/>
    <col min="6666" max="6666" width="25.85546875" style="231" customWidth="1"/>
    <col min="6667" max="6912" width="9.140625" style="231"/>
    <col min="6913" max="6913" width="4.28515625" style="231" customWidth="1"/>
    <col min="6914" max="6914" width="49.140625" style="231" customWidth="1"/>
    <col min="6915" max="6915" width="5.28515625" style="231" customWidth="1"/>
    <col min="6916" max="6916" width="9.28515625" style="231" customWidth="1"/>
    <col min="6917" max="6917" width="9.85546875" style="231" customWidth="1"/>
    <col min="6918" max="6918" width="11.28515625" style="231" customWidth="1"/>
    <col min="6919" max="6921" width="0" style="231" hidden="1" customWidth="1"/>
    <col min="6922" max="6922" width="25.85546875" style="231" customWidth="1"/>
    <col min="6923" max="7168" width="9.140625" style="231"/>
    <col min="7169" max="7169" width="4.28515625" style="231" customWidth="1"/>
    <col min="7170" max="7170" width="49.140625" style="231" customWidth="1"/>
    <col min="7171" max="7171" width="5.28515625" style="231" customWidth="1"/>
    <col min="7172" max="7172" width="9.28515625" style="231" customWidth="1"/>
    <col min="7173" max="7173" width="9.85546875" style="231" customWidth="1"/>
    <col min="7174" max="7174" width="11.28515625" style="231" customWidth="1"/>
    <col min="7175" max="7177" width="0" style="231" hidden="1" customWidth="1"/>
    <col min="7178" max="7178" width="25.85546875" style="231" customWidth="1"/>
    <col min="7179" max="7424" width="9.140625" style="231"/>
    <col min="7425" max="7425" width="4.28515625" style="231" customWidth="1"/>
    <col min="7426" max="7426" width="49.140625" style="231" customWidth="1"/>
    <col min="7427" max="7427" width="5.28515625" style="231" customWidth="1"/>
    <col min="7428" max="7428" width="9.28515625" style="231" customWidth="1"/>
    <col min="7429" max="7429" width="9.85546875" style="231" customWidth="1"/>
    <col min="7430" max="7430" width="11.28515625" style="231" customWidth="1"/>
    <col min="7431" max="7433" width="0" style="231" hidden="1" customWidth="1"/>
    <col min="7434" max="7434" width="25.85546875" style="231" customWidth="1"/>
    <col min="7435" max="7680" width="9.140625" style="231"/>
    <col min="7681" max="7681" width="4.28515625" style="231" customWidth="1"/>
    <col min="7682" max="7682" width="49.140625" style="231" customWidth="1"/>
    <col min="7683" max="7683" width="5.28515625" style="231" customWidth="1"/>
    <col min="7684" max="7684" width="9.28515625" style="231" customWidth="1"/>
    <col min="7685" max="7685" width="9.85546875" style="231" customWidth="1"/>
    <col min="7686" max="7686" width="11.28515625" style="231" customWidth="1"/>
    <col min="7687" max="7689" width="0" style="231" hidden="1" customWidth="1"/>
    <col min="7690" max="7690" width="25.85546875" style="231" customWidth="1"/>
    <col min="7691" max="7936" width="9.140625" style="231"/>
    <col min="7937" max="7937" width="4.28515625" style="231" customWidth="1"/>
    <col min="7938" max="7938" width="49.140625" style="231" customWidth="1"/>
    <col min="7939" max="7939" width="5.28515625" style="231" customWidth="1"/>
    <col min="7940" max="7940" width="9.28515625" style="231" customWidth="1"/>
    <col min="7941" max="7941" width="9.85546875" style="231" customWidth="1"/>
    <col min="7942" max="7942" width="11.28515625" style="231" customWidth="1"/>
    <col min="7943" max="7945" width="0" style="231" hidden="1" customWidth="1"/>
    <col min="7946" max="7946" width="25.85546875" style="231" customWidth="1"/>
    <col min="7947" max="8192" width="9.140625" style="231"/>
    <col min="8193" max="8193" width="4.28515625" style="231" customWidth="1"/>
    <col min="8194" max="8194" width="49.140625" style="231" customWidth="1"/>
    <col min="8195" max="8195" width="5.28515625" style="231" customWidth="1"/>
    <col min="8196" max="8196" width="9.28515625" style="231" customWidth="1"/>
    <col min="8197" max="8197" width="9.85546875" style="231" customWidth="1"/>
    <col min="8198" max="8198" width="11.28515625" style="231" customWidth="1"/>
    <col min="8199" max="8201" width="0" style="231" hidden="1" customWidth="1"/>
    <col min="8202" max="8202" width="25.85546875" style="231" customWidth="1"/>
    <col min="8203" max="8448" width="9.140625" style="231"/>
    <col min="8449" max="8449" width="4.28515625" style="231" customWidth="1"/>
    <col min="8450" max="8450" width="49.140625" style="231" customWidth="1"/>
    <col min="8451" max="8451" width="5.28515625" style="231" customWidth="1"/>
    <col min="8452" max="8452" width="9.28515625" style="231" customWidth="1"/>
    <col min="8453" max="8453" width="9.85546875" style="231" customWidth="1"/>
    <col min="8454" max="8454" width="11.28515625" style="231" customWidth="1"/>
    <col min="8455" max="8457" width="0" style="231" hidden="1" customWidth="1"/>
    <col min="8458" max="8458" width="25.85546875" style="231" customWidth="1"/>
    <col min="8459" max="8704" width="9.140625" style="231"/>
    <col min="8705" max="8705" width="4.28515625" style="231" customWidth="1"/>
    <col min="8706" max="8706" width="49.140625" style="231" customWidth="1"/>
    <col min="8707" max="8707" width="5.28515625" style="231" customWidth="1"/>
    <col min="8708" max="8708" width="9.28515625" style="231" customWidth="1"/>
    <col min="8709" max="8709" width="9.85546875" style="231" customWidth="1"/>
    <col min="8710" max="8710" width="11.28515625" style="231" customWidth="1"/>
    <col min="8711" max="8713" width="0" style="231" hidden="1" customWidth="1"/>
    <col min="8714" max="8714" width="25.85546875" style="231" customWidth="1"/>
    <col min="8715" max="8960" width="9.140625" style="231"/>
    <col min="8961" max="8961" width="4.28515625" style="231" customWidth="1"/>
    <col min="8962" max="8962" width="49.140625" style="231" customWidth="1"/>
    <col min="8963" max="8963" width="5.28515625" style="231" customWidth="1"/>
    <col min="8964" max="8964" width="9.28515625" style="231" customWidth="1"/>
    <col min="8965" max="8965" width="9.85546875" style="231" customWidth="1"/>
    <col min="8966" max="8966" width="11.28515625" style="231" customWidth="1"/>
    <col min="8967" max="8969" width="0" style="231" hidden="1" customWidth="1"/>
    <col min="8970" max="8970" width="25.85546875" style="231" customWidth="1"/>
    <col min="8971" max="9216" width="9.140625" style="231"/>
    <col min="9217" max="9217" width="4.28515625" style="231" customWidth="1"/>
    <col min="9218" max="9218" width="49.140625" style="231" customWidth="1"/>
    <col min="9219" max="9219" width="5.28515625" style="231" customWidth="1"/>
    <col min="9220" max="9220" width="9.28515625" style="231" customWidth="1"/>
    <col min="9221" max="9221" width="9.85546875" style="231" customWidth="1"/>
    <col min="9222" max="9222" width="11.28515625" style="231" customWidth="1"/>
    <col min="9223" max="9225" width="0" style="231" hidden="1" customWidth="1"/>
    <col min="9226" max="9226" width="25.85546875" style="231" customWidth="1"/>
    <col min="9227" max="9472" width="9.140625" style="231"/>
    <col min="9473" max="9473" width="4.28515625" style="231" customWidth="1"/>
    <col min="9474" max="9474" width="49.140625" style="231" customWidth="1"/>
    <col min="9475" max="9475" width="5.28515625" style="231" customWidth="1"/>
    <col min="9476" max="9476" width="9.28515625" style="231" customWidth="1"/>
    <col min="9477" max="9477" width="9.85546875" style="231" customWidth="1"/>
    <col min="9478" max="9478" width="11.28515625" style="231" customWidth="1"/>
    <col min="9479" max="9481" width="0" style="231" hidden="1" customWidth="1"/>
    <col min="9482" max="9482" width="25.85546875" style="231" customWidth="1"/>
    <col min="9483" max="9728" width="9.140625" style="231"/>
    <col min="9729" max="9729" width="4.28515625" style="231" customWidth="1"/>
    <col min="9730" max="9730" width="49.140625" style="231" customWidth="1"/>
    <col min="9731" max="9731" width="5.28515625" style="231" customWidth="1"/>
    <col min="9732" max="9732" width="9.28515625" style="231" customWidth="1"/>
    <col min="9733" max="9733" width="9.85546875" style="231" customWidth="1"/>
    <col min="9734" max="9734" width="11.28515625" style="231" customWidth="1"/>
    <col min="9735" max="9737" width="0" style="231" hidden="1" customWidth="1"/>
    <col min="9738" max="9738" width="25.85546875" style="231" customWidth="1"/>
    <col min="9739" max="9984" width="9.140625" style="231"/>
    <col min="9985" max="9985" width="4.28515625" style="231" customWidth="1"/>
    <col min="9986" max="9986" width="49.140625" style="231" customWidth="1"/>
    <col min="9987" max="9987" width="5.28515625" style="231" customWidth="1"/>
    <col min="9988" max="9988" width="9.28515625" style="231" customWidth="1"/>
    <col min="9989" max="9989" width="9.85546875" style="231" customWidth="1"/>
    <col min="9990" max="9990" width="11.28515625" style="231" customWidth="1"/>
    <col min="9991" max="9993" width="0" style="231" hidden="1" customWidth="1"/>
    <col min="9994" max="9994" width="25.85546875" style="231" customWidth="1"/>
    <col min="9995" max="10240" width="9.140625" style="231"/>
    <col min="10241" max="10241" width="4.28515625" style="231" customWidth="1"/>
    <col min="10242" max="10242" width="49.140625" style="231" customWidth="1"/>
    <col min="10243" max="10243" width="5.28515625" style="231" customWidth="1"/>
    <col min="10244" max="10244" width="9.28515625" style="231" customWidth="1"/>
    <col min="10245" max="10245" width="9.85546875" style="231" customWidth="1"/>
    <col min="10246" max="10246" width="11.28515625" style="231" customWidth="1"/>
    <col min="10247" max="10249" width="0" style="231" hidden="1" customWidth="1"/>
    <col min="10250" max="10250" width="25.85546875" style="231" customWidth="1"/>
    <col min="10251" max="10496" width="9.140625" style="231"/>
    <col min="10497" max="10497" width="4.28515625" style="231" customWidth="1"/>
    <col min="10498" max="10498" width="49.140625" style="231" customWidth="1"/>
    <col min="10499" max="10499" width="5.28515625" style="231" customWidth="1"/>
    <col min="10500" max="10500" width="9.28515625" style="231" customWidth="1"/>
    <col min="10501" max="10501" width="9.85546875" style="231" customWidth="1"/>
    <col min="10502" max="10502" width="11.28515625" style="231" customWidth="1"/>
    <col min="10503" max="10505" width="0" style="231" hidden="1" customWidth="1"/>
    <col min="10506" max="10506" width="25.85546875" style="231" customWidth="1"/>
    <col min="10507" max="10752" width="9.140625" style="231"/>
    <col min="10753" max="10753" width="4.28515625" style="231" customWidth="1"/>
    <col min="10754" max="10754" width="49.140625" style="231" customWidth="1"/>
    <col min="10755" max="10755" width="5.28515625" style="231" customWidth="1"/>
    <col min="10756" max="10756" width="9.28515625" style="231" customWidth="1"/>
    <col min="10757" max="10757" width="9.85546875" style="231" customWidth="1"/>
    <col min="10758" max="10758" width="11.28515625" style="231" customWidth="1"/>
    <col min="10759" max="10761" width="0" style="231" hidden="1" customWidth="1"/>
    <col min="10762" max="10762" width="25.85546875" style="231" customWidth="1"/>
    <col min="10763" max="11008" width="9.140625" style="231"/>
    <col min="11009" max="11009" width="4.28515625" style="231" customWidth="1"/>
    <col min="11010" max="11010" width="49.140625" style="231" customWidth="1"/>
    <col min="11011" max="11011" width="5.28515625" style="231" customWidth="1"/>
    <col min="11012" max="11012" width="9.28515625" style="231" customWidth="1"/>
    <col min="11013" max="11013" width="9.85546875" style="231" customWidth="1"/>
    <col min="11014" max="11014" width="11.28515625" style="231" customWidth="1"/>
    <col min="11015" max="11017" width="0" style="231" hidden="1" customWidth="1"/>
    <col min="11018" max="11018" width="25.85546875" style="231" customWidth="1"/>
    <col min="11019" max="11264" width="9.140625" style="231"/>
    <col min="11265" max="11265" width="4.28515625" style="231" customWidth="1"/>
    <col min="11266" max="11266" width="49.140625" style="231" customWidth="1"/>
    <col min="11267" max="11267" width="5.28515625" style="231" customWidth="1"/>
    <col min="11268" max="11268" width="9.28515625" style="231" customWidth="1"/>
    <col min="11269" max="11269" width="9.85546875" style="231" customWidth="1"/>
    <col min="11270" max="11270" width="11.28515625" style="231" customWidth="1"/>
    <col min="11271" max="11273" width="0" style="231" hidden="1" customWidth="1"/>
    <col min="11274" max="11274" width="25.85546875" style="231" customWidth="1"/>
    <col min="11275" max="11520" width="9.140625" style="231"/>
    <col min="11521" max="11521" width="4.28515625" style="231" customWidth="1"/>
    <col min="11522" max="11522" width="49.140625" style="231" customWidth="1"/>
    <col min="11523" max="11523" width="5.28515625" style="231" customWidth="1"/>
    <col min="11524" max="11524" width="9.28515625" style="231" customWidth="1"/>
    <col min="11525" max="11525" width="9.85546875" style="231" customWidth="1"/>
    <col min="11526" max="11526" width="11.28515625" style="231" customWidth="1"/>
    <col min="11527" max="11529" width="0" style="231" hidden="1" customWidth="1"/>
    <col min="11530" max="11530" width="25.85546875" style="231" customWidth="1"/>
    <col min="11531" max="11776" width="9.140625" style="231"/>
    <col min="11777" max="11777" width="4.28515625" style="231" customWidth="1"/>
    <col min="11778" max="11778" width="49.140625" style="231" customWidth="1"/>
    <col min="11779" max="11779" width="5.28515625" style="231" customWidth="1"/>
    <col min="11780" max="11780" width="9.28515625" style="231" customWidth="1"/>
    <col min="11781" max="11781" width="9.85546875" style="231" customWidth="1"/>
    <col min="11782" max="11782" width="11.28515625" style="231" customWidth="1"/>
    <col min="11783" max="11785" width="0" style="231" hidden="1" customWidth="1"/>
    <col min="11786" max="11786" width="25.85546875" style="231" customWidth="1"/>
    <col min="11787" max="12032" width="9.140625" style="231"/>
    <col min="12033" max="12033" width="4.28515625" style="231" customWidth="1"/>
    <col min="12034" max="12034" width="49.140625" style="231" customWidth="1"/>
    <col min="12035" max="12035" width="5.28515625" style="231" customWidth="1"/>
    <col min="12036" max="12036" width="9.28515625" style="231" customWidth="1"/>
    <col min="12037" max="12037" width="9.85546875" style="231" customWidth="1"/>
    <col min="12038" max="12038" width="11.28515625" style="231" customWidth="1"/>
    <col min="12039" max="12041" width="0" style="231" hidden="1" customWidth="1"/>
    <col min="12042" max="12042" width="25.85546875" style="231" customWidth="1"/>
    <col min="12043" max="12288" width="9.140625" style="231"/>
    <col min="12289" max="12289" width="4.28515625" style="231" customWidth="1"/>
    <col min="12290" max="12290" width="49.140625" style="231" customWidth="1"/>
    <col min="12291" max="12291" width="5.28515625" style="231" customWidth="1"/>
    <col min="12292" max="12292" width="9.28515625" style="231" customWidth="1"/>
    <col min="12293" max="12293" width="9.85546875" style="231" customWidth="1"/>
    <col min="12294" max="12294" width="11.28515625" style="231" customWidth="1"/>
    <col min="12295" max="12297" width="0" style="231" hidden="1" customWidth="1"/>
    <col min="12298" max="12298" width="25.85546875" style="231" customWidth="1"/>
    <col min="12299" max="12544" width="9.140625" style="231"/>
    <col min="12545" max="12545" width="4.28515625" style="231" customWidth="1"/>
    <col min="12546" max="12546" width="49.140625" style="231" customWidth="1"/>
    <col min="12547" max="12547" width="5.28515625" style="231" customWidth="1"/>
    <col min="12548" max="12548" width="9.28515625" style="231" customWidth="1"/>
    <col min="12549" max="12549" width="9.85546875" style="231" customWidth="1"/>
    <col min="12550" max="12550" width="11.28515625" style="231" customWidth="1"/>
    <col min="12551" max="12553" width="0" style="231" hidden="1" customWidth="1"/>
    <col min="12554" max="12554" width="25.85546875" style="231" customWidth="1"/>
    <col min="12555" max="12800" width="9.140625" style="231"/>
    <col min="12801" max="12801" width="4.28515625" style="231" customWidth="1"/>
    <col min="12802" max="12802" width="49.140625" style="231" customWidth="1"/>
    <col min="12803" max="12803" width="5.28515625" style="231" customWidth="1"/>
    <col min="12804" max="12804" width="9.28515625" style="231" customWidth="1"/>
    <col min="12805" max="12805" width="9.85546875" style="231" customWidth="1"/>
    <col min="12806" max="12806" width="11.28515625" style="231" customWidth="1"/>
    <col min="12807" max="12809" width="0" style="231" hidden="1" customWidth="1"/>
    <col min="12810" max="12810" width="25.85546875" style="231" customWidth="1"/>
    <col min="12811" max="13056" width="9.140625" style="231"/>
    <col min="13057" max="13057" width="4.28515625" style="231" customWidth="1"/>
    <col min="13058" max="13058" width="49.140625" style="231" customWidth="1"/>
    <col min="13059" max="13059" width="5.28515625" style="231" customWidth="1"/>
    <col min="13060" max="13060" width="9.28515625" style="231" customWidth="1"/>
    <col min="13061" max="13061" width="9.85546875" style="231" customWidth="1"/>
    <col min="13062" max="13062" width="11.28515625" style="231" customWidth="1"/>
    <col min="13063" max="13065" width="0" style="231" hidden="1" customWidth="1"/>
    <col min="13066" max="13066" width="25.85546875" style="231" customWidth="1"/>
    <col min="13067" max="13312" width="9.140625" style="231"/>
    <col min="13313" max="13313" width="4.28515625" style="231" customWidth="1"/>
    <col min="13314" max="13314" width="49.140625" style="231" customWidth="1"/>
    <col min="13315" max="13315" width="5.28515625" style="231" customWidth="1"/>
    <col min="13316" max="13316" width="9.28515625" style="231" customWidth="1"/>
    <col min="13317" max="13317" width="9.85546875" style="231" customWidth="1"/>
    <col min="13318" max="13318" width="11.28515625" style="231" customWidth="1"/>
    <col min="13319" max="13321" width="0" style="231" hidden="1" customWidth="1"/>
    <col min="13322" max="13322" width="25.85546875" style="231" customWidth="1"/>
    <col min="13323" max="13568" width="9.140625" style="231"/>
    <col min="13569" max="13569" width="4.28515625" style="231" customWidth="1"/>
    <col min="13570" max="13570" width="49.140625" style="231" customWidth="1"/>
    <col min="13571" max="13571" width="5.28515625" style="231" customWidth="1"/>
    <col min="13572" max="13572" width="9.28515625" style="231" customWidth="1"/>
    <col min="13573" max="13573" width="9.85546875" style="231" customWidth="1"/>
    <col min="13574" max="13574" width="11.28515625" style="231" customWidth="1"/>
    <col min="13575" max="13577" width="0" style="231" hidden="1" customWidth="1"/>
    <col min="13578" max="13578" width="25.85546875" style="231" customWidth="1"/>
    <col min="13579" max="13824" width="9.140625" style="231"/>
    <col min="13825" max="13825" width="4.28515625" style="231" customWidth="1"/>
    <col min="13826" max="13826" width="49.140625" style="231" customWidth="1"/>
    <col min="13827" max="13827" width="5.28515625" style="231" customWidth="1"/>
    <col min="13828" max="13828" width="9.28515625" style="231" customWidth="1"/>
    <col min="13829" max="13829" width="9.85546875" style="231" customWidth="1"/>
    <col min="13830" max="13830" width="11.28515625" style="231" customWidth="1"/>
    <col min="13831" max="13833" width="0" style="231" hidden="1" customWidth="1"/>
    <col min="13834" max="13834" width="25.85546875" style="231" customWidth="1"/>
    <col min="13835" max="14080" width="9.140625" style="231"/>
    <col min="14081" max="14081" width="4.28515625" style="231" customWidth="1"/>
    <col min="14082" max="14082" width="49.140625" style="231" customWidth="1"/>
    <col min="14083" max="14083" width="5.28515625" style="231" customWidth="1"/>
    <col min="14084" max="14084" width="9.28515625" style="231" customWidth="1"/>
    <col min="14085" max="14085" width="9.85546875" style="231" customWidth="1"/>
    <col min="14086" max="14086" width="11.28515625" style="231" customWidth="1"/>
    <col min="14087" max="14089" width="0" style="231" hidden="1" customWidth="1"/>
    <col min="14090" max="14090" width="25.85546875" style="231" customWidth="1"/>
    <col min="14091" max="14336" width="9.140625" style="231"/>
    <col min="14337" max="14337" width="4.28515625" style="231" customWidth="1"/>
    <col min="14338" max="14338" width="49.140625" style="231" customWidth="1"/>
    <col min="14339" max="14339" width="5.28515625" style="231" customWidth="1"/>
    <col min="14340" max="14340" width="9.28515625" style="231" customWidth="1"/>
    <col min="14341" max="14341" width="9.85546875" style="231" customWidth="1"/>
    <col min="14342" max="14342" width="11.28515625" style="231" customWidth="1"/>
    <col min="14343" max="14345" width="0" style="231" hidden="1" customWidth="1"/>
    <col min="14346" max="14346" width="25.85546875" style="231" customWidth="1"/>
    <col min="14347" max="14592" width="9.140625" style="231"/>
    <col min="14593" max="14593" width="4.28515625" style="231" customWidth="1"/>
    <col min="14594" max="14594" width="49.140625" style="231" customWidth="1"/>
    <col min="14595" max="14595" width="5.28515625" style="231" customWidth="1"/>
    <col min="14596" max="14596" width="9.28515625" style="231" customWidth="1"/>
    <col min="14597" max="14597" width="9.85546875" style="231" customWidth="1"/>
    <col min="14598" max="14598" width="11.28515625" style="231" customWidth="1"/>
    <col min="14599" max="14601" width="0" style="231" hidden="1" customWidth="1"/>
    <col min="14602" max="14602" width="25.85546875" style="231" customWidth="1"/>
    <col min="14603" max="14848" width="9.140625" style="231"/>
    <col min="14849" max="14849" width="4.28515625" style="231" customWidth="1"/>
    <col min="14850" max="14850" width="49.140625" style="231" customWidth="1"/>
    <col min="14851" max="14851" width="5.28515625" style="231" customWidth="1"/>
    <col min="14852" max="14852" width="9.28515625" style="231" customWidth="1"/>
    <col min="14853" max="14853" width="9.85546875" style="231" customWidth="1"/>
    <col min="14854" max="14854" width="11.28515625" style="231" customWidth="1"/>
    <col min="14855" max="14857" width="0" style="231" hidden="1" customWidth="1"/>
    <col min="14858" max="14858" width="25.85546875" style="231" customWidth="1"/>
    <col min="14859" max="15104" width="9.140625" style="231"/>
    <col min="15105" max="15105" width="4.28515625" style="231" customWidth="1"/>
    <col min="15106" max="15106" width="49.140625" style="231" customWidth="1"/>
    <col min="15107" max="15107" width="5.28515625" style="231" customWidth="1"/>
    <col min="15108" max="15108" width="9.28515625" style="231" customWidth="1"/>
    <col min="15109" max="15109" width="9.85546875" style="231" customWidth="1"/>
    <col min="15110" max="15110" width="11.28515625" style="231" customWidth="1"/>
    <col min="15111" max="15113" width="0" style="231" hidden="1" customWidth="1"/>
    <col min="15114" max="15114" width="25.85546875" style="231" customWidth="1"/>
    <col min="15115" max="15360" width="9.140625" style="231"/>
    <col min="15361" max="15361" width="4.28515625" style="231" customWidth="1"/>
    <col min="15362" max="15362" width="49.140625" style="231" customWidth="1"/>
    <col min="15363" max="15363" width="5.28515625" style="231" customWidth="1"/>
    <col min="15364" max="15364" width="9.28515625" style="231" customWidth="1"/>
    <col min="15365" max="15365" width="9.85546875" style="231" customWidth="1"/>
    <col min="15366" max="15366" width="11.28515625" style="231" customWidth="1"/>
    <col min="15367" max="15369" width="0" style="231" hidden="1" customWidth="1"/>
    <col min="15370" max="15370" width="25.85546875" style="231" customWidth="1"/>
    <col min="15371" max="15616" width="9.140625" style="231"/>
    <col min="15617" max="15617" width="4.28515625" style="231" customWidth="1"/>
    <col min="15618" max="15618" width="49.140625" style="231" customWidth="1"/>
    <col min="15619" max="15619" width="5.28515625" style="231" customWidth="1"/>
    <col min="15620" max="15620" width="9.28515625" style="231" customWidth="1"/>
    <col min="15621" max="15621" width="9.85546875" style="231" customWidth="1"/>
    <col min="15622" max="15622" width="11.28515625" style="231" customWidth="1"/>
    <col min="15623" max="15625" width="0" style="231" hidden="1" customWidth="1"/>
    <col min="15626" max="15626" width="25.85546875" style="231" customWidth="1"/>
    <col min="15627" max="15872" width="9.140625" style="231"/>
    <col min="15873" max="15873" width="4.28515625" style="231" customWidth="1"/>
    <col min="15874" max="15874" width="49.140625" style="231" customWidth="1"/>
    <col min="15875" max="15875" width="5.28515625" style="231" customWidth="1"/>
    <col min="15876" max="15876" width="9.28515625" style="231" customWidth="1"/>
    <col min="15877" max="15877" width="9.85546875" style="231" customWidth="1"/>
    <col min="15878" max="15878" width="11.28515625" style="231" customWidth="1"/>
    <col min="15879" max="15881" width="0" style="231" hidden="1" customWidth="1"/>
    <col min="15882" max="15882" width="25.85546875" style="231" customWidth="1"/>
    <col min="15883" max="16128" width="9.140625" style="231"/>
    <col min="16129" max="16129" width="4.28515625" style="231" customWidth="1"/>
    <col min="16130" max="16130" width="49.140625" style="231" customWidth="1"/>
    <col min="16131" max="16131" width="5.28515625" style="231" customWidth="1"/>
    <col min="16132" max="16132" width="9.28515625" style="231" customWidth="1"/>
    <col min="16133" max="16133" width="9.85546875" style="231" customWidth="1"/>
    <col min="16134" max="16134" width="11.28515625" style="231" customWidth="1"/>
    <col min="16135" max="16137" width="0" style="231" hidden="1" customWidth="1"/>
    <col min="16138" max="16138" width="25.85546875" style="231" customWidth="1"/>
    <col min="16139" max="16384" width="9.140625" style="231"/>
  </cols>
  <sheetData>
    <row r="1" spans="1:18" ht="15.75" x14ac:dyDescent="0.25">
      <c r="B1" s="232" t="s">
        <v>453</v>
      </c>
    </row>
    <row r="2" spans="1:18" ht="14.25" x14ac:dyDescent="0.2">
      <c r="B2" s="234" t="s">
        <v>454</v>
      </c>
      <c r="C2" s="235"/>
      <c r="D2" s="235"/>
      <c r="E2" s="235"/>
    </row>
    <row r="3" spans="1:18" ht="14.25" x14ac:dyDescent="0.2">
      <c r="B3" s="234" t="s">
        <v>455</v>
      </c>
      <c r="C3" s="235"/>
      <c r="D3" s="235"/>
      <c r="E3" s="235"/>
      <c r="F3" s="235"/>
      <c r="G3" s="236"/>
    </row>
    <row r="4" spans="1:18" ht="14.25" x14ac:dyDescent="0.2">
      <c r="B4" s="234"/>
      <c r="C4" s="235"/>
      <c r="D4" s="235"/>
      <c r="E4" s="235"/>
      <c r="F4" s="235"/>
      <c r="G4" s="236"/>
    </row>
    <row r="5" spans="1:18" ht="18.75" x14ac:dyDescent="0.3">
      <c r="A5" s="237" t="s">
        <v>456</v>
      </c>
      <c r="B5" s="238" t="s">
        <v>457</v>
      </c>
      <c r="C5" s="235"/>
      <c r="D5" s="235"/>
      <c r="E5" s="235"/>
      <c r="F5" s="235"/>
      <c r="G5" s="236"/>
    </row>
    <row r="6" spans="1:18" x14ac:dyDescent="0.2">
      <c r="G6" s="231"/>
    </row>
    <row r="7" spans="1:18" x14ac:dyDescent="0.2">
      <c r="G7" s="231"/>
    </row>
    <row r="8" spans="1:18" ht="18.75" x14ac:dyDescent="0.2">
      <c r="A8" s="239" t="s">
        <v>458</v>
      </c>
      <c r="B8" s="239"/>
      <c r="C8" s="240"/>
      <c r="D8" s="240"/>
      <c r="E8" s="240"/>
      <c r="F8" s="240"/>
      <c r="G8" s="231"/>
    </row>
    <row r="9" spans="1:18" s="245" customFormat="1" ht="22.5" customHeight="1" x14ac:dyDescent="0.2">
      <c r="A9" s="241" t="s">
        <v>459</v>
      </c>
      <c r="B9" s="242" t="s">
        <v>460</v>
      </c>
      <c r="C9" s="242" t="s">
        <v>461</v>
      </c>
      <c r="D9" s="243" t="s">
        <v>124</v>
      </c>
      <c r="E9" s="243" t="s">
        <v>462</v>
      </c>
      <c r="F9" s="244" t="s">
        <v>463</v>
      </c>
      <c r="G9" s="231"/>
      <c r="H9" s="231"/>
      <c r="I9" s="231"/>
      <c r="J9" s="231"/>
    </row>
    <row r="10" spans="1:18" ht="14.25" x14ac:dyDescent="0.2">
      <c r="A10" s="246" t="s">
        <v>464</v>
      </c>
      <c r="B10" s="247"/>
      <c r="C10" s="248"/>
      <c r="D10" s="249"/>
      <c r="E10" s="249"/>
      <c r="F10" s="250"/>
      <c r="G10" s="231"/>
      <c r="J10" s="251"/>
      <c r="K10" s="251"/>
      <c r="L10" s="251"/>
      <c r="M10" s="251"/>
      <c r="N10" s="251"/>
      <c r="O10" s="251"/>
      <c r="P10" s="251"/>
      <c r="Q10" s="251"/>
      <c r="R10" s="251"/>
    </row>
    <row r="11" spans="1:18" s="235" customFormat="1" ht="17.25" customHeight="1" x14ac:dyDescent="0.2">
      <c r="A11" s="252">
        <v>1</v>
      </c>
      <c r="B11" s="253" t="s">
        <v>465</v>
      </c>
      <c r="C11" s="253" t="s">
        <v>194</v>
      </c>
      <c r="D11" s="254">
        <v>19</v>
      </c>
      <c r="E11" s="280">
        <v>0</v>
      </c>
      <c r="F11" s="255">
        <f>D11*E11</f>
        <v>0</v>
      </c>
      <c r="G11" s="231"/>
      <c r="H11" s="231"/>
      <c r="I11" s="231"/>
      <c r="J11" s="251"/>
      <c r="K11" s="256"/>
      <c r="L11" s="256"/>
      <c r="M11" s="256"/>
      <c r="N11" s="256"/>
      <c r="O11" s="256"/>
      <c r="P11" s="256"/>
    </row>
    <row r="12" spans="1:18" x14ac:dyDescent="0.2">
      <c r="A12" s="252">
        <v>3</v>
      </c>
      <c r="B12" s="253" t="s">
        <v>466</v>
      </c>
      <c r="C12" s="253" t="s">
        <v>432</v>
      </c>
      <c r="D12" s="254">
        <v>16</v>
      </c>
      <c r="E12" s="280">
        <v>0</v>
      </c>
      <c r="F12" s="255">
        <f>D12*E12</f>
        <v>0</v>
      </c>
      <c r="G12" s="231"/>
      <c r="J12" s="251"/>
      <c r="K12" s="251"/>
      <c r="L12" s="251"/>
      <c r="M12" s="251"/>
      <c r="N12" s="251"/>
      <c r="O12" s="251"/>
      <c r="P12" s="251"/>
    </row>
    <row r="13" spans="1:18" x14ac:dyDescent="0.2">
      <c r="A13" s="252">
        <v>4</v>
      </c>
      <c r="B13" s="253" t="s">
        <v>467</v>
      </c>
      <c r="C13" s="253" t="s">
        <v>432</v>
      </c>
      <c r="D13" s="254">
        <v>9</v>
      </c>
      <c r="E13" s="280">
        <v>0</v>
      </c>
      <c r="F13" s="255">
        <f>D13*E13</f>
        <v>0</v>
      </c>
      <c r="G13" s="231"/>
      <c r="J13" s="251"/>
      <c r="K13" s="251"/>
      <c r="L13" s="251"/>
      <c r="M13" s="251"/>
      <c r="N13" s="251"/>
      <c r="O13" s="251"/>
      <c r="P13" s="251"/>
    </row>
    <row r="14" spans="1:18" x14ac:dyDescent="0.2">
      <c r="A14" s="252">
        <v>5</v>
      </c>
      <c r="B14" s="253" t="s">
        <v>468</v>
      </c>
      <c r="C14" s="253" t="s">
        <v>432</v>
      </c>
      <c r="D14" s="254">
        <v>3</v>
      </c>
      <c r="E14" s="280">
        <v>0</v>
      </c>
      <c r="F14" s="255">
        <f>D14*E14</f>
        <v>0</v>
      </c>
      <c r="G14" s="231"/>
      <c r="J14" s="251"/>
      <c r="K14" s="251"/>
      <c r="L14" s="251"/>
      <c r="M14" s="251"/>
      <c r="N14" s="251"/>
      <c r="O14" s="251"/>
      <c r="P14" s="251"/>
    </row>
    <row r="15" spans="1:18" x14ac:dyDescent="0.2">
      <c r="A15" s="252">
        <v>6</v>
      </c>
      <c r="B15" s="253" t="s">
        <v>469</v>
      </c>
      <c r="C15" s="253" t="s">
        <v>432</v>
      </c>
      <c r="D15" s="254">
        <v>2</v>
      </c>
      <c r="E15" s="280">
        <v>0</v>
      </c>
      <c r="F15" s="255">
        <f>D15*E15</f>
        <v>0</v>
      </c>
      <c r="G15" s="231"/>
      <c r="J15" s="251"/>
      <c r="K15" s="251"/>
      <c r="L15" s="251"/>
      <c r="M15" s="251"/>
      <c r="N15" s="251"/>
      <c r="O15" s="251"/>
      <c r="P15" s="251"/>
    </row>
    <row r="16" spans="1:18" x14ac:dyDescent="0.2">
      <c r="A16" s="252">
        <v>7</v>
      </c>
      <c r="B16" s="253" t="s">
        <v>470</v>
      </c>
      <c r="C16" s="253" t="s">
        <v>194</v>
      </c>
      <c r="D16" s="254">
        <v>11</v>
      </c>
      <c r="E16" s="280">
        <v>0</v>
      </c>
      <c r="F16" s="255">
        <f t="shared" ref="F16:F22" si="0">D16*E16</f>
        <v>0</v>
      </c>
      <c r="G16" s="231"/>
      <c r="J16" s="251"/>
      <c r="K16" s="251"/>
      <c r="L16" s="251"/>
      <c r="M16" s="251"/>
      <c r="N16" s="251"/>
      <c r="O16" s="251"/>
      <c r="P16" s="251"/>
    </row>
    <row r="17" spans="1:16" x14ac:dyDescent="0.2">
      <c r="A17" s="252">
        <v>8</v>
      </c>
      <c r="B17" s="253" t="s">
        <v>471</v>
      </c>
      <c r="C17" s="253" t="s">
        <v>194</v>
      </c>
      <c r="D17" s="254">
        <v>30</v>
      </c>
      <c r="E17" s="280">
        <v>0</v>
      </c>
      <c r="F17" s="255">
        <f t="shared" si="0"/>
        <v>0</v>
      </c>
      <c r="G17" s="231"/>
      <c r="J17" s="251"/>
      <c r="K17" s="251"/>
      <c r="L17" s="251"/>
      <c r="M17" s="251"/>
      <c r="N17" s="251"/>
      <c r="O17" s="251"/>
      <c r="P17" s="251"/>
    </row>
    <row r="18" spans="1:16" x14ac:dyDescent="0.2">
      <c r="A18" s="252">
        <v>9</v>
      </c>
      <c r="B18" s="253" t="s">
        <v>472</v>
      </c>
      <c r="C18" s="253" t="s">
        <v>194</v>
      </c>
      <c r="D18" s="254">
        <v>60</v>
      </c>
      <c r="E18" s="280">
        <v>0</v>
      </c>
      <c r="F18" s="255">
        <f t="shared" si="0"/>
        <v>0</v>
      </c>
      <c r="G18" s="231"/>
      <c r="J18" s="251"/>
      <c r="K18" s="251"/>
      <c r="L18" s="251"/>
      <c r="M18" s="251"/>
      <c r="N18" s="251"/>
      <c r="O18" s="251"/>
      <c r="P18" s="251"/>
    </row>
    <row r="19" spans="1:16" x14ac:dyDescent="0.2">
      <c r="A19" s="252">
        <v>10</v>
      </c>
      <c r="B19" s="253" t="s">
        <v>473</v>
      </c>
      <c r="C19" s="253" t="s">
        <v>194</v>
      </c>
      <c r="D19" s="254">
        <v>87</v>
      </c>
      <c r="E19" s="280">
        <v>0</v>
      </c>
      <c r="F19" s="255">
        <f t="shared" si="0"/>
        <v>0</v>
      </c>
      <c r="G19" s="231"/>
      <c r="J19" s="251"/>
      <c r="K19" s="251"/>
      <c r="L19" s="251"/>
      <c r="M19" s="251"/>
      <c r="N19" s="251"/>
      <c r="O19" s="251"/>
      <c r="P19" s="251"/>
    </row>
    <row r="20" spans="1:16" x14ac:dyDescent="0.2">
      <c r="A20" s="252">
        <v>11</v>
      </c>
      <c r="B20" s="253" t="s">
        <v>474</v>
      </c>
      <c r="C20" s="253" t="s">
        <v>194</v>
      </c>
      <c r="D20" s="254">
        <v>7</v>
      </c>
      <c r="E20" s="280">
        <v>0</v>
      </c>
      <c r="F20" s="255">
        <f t="shared" si="0"/>
        <v>0</v>
      </c>
      <c r="G20" s="231"/>
      <c r="J20" s="251"/>
      <c r="K20" s="251"/>
      <c r="L20" s="251"/>
      <c r="M20" s="251"/>
      <c r="N20" s="251"/>
      <c r="O20" s="251"/>
      <c r="P20" s="251"/>
    </row>
    <row r="21" spans="1:16" x14ac:dyDescent="0.2">
      <c r="A21" s="252">
        <v>12</v>
      </c>
      <c r="B21" s="253" t="s">
        <v>475</v>
      </c>
      <c r="C21" s="253" t="s">
        <v>194</v>
      </c>
      <c r="D21" s="254">
        <v>13</v>
      </c>
      <c r="E21" s="280">
        <v>0</v>
      </c>
      <c r="F21" s="255">
        <f t="shared" si="0"/>
        <v>0</v>
      </c>
      <c r="G21" s="231"/>
      <c r="J21" s="251"/>
      <c r="K21" s="251"/>
      <c r="L21" s="251"/>
      <c r="M21" s="251"/>
      <c r="N21" s="251"/>
      <c r="O21" s="251"/>
      <c r="P21" s="251"/>
    </row>
    <row r="22" spans="1:16" x14ac:dyDescent="0.2">
      <c r="A22" s="252">
        <v>13</v>
      </c>
      <c r="B22" s="253" t="s">
        <v>476</v>
      </c>
      <c r="C22" s="253" t="s">
        <v>194</v>
      </c>
      <c r="D22" s="254">
        <v>15</v>
      </c>
      <c r="E22" s="280">
        <v>0</v>
      </c>
      <c r="F22" s="255">
        <f t="shared" si="0"/>
        <v>0</v>
      </c>
      <c r="G22" s="231"/>
      <c r="J22" s="251"/>
      <c r="K22" s="251"/>
      <c r="L22" s="251"/>
      <c r="M22" s="251"/>
      <c r="N22" s="251"/>
      <c r="O22" s="251"/>
      <c r="P22" s="251"/>
    </row>
    <row r="23" spans="1:16" x14ac:dyDescent="0.2">
      <c r="A23" s="252">
        <v>14</v>
      </c>
      <c r="B23" s="253" t="s">
        <v>477</v>
      </c>
      <c r="C23" s="252"/>
      <c r="D23" s="254"/>
      <c r="E23" s="279"/>
      <c r="F23" s="255"/>
      <c r="G23" s="231"/>
      <c r="J23" s="251"/>
      <c r="K23" s="251"/>
      <c r="L23" s="251"/>
      <c r="M23" s="251"/>
      <c r="N23" s="251"/>
      <c r="O23" s="251"/>
      <c r="P23" s="251"/>
    </row>
    <row r="24" spans="1:16" x14ac:dyDescent="0.2">
      <c r="A24" s="252">
        <v>15</v>
      </c>
      <c r="B24" s="253" t="s">
        <v>478</v>
      </c>
      <c r="C24" s="253" t="s">
        <v>432</v>
      </c>
      <c r="D24" s="254">
        <v>4</v>
      </c>
      <c r="E24" s="280">
        <v>0</v>
      </c>
      <c r="F24" s="255">
        <f>D24*E24</f>
        <v>0</v>
      </c>
      <c r="G24" s="231"/>
      <c r="J24" s="251"/>
      <c r="K24" s="251"/>
      <c r="L24" s="251"/>
      <c r="M24" s="251"/>
      <c r="N24" s="251"/>
      <c r="O24" s="251"/>
      <c r="P24" s="251"/>
    </row>
    <row r="25" spans="1:16" x14ac:dyDescent="0.2">
      <c r="A25" s="252">
        <v>16</v>
      </c>
      <c r="B25" s="253" t="s">
        <v>479</v>
      </c>
      <c r="C25" s="253" t="s">
        <v>432</v>
      </c>
      <c r="D25" s="254">
        <v>4</v>
      </c>
      <c r="E25" s="280">
        <v>0</v>
      </c>
      <c r="F25" s="255">
        <f>D25*E25</f>
        <v>0</v>
      </c>
      <c r="G25" s="231"/>
      <c r="J25" s="251"/>
      <c r="K25" s="251"/>
      <c r="L25" s="251"/>
      <c r="M25" s="251"/>
      <c r="N25" s="251"/>
      <c r="O25" s="251"/>
      <c r="P25" s="251"/>
    </row>
    <row r="26" spans="1:16" x14ac:dyDescent="0.2">
      <c r="A26" s="252">
        <v>17</v>
      </c>
      <c r="B26" s="253" t="s">
        <v>480</v>
      </c>
      <c r="C26" s="253" t="s">
        <v>432</v>
      </c>
      <c r="D26" s="254">
        <v>4</v>
      </c>
      <c r="E26" s="280">
        <v>0</v>
      </c>
      <c r="F26" s="255">
        <f>D26*E26</f>
        <v>0</v>
      </c>
      <c r="G26" s="231"/>
      <c r="J26" s="251"/>
      <c r="K26" s="251"/>
      <c r="L26" s="251"/>
      <c r="M26" s="251"/>
      <c r="N26" s="251"/>
      <c r="O26" s="251"/>
      <c r="P26" s="251"/>
    </row>
    <row r="27" spans="1:16" x14ac:dyDescent="0.2">
      <c r="A27" s="252">
        <v>18</v>
      </c>
      <c r="B27" s="253" t="s">
        <v>481</v>
      </c>
      <c r="C27" s="252"/>
      <c r="D27" s="254"/>
      <c r="E27" s="279"/>
      <c r="F27" s="255"/>
      <c r="G27" s="231"/>
      <c r="J27" s="251"/>
      <c r="K27" s="251"/>
      <c r="L27" s="251"/>
      <c r="M27" s="251"/>
      <c r="N27" s="251"/>
      <c r="O27" s="251"/>
      <c r="P27" s="251"/>
    </row>
    <row r="28" spans="1:16" x14ac:dyDescent="0.2">
      <c r="A28" s="252">
        <v>19</v>
      </c>
      <c r="B28" s="253" t="s">
        <v>482</v>
      </c>
      <c r="C28" s="253" t="s">
        <v>432</v>
      </c>
      <c r="D28" s="254">
        <v>2</v>
      </c>
      <c r="E28" s="280">
        <v>0</v>
      </c>
      <c r="F28" s="255">
        <f>D28*E28</f>
        <v>0</v>
      </c>
      <c r="G28" s="231"/>
      <c r="J28" s="251"/>
      <c r="K28" s="251"/>
      <c r="L28" s="251"/>
      <c r="M28" s="251"/>
      <c r="N28" s="251"/>
      <c r="O28" s="251"/>
      <c r="P28" s="251"/>
    </row>
    <row r="29" spans="1:16" x14ac:dyDescent="0.2">
      <c r="A29" s="252">
        <v>20</v>
      </c>
      <c r="B29" s="253" t="s">
        <v>483</v>
      </c>
      <c r="C29" s="253" t="s">
        <v>432</v>
      </c>
      <c r="D29" s="254">
        <v>2</v>
      </c>
      <c r="E29" s="280">
        <v>0</v>
      </c>
      <c r="F29" s="255">
        <f>D29*E29</f>
        <v>0</v>
      </c>
      <c r="G29" s="231"/>
      <c r="J29" s="251"/>
      <c r="K29" s="251"/>
      <c r="L29" s="251"/>
      <c r="M29" s="251"/>
      <c r="N29" s="251"/>
      <c r="O29" s="251"/>
      <c r="P29" s="251"/>
    </row>
    <row r="30" spans="1:16" x14ac:dyDescent="0.2">
      <c r="A30" s="252">
        <v>21</v>
      </c>
      <c r="B30" s="253" t="s">
        <v>480</v>
      </c>
      <c r="C30" s="253" t="s">
        <v>432</v>
      </c>
      <c r="D30" s="254">
        <v>2</v>
      </c>
      <c r="E30" s="280">
        <v>0</v>
      </c>
      <c r="F30" s="255">
        <f>D30*E30</f>
        <v>0</v>
      </c>
      <c r="G30" s="231"/>
      <c r="J30" s="251"/>
      <c r="K30" s="251"/>
      <c r="L30" s="251"/>
      <c r="M30" s="251"/>
      <c r="N30" s="251"/>
      <c r="O30" s="251"/>
      <c r="P30" s="251"/>
    </row>
    <row r="31" spans="1:16" x14ac:dyDescent="0.2">
      <c r="A31" s="252">
        <v>22</v>
      </c>
      <c r="B31" s="253" t="s">
        <v>484</v>
      </c>
      <c r="C31" s="253" t="s">
        <v>432</v>
      </c>
      <c r="D31" s="254">
        <v>8</v>
      </c>
      <c r="E31" s="280">
        <v>0</v>
      </c>
      <c r="F31" s="255">
        <f t="shared" ref="F31:F42" si="1">D31*E31</f>
        <v>0</v>
      </c>
      <c r="G31" s="231"/>
      <c r="J31" s="251"/>
      <c r="K31" s="251"/>
      <c r="L31" s="251"/>
      <c r="M31" s="251"/>
      <c r="N31" s="251"/>
      <c r="O31" s="251"/>
      <c r="P31" s="251"/>
    </row>
    <row r="32" spans="1:16" x14ac:dyDescent="0.2">
      <c r="A32" s="252">
        <v>23</v>
      </c>
      <c r="B32" s="253" t="s">
        <v>480</v>
      </c>
      <c r="C32" s="253" t="s">
        <v>432</v>
      </c>
      <c r="D32" s="254">
        <v>8</v>
      </c>
      <c r="E32" s="280">
        <v>0</v>
      </c>
      <c r="F32" s="255">
        <f t="shared" si="1"/>
        <v>0</v>
      </c>
      <c r="G32" s="231"/>
      <c r="J32" s="251"/>
      <c r="K32" s="251"/>
      <c r="L32" s="251"/>
      <c r="M32" s="251"/>
      <c r="N32" s="251"/>
      <c r="O32" s="251"/>
      <c r="P32" s="251"/>
    </row>
    <row r="33" spans="1:16" x14ac:dyDescent="0.2">
      <c r="A33" s="252">
        <v>24</v>
      </c>
      <c r="B33" s="253" t="s">
        <v>485</v>
      </c>
      <c r="C33" s="253" t="s">
        <v>432</v>
      </c>
      <c r="D33" s="254">
        <v>1</v>
      </c>
      <c r="E33" s="280">
        <v>0</v>
      </c>
      <c r="F33" s="255">
        <f t="shared" si="1"/>
        <v>0</v>
      </c>
      <c r="G33" s="231"/>
      <c r="J33" s="251"/>
      <c r="K33" s="251"/>
      <c r="L33" s="251"/>
      <c r="M33" s="251"/>
      <c r="N33" s="251"/>
      <c r="O33" s="251"/>
      <c r="P33" s="251"/>
    </row>
    <row r="34" spans="1:16" x14ac:dyDescent="0.2">
      <c r="A34" s="252">
        <v>25</v>
      </c>
      <c r="B34" s="253" t="s">
        <v>480</v>
      </c>
      <c r="C34" s="253" t="s">
        <v>432</v>
      </c>
      <c r="D34" s="254">
        <v>1</v>
      </c>
      <c r="E34" s="280">
        <v>0</v>
      </c>
      <c r="F34" s="255">
        <f t="shared" si="1"/>
        <v>0</v>
      </c>
      <c r="G34" s="231"/>
      <c r="J34" s="251"/>
      <c r="K34" s="251"/>
      <c r="L34" s="251"/>
      <c r="M34" s="251"/>
      <c r="N34" s="251"/>
      <c r="O34" s="251"/>
      <c r="P34" s="251"/>
    </row>
    <row r="35" spans="1:16" x14ac:dyDescent="0.2">
      <c r="A35" s="252">
        <v>26</v>
      </c>
      <c r="B35" s="253" t="s">
        <v>486</v>
      </c>
      <c r="C35" s="253" t="s">
        <v>432</v>
      </c>
      <c r="D35" s="254">
        <v>1</v>
      </c>
      <c r="E35" s="280">
        <v>0</v>
      </c>
      <c r="F35" s="255">
        <f t="shared" si="1"/>
        <v>0</v>
      </c>
      <c r="G35" s="231"/>
      <c r="J35" s="251"/>
      <c r="K35" s="251"/>
      <c r="L35" s="251"/>
      <c r="M35" s="251"/>
      <c r="N35" s="251"/>
      <c r="O35" s="251"/>
      <c r="P35" s="251"/>
    </row>
    <row r="36" spans="1:16" x14ac:dyDescent="0.2">
      <c r="A36" s="252">
        <v>28</v>
      </c>
      <c r="B36" s="253" t="s">
        <v>487</v>
      </c>
      <c r="C36" s="253" t="s">
        <v>432</v>
      </c>
      <c r="D36" s="254">
        <v>4</v>
      </c>
      <c r="E36" s="280">
        <v>0</v>
      </c>
      <c r="F36" s="255">
        <f t="shared" si="1"/>
        <v>0</v>
      </c>
      <c r="G36" s="231"/>
      <c r="J36" s="251"/>
      <c r="K36" s="251"/>
      <c r="L36" s="251"/>
      <c r="M36" s="251"/>
      <c r="N36" s="251"/>
      <c r="O36" s="251"/>
      <c r="P36" s="251"/>
    </row>
    <row r="37" spans="1:16" x14ac:dyDescent="0.2">
      <c r="A37" s="252">
        <v>29</v>
      </c>
      <c r="B37" s="253" t="s">
        <v>488</v>
      </c>
      <c r="C37" s="253" t="s">
        <v>432</v>
      </c>
      <c r="D37" s="254">
        <v>4</v>
      </c>
      <c r="E37" s="280">
        <v>0</v>
      </c>
      <c r="F37" s="255">
        <f t="shared" si="1"/>
        <v>0</v>
      </c>
      <c r="G37" s="231"/>
      <c r="J37" s="251"/>
      <c r="K37" s="251"/>
      <c r="L37" s="251"/>
      <c r="M37" s="251"/>
    </row>
    <row r="38" spans="1:16" x14ac:dyDescent="0.2">
      <c r="A38" s="252">
        <v>30</v>
      </c>
      <c r="B38" s="253" t="s">
        <v>489</v>
      </c>
      <c r="C38" s="253" t="s">
        <v>432</v>
      </c>
      <c r="D38" s="254">
        <v>4</v>
      </c>
      <c r="E38" s="280">
        <v>0</v>
      </c>
      <c r="F38" s="255">
        <f t="shared" si="1"/>
        <v>0</v>
      </c>
      <c r="G38" s="231"/>
      <c r="J38" s="257"/>
      <c r="K38" s="257"/>
      <c r="L38" s="258"/>
      <c r="M38" s="258"/>
      <c r="N38" s="259"/>
    </row>
    <row r="39" spans="1:16" x14ac:dyDescent="0.2">
      <c r="A39" s="252">
        <v>31</v>
      </c>
      <c r="B39" s="253" t="s">
        <v>490</v>
      </c>
      <c r="C39" s="253" t="s">
        <v>432</v>
      </c>
      <c r="D39" s="254">
        <v>2</v>
      </c>
      <c r="E39" s="280">
        <v>0</v>
      </c>
      <c r="F39" s="255">
        <f t="shared" si="1"/>
        <v>0</v>
      </c>
      <c r="G39" s="231"/>
      <c r="J39" s="257"/>
      <c r="K39" s="257"/>
      <c r="L39" s="258"/>
      <c r="M39" s="258"/>
      <c r="N39" s="259"/>
      <c r="O39" s="259"/>
    </row>
    <row r="40" spans="1:16" x14ac:dyDescent="0.2">
      <c r="A40" s="252">
        <v>32</v>
      </c>
      <c r="B40" s="253" t="s">
        <v>491</v>
      </c>
      <c r="C40" s="253" t="s">
        <v>432</v>
      </c>
      <c r="D40" s="254">
        <v>3</v>
      </c>
      <c r="E40" s="280">
        <v>0</v>
      </c>
      <c r="F40" s="255">
        <f t="shared" si="1"/>
        <v>0</v>
      </c>
      <c r="G40" s="231"/>
      <c r="J40" s="257"/>
      <c r="K40" s="257"/>
      <c r="L40" s="258"/>
      <c r="M40" s="258"/>
      <c r="N40" s="259"/>
      <c r="O40" s="259"/>
    </row>
    <row r="41" spans="1:16" x14ac:dyDescent="0.2">
      <c r="A41" s="252">
        <v>33</v>
      </c>
      <c r="B41" s="252" t="s">
        <v>492</v>
      </c>
      <c r="C41" s="253" t="s">
        <v>432</v>
      </c>
      <c r="D41" s="254">
        <v>1</v>
      </c>
      <c r="E41" s="280">
        <v>0</v>
      </c>
      <c r="F41" s="255">
        <f t="shared" si="1"/>
        <v>0</v>
      </c>
      <c r="G41" s="231"/>
      <c r="O41" s="259"/>
    </row>
    <row r="42" spans="1:16" x14ac:dyDescent="0.2">
      <c r="A42" s="260">
        <v>34</v>
      </c>
      <c r="B42" s="253" t="s">
        <v>493</v>
      </c>
      <c r="C42" s="253" t="s">
        <v>494</v>
      </c>
      <c r="D42" s="254">
        <v>2</v>
      </c>
      <c r="E42" s="280">
        <v>0</v>
      </c>
      <c r="F42" s="255">
        <f t="shared" si="1"/>
        <v>0</v>
      </c>
      <c r="G42" s="231"/>
      <c r="K42" s="257"/>
      <c r="L42" s="257"/>
      <c r="M42" s="258"/>
      <c r="N42" s="258"/>
      <c r="O42" s="259"/>
    </row>
    <row r="43" spans="1:16" x14ac:dyDescent="0.2">
      <c r="A43" s="260"/>
      <c r="B43" s="253"/>
      <c r="C43" s="253"/>
      <c r="D43" s="254"/>
      <c r="E43" s="254"/>
      <c r="F43" s="255"/>
      <c r="G43" s="231"/>
    </row>
    <row r="44" spans="1:16" ht="14.25" x14ac:dyDescent="0.2">
      <c r="A44" s="252"/>
      <c r="B44" s="246" t="s">
        <v>495</v>
      </c>
      <c r="C44" s="252"/>
      <c r="D44" s="252"/>
      <c r="E44" s="252"/>
      <c r="F44" s="261">
        <f>SUM(F11:F43)</f>
        <v>0</v>
      </c>
      <c r="G44" s="231"/>
      <c r="J44" s="253"/>
      <c r="K44" s="253"/>
      <c r="L44" s="262"/>
      <c r="M44" s="262"/>
      <c r="N44" s="263"/>
    </row>
    <row r="45" spans="1:16" ht="14.25" x14ac:dyDescent="0.2">
      <c r="A45" s="252"/>
      <c r="B45" s="246"/>
      <c r="C45" s="252"/>
      <c r="D45" s="252"/>
      <c r="E45" s="252"/>
      <c r="F45" s="261"/>
      <c r="G45" s="231"/>
      <c r="J45" s="253"/>
      <c r="K45" s="253"/>
      <c r="L45" s="262"/>
      <c r="M45" s="262"/>
      <c r="N45" s="263"/>
    </row>
    <row r="46" spans="1:16" ht="14.25" x14ac:dyDescent="0.2">
      <c r="A46" s="252"/>
      <c r="B46" s="246"/>
      <c r="C46" s="252"/>
      <c r="D46" s="252"/>
      <c r="E46" s="252"/>
      <c r="F46" s="264"/>
      <c r="G46" s="231"/>
    </row>
    <row r="47" spans="1:16" s="235" customFormat="1" ht="15" x14ac:dyDescent="0.25">
      <c r="A47" s="246" t="s">
        <v>109</v>
      </c>
      <c r="B47" s="265"/>
      <c r="C47" s="253"/>
      <c r="D47" s="262"/>
      <c r="E47" s="262"/>
      <c r="F47" s="264"/>
      <c r="G47" s="231"/>
      <c r="H47" s="231"/>
      <c r="I47" s="231"/>
      <c r="J47" s="231"/>
    </row>
    <row r="48" spans="1:16" s="235" customFormat="1" ht="12.75" customHeight="1" x14ac:dyDescent="0.2">
      <c r="A48" s="252">
        <v>1</v>
      </c>
      <c r="B48" s="253" t="s">
        <v>496</v>
      </c>
      <c r="C48" s="253" t="s">
        <v>194</v>
      </c>
      <c r="D48" s="254">
        <v>19</v>
      </c>
      <c r="E48" s="280">
        <v>0</v>
      </c>
      <c r="F48" s="255">
        <f t="shared" ref="F48:F66" si="2">D48*E48</f>
        <v>0</v>
      </c>
      <c r="G48" s="231"/>
      <c r="H48" s="231"/>
      <c r="I48" s="231"/>
    </row>
    <row r="49" spans="1:7" x14ac:dyDescent="0.2">
      <c r="A49" s="260">
        <v>2</v>
      </c>
      <c r="B49" s="253" t="s">
        <v>497</v>
      </c>
      <c r="C49" s="253" t="s">
        <v>432</v>
      </c>
      <c r="D49" s="254">
        <v>16</v>
      </c>
      <c r="E49" s="280">
        <v>0</v>
      </c>
      <c r="F49" s="255">
        <f t="shared" si="2"/>
        <v>0</v>
      </c>
      <c r="G49" s="231"/>
    </row>
    <row r="50" spans="1:7" x14ac:dyDescent="0.2">
      <c r="A50" s="252">
        <v>3</v>
      </c>
      <c r="B50" s="253" t="s">
        <v>498</v>
      </c>
      <c r="C50" s="253" t="s">
        <v>432</v>
      </c>
      <c r="D50" s="254">
        <v>9</v>
      </c>
      <c r="E50" s="280">
        <v>0</v>
      </c>
      <c r="F50" s="255">
        <f t="shared" si="2"/>
        <v>0</v>
      </c>
      <c r="G50" s="231"/>
    </row>
    <row r="51" spans="1:7" x14ac:dyDescent="0.2">
      <c r="A51" s="252">
        <v>4</v>
      </c>
      <c r="B51" s="253" t="s">
        <v>499</v>
      </c>
      <c r="C51" s="253" t="s">
        <v>432</v>
      </c>
      <c r="D51" s="254">
        <v>3</v>
      </c>
      <c r="E51" s="280">
        <v>0</v>
      </c>
      <c r="F51" s="255">
        <f t="shared" si="2"/>
        <v>0</v>
      </c>
      <c r="G51" s="231"/>
    </row>
    <row r="52" spans="1:7" x14ac:dyDescent="0.2">
      <c r="A52" s="252">
        <v>5</v>
      </c>
      <c r="B52" s="253" t="s">
        <v>500</v>
      </c>
      <c r="C52" s="253" t="s">
        <v>432</v>
      </c>
      <c r="D52" s="254">
        <v>2</v>
      </c>
      <c r="E52" s="280">
        <v>0</v>
      </c>
      <c r="F52" s="255">
        <f t="shared" si="2"/>
        <v>0</v>
      </c>
      <c r="G52" s="231"/>
    </row>
    <row r="53" spans="1:7" x14ac:dyDescent="0.2">
      <c r="A53" s="252">
        <v>6</v>
      </c>
      <c r="B53" s="253" t="s">
        <v>501</v>
      </c>
      <c r="C53" s="253" t="s">
        <v>194</v>
      </c>
      <c r="D53" s="254">
        <v>11</v>
      </c>
      <c r="E53" s="280">
        <v>0</v>
      </c>
      <c r="F53" s="255">
        <f t="shared" si="2"/>
        <v>0</v>
      </c>
      <c r="G53" s="231"/>
    </row>
    <row r="54" spans="1:7" x14ac:dyDescent="0.2">
      <c r="A54" s="252">
        <v>7</v>
      </c>
      <c r="B54" s="253" t="s">
        <v>502</v>
      </c>
      <c r="C54" s="253" t="s">
        <v>194</v>
      </c>
      <c r="D54" s="254">
        <v>187</v>
      </c>
      <c r="E54" s="280">
        <v>0</v>
      </c>
      <c r="F54" s="255">
        <f t="shared" si="2"/>
        <v>0</v>
      </c>
      <c r="G54" s="231"/>
    </row>
    <row r="55" spans="1:7" x14ac:dyDescent="0.2">
      <c r="A55" s="252"/>
      <c r="B55" s="253" t="s">
        <v>503</v>
      </c>
      <c r="C55" s="253" t="s">
        <v>194</v>
      </c>
      <c r="D55" s="254">
        <v>15</v>
      </c>
      <c r="E55" s="280">
        <v>0</v>
      </c>
      <c r="F55" s="255">
        <f>D55*E55</f>
        <v>0</v>
      </c>
      <c r="G55" s="231"/>
    </row>
    <row r="56" spans="1:7" x14ac:dyDescent="0.2">
      <c r="A56" s="252">
        <v>8</v>
      </c>
      <c r="B56" s="253" t="s">
        <v>504</v>
      </c>
      <c r="C56" s="253" t="s">
        <v>432</v>
      </c>
      <c r="D56" s="254">
        <v>33</v>
      </c>
      <c r="E56" s="280">
        <v>0</v>
      </c>
      <c r="F56" s="255">
        <f t="shared" si="2"/>
        <v>0</v>
      </c>
      <c r="G56" s="231"/>
    </row>
    <row r="57" spans="1:7" x14ac:dyDescent="0.2">
      <c r="A57" s="252">
        <v>9</v>
      </c>
      <c r="B57" s="253" t="s">
        <v>505</v>
      </c>
      <c r="C57" s="253" t="s">
        <v>432</v>
      </c>
      <c r="D57" s="254">
        <v>10</v>
      </c>
      <c r="E57" s="280">
        <v>0</v>
      </c>
      <c r="F57" s="255">
        <f t="shared" si="2"/>
        <v>0</v>
      </c>
      <c r="G57" s="231"/>
    </row>
    <row r="58" spans="1:7" x14ac:dyDescent="0.2">
      <c r="A58" s="252">
        <v>10</v>
      </c>
      <c r="B58" s="253" t="s">
        <v>506</v>
      </c>
      <c r="C58" s="253" t="s">
        <v>432</v>
      </c>
      <c r="D58" s="254">
        <v>1</v>
      </c>
      <c r="E58" s="280">
        <v>0</v>
      </c>
      <c r="F58" s="255">
        <f t="shared" si="2"/>
        <v>0</v>
      </c>
      <c r="G58" s="231"/>
    </row>
    <row r="59" spans="1:7" x14ac:dyDescent="0.2">
      <c r="A59" s="252">
        <v>11</v>
      </c>
      <c r="B59" s="253" t="s">
        <v>507</v>
      </c>
      <c r="C59" s="253" t="s">
        <v>432</v>
      </c>
      <c r="D59" s="254">
        <v>6</v>
      </c>
      <c r="E59" s="280">
        <v>0</v>
      </c>
      <c r="F59" s="255">
        <f t="shared" si="2"/>
        <v>0</v>
      </c>
      <c r="G59" s="231"/>
    </row>
    <row r="60" spans="1:7" x14ac:dyDescent="0.2">
      <c r="A60" s="252">
        <v>12</v>
      </c>
      <c r="B60" s="253" t="s">
        <v>508</v>
      </c>
      <c r="C60" s="253" t="s">
        <v>432</v>
      </c>
      <c r="D60" s="254">
        <v>10</v>
      </c>
      <c r="E60" s="280">
        <v>0</v>
      </c>
      <c r="F60" s="255">
        <f t="shared" si="2"/>
        <v>0</v>
      </c>
      <c r="G60" s="231"/>
    </row>
    <row r="61" spans="1:7" x14ac:dyDescent="0.2">
      <c r="A61" s="252">
        <v>13</v>
      </c>
      <c r="B61" s="253" t="s">
        <v>509</v>
      </c>
      <c r="C61" s="253" t="s">
        <v>432</v>
      </c>
      <c r="D61" s="254">
        <v>2</v>
      </c>
      <c r="E61" s="280">
        <v>0</v>
      </c>
      <c r="F61" s="255">
        <f t="shared" si="2"/>
        <v>0</v>
      </c>
      <c r="G61" s="231"/>
    </row>
    <row r="62" spans="1:7" x14ac:dyDescent="0.2">
      <c r="A62" s="252">
        <v>14</v>
      </c>
      <c r="B62" s="253" t="s">
        <v>510</v>
      </c>
      <c r="C62" s="253" t="s">
        <v>432</v>
      </c>
      <c r="D62" s="254">
        <v>4</v>
      </c>
      <c r="E62" s="280">
        <v>0</v>
      </c>
      <c r="F62" s="255">
        <f t="shared" si="2"/>
        <v>0</v>
      </c>
      <c r="G62" s="231"/>
    </row>
    <row r="63" spans="1:7" x14ac:dyDescent="0.2">
      <c r="A63" s="252">
        <v>15</v>
      </c>
      <c r="B63" s="253" t="s">
        <v>511</v>
      </c>
      <c r="C63" s="253" t="s">
        <v>432</v>
      </c>
      <c r="D63" s="254">
        <v>4</v>
      </c>
      <c r="E63" s="280">
        <v>0</v>
      </c>
      <c r="F63" s="255">
        <f t="shared" si="2"/>
        <v>0</v>
      </c>
      <c r="G63" s="231"/>
    </row>
    <row r="64" spans="1:7" x14ac:dyDescent="0.2">
      <c r="A64" s="252">
        <v>16</v>
      </c>
      <c r="B64" s="253" t="s">
        <v>512</v>
      </c>
      <c r="C64" s="253" t="s">
        <v>432</v>
      </c>
      <c r="D64" s="254">
        <v>3</v>
      </c>
      <c r="E64" s="280">
        <v>0</v>
      </c>
      <c r="F64" s="255">
        <f t="shared" si="2"/>
        <v>0</v>
      </c>
      <c r="G64" s="231"/>
    </row>
    <row r="65" spans="1:7" x14ac:dyDescent="0.2">
      <c r="A65" s="252">
        <v>17</v>
      </c>
      <c r="B65" s="253" t="s">
        <v>513</v>
      </c>
      <c r="C65" s="253" t="s">
        <v>432</v>
      </c>
      <c r="D65" s="254">
        <v>1</v>
      </c>
      <c r="E65" s="280">
        <v>0</v>
      </c>
      <c r="F65" s="255">
        <f t="shared" si="2"/>
        <v>0</v>
      </c>
      <c r="G65" s="231"/>
    </row>
    <row r="66" spans="1:7" x14ac:dyDescent="0.2">
      <c r="A66" s="252">
        <v>18</v>
      </c>
      <c r="B66" s="253" t="s">
        <v>514</v>
      </c>
      <c r="C66" s="253" t="s">
        <v>494</v>
      </c>
      <c r="D66" s="254">
        <v>2</v>
      </c>
      <c r="E66" s="280">
        <v>0</v>
      </c>
      <c r="F66" s="255">
        <f t="shared" si="2"/>
        <v>0</v>
      </c>
      <c r="G66" s="231"/>
    </row>
    <row r="67" spans="1:7" ht="14.25" x14ac:dyDescent="0.2">
      <c r="A67" s="252"/>
      <c r="B67" s="246" t="s">
        <v>495</v>
      </c>
      <c r="C67" s="253"/>
      <c r="D67" s="262"/>
      <c r="E67" s="252"/>
      <c r="F67" s="261">
        <f>SUM(F48:F66)</f>
        <v>0</v>
      </c>
      <c r="G67" s="231"/>
    </row>
    <row r="68" spans="1:7" x14ac:dyDescent="0.2">
      <c r="A68" s="260"/>
      <c r="B68" s="260"/>
      <c r="C68" s="260"/>
      <c r="D68" s="260"/>
      <c r="E68" s="260"/>
      <c r="F68" s="260"/>
      <c r="G68" s="231"/>
    </row>
    <row r="69" spans="1:7" x14ac:dyDescent="0.2">
      <c r="A69" s="260"/>
      <c r="B69" s="260"/>
      <c r="C69" s="260"/>
      <c r="D69" s="260"/>
      <c r="E69" s="260"/>
      <c r="F69" s="260"/>
      <c r="G69" s="231"/>
    </row>
    <row r="70" spans="1:7" ht="15.75" x14ac:dyDescent="0.25">
      <c r="A70" s="266" t="s">
        <v>515</v>
      </c>
      <c r="B70" s="260"/>
      <c r="C70" s="260"/>
      <c r="D70" s="260"/>
      <c r="E70" s="260"/>
      <c r="F70" s="260"/>
      <c r="G70" s="231"/>
    </row>
    <row r="71" spans="1:7" x14ac:dyDescent="0.2">
      <c r="A71" s="260">
        <v>1</v>
      </c>
      <c r="B71" s="267" t="s">
        <v>516</v>
      </c>
      <c r="C71" s="267" t="s">
        <v>432</v>
      </c>
      <c r="D71" s="254">
        <v>1</v>
      </c>
      <c r="E71" s="254"/>
      <c r="F71" s="254"/>
      <c r="G71" s="231"/>
    </row>
    <row r="72" spans="1:7" x14ac:dyDescent="0.2">
      <c r="A72" s="260">
        <v>2</v>
      </c>
      <c r="B72" s="267" t="s">
        <v>517</v>
      </c>
      <c r="C72" s="267" t="s">
        <v>432</v>
      </c>
      <c r="D72" s="254">
        <v>1</v>
      </c>
      <c r="E72" s="254"/>
      <c r="F72" s="254"/>
      <c r="G72" s="231"/>
    </row>
    <row r="73" spans="1:7" x14ac:dyDescent="0.2">
      <c r="A73" s="260">
        <v>4</v>
      </c>
      <c r="B73" s="267" t="s">
        <v>518</v>
      </c>
      <c r="C73" s="267" t="s">
        <v>432</v>
      </c>
      <c r="D73" s="254">
        <v>1</v>
      </c>
      <c r="E73" s="254"/>
      <c r="F73" s="254"/>
      <c r="G73" s="231"/>
    </row>
    <row r="74" spans="1:7" x14ac:dyDescent="0.2">
      <c r="A74" s="260">
        <v>5</v>
      </c>
      <c r="B74" s="267" t="s">
        <v>519</v>
      </c>
      <c r="C74" s="267" t="s">
        <v>432</v>
      </c>
      <c r="D74" s="254">
        <v>1</v>
      </c>
      <c r="E74" s="254"/>
      <c r="F74" s="254"/>
      <c r="G74" s="231"/>
    </row>
    <row r="75" spans="1:7" x14ac:dyDescent="0.2">
      <c r="A75" s="260">
        <v>6</v>
      </c>
      <c r="B75" s="267" t="s">
        <v>520</v>
      </c>
      <c r="C75" s="267" t="s">
        <v>432</v>
      </c>
      <c r="D75" s="254">
        <v>5</v>
      </c>
      <c r="E75" s="254"/>
      <c r="F75" s="254"/>
      <c r="G75" s="231"/>
    </row>
    <row r="76" spans="1:7" x14ac:dyDescent="0.2">
      <c r="A76" s="260">
        <v>7</v>
      </c>
      <c r="B76" s="267" t="s">
        <v>521</v>
      </c>
      <c r="C76" s="267" t="s">
        <v>432</v>
      </c>
      <c r="D76" s="254">
        <v>1</v>
      </c>
      <c r="E76" s="254"/>
      <c r="F76" s="254"/>
      <c r="G76" s="231"/>
    </row>
    <row r="77" spans="1:7" x14ac:dyDescent="0.2">
      <c r="A77" s="260">
        <v>8</v>
      </c>
      <c r="B77" s="267" t="s">
        <v>522</v>
      </c>
      <c r="C77" s="267" t="s">
        <v>432</v>
      </c>
      <c r="D77" s="254">
        <v>1</v>
      </c>
      <c r="E77" s="254"/>
      <c r="F77" s="254"/>
      <c r="G77" s="231"/>
    </row>
    <row r="78" spans="1:7" x14ac:dyDescent="0.2">
      <c r="A78" s="260">
        <v>9</v>
      </c>
      <c r="B78" s="267" t="s">
        <v>523</v>
      </c>
      <c r="C78" s="267" t="s">
        <v>432</v>
      </c>
      <c r="D78" s="254">
        <v>1</v>
      </c>
      <c r="E78" s="254"/>
      <c r="F78" s="254"/>
      <c r="G78" s="231"/>
    </row>
    <row r="79" spans="1:7" x14ac:dyDescent="0.2">
      <c r="A79" s="260">
        <v>10</v>
      </c>
      <c r="B79" s="267" t="s">
        <v>524</v>
      </c>
      <c r="C79" s="267" t="s">
        <v>432</v>
      </c>
      <c r="D79" s="254">
        <v>1</v>
      </c>
      <c r="E79" s="254"/>
      <c r="F79" s="254"/>
      <c r="G79" s="231"/>
    </row>
    <row r="80" spans="1:7" x14ac:dyDescent="0.2">
      <c r="A80" s="260">
        <v>11</v>
      </c>
      <c r="B80" s="267" t="s">
        <v>525</v>
      </c>
      <c r="C80" s="267" t="s">
        <v>432</v>
      </c>
      <c r="D80" s="254">
        <v>3</v>
      </c>
      <c r="E80" s="254"/>
      <c r="F80" s="254"/>
      <c r="G80" s="231"/>
    </row>
    <row r="81" spans="1:7" ht="15" x14ac:dyDescent="0.25">
      <c r="A81" s="268"/>
      <c r="B81" s="269" t="s">
        <v>526</v>
      </c>
      <c r="C81" s="268"/>
      <c r="D81" s="268"/>
      <c r="E81" s="268"/>
      <c r="F81" s="281">
        <v>0</v>
      </c>
      <c r="G81" s="231"/>
    </row>
    <row r="82" spans="1:7" x14ac:dyDescent="0.2">
      <c r="A82" s="260"/>
      <c r="B82" s="268"/>
      <c r="C82" s="268"/>
      <c r="D82" s="268"/>
      <c r="E82" s="268"/>
      <c r="F82" s="268"/>
      <c r="G82" s="231"/>
    </row>
    <row r="83" spans="1:7" x14ac:dyDescent="0.2">
      <c r="A83" s="260"/>
      <c r="B83" s="260"/>
      <c r="C83" s="260"/>
      <c r="D83" s="260"/>
      <c r="E83" s="260"/>
      <c r="F83" s="260"/>
      <c r="G83" s="231"/>
    </row>
    <row r="84" spans="1:7" ht="15.75" x14ac:dyDescent="0.25">
      <c r="A84" s="271" t="s">
        <v>527</v>
      </c>
      <c r="B84" s="272"/>
      <c r="C84" s="272"/>
      <c r="D84" s="273"/>
      <c r="E84" s="273"/>
      <c r="F84" s="274"/>
      <c r="G84" s="231"/>
    </row>
    <row r="85" spans="1:7" x14ac:dyDescent="0.2">
      <c r="A85" s="260">
        <v>1</v>
      </c>
      <c r="B85" s="267" t="s">
        <v>528</v>
      </c>
      <c r="C85" s="267" t="s">
        <v>494</v>
      </c>
      <c r="D85" s="254">
        <v>12</v>
      </c>
      <c r="E85" s="280">
        <v>0</v>
      </c>
      <c r="F85" s="255">
        <f>D85*E85</f>
        <v>0</v>
      </c>
      <c r="G85" s="231"/>
    </row>
    <row r="86" spans="1:7" ht="14.25" x14ac:dyDescent="0.2">
      <c r="A86" s="275"/>
      <c r="B86" s="269" t="s">
        <v>529</v>
      </c>
      <c r="C86" s="276"/>
      <c r="D86" s="277"/>
      <c r="E86" s="277"/>
      <c r="F86" s="278">
        <f>SUM(F85)</f>
        <v>0</v>
      </c>
      <c r="G86" s="231"/>
    </row>
    <row r="87" spans="1:7" x14ac:dyDescent="0.2">
      <c r="A87" s="260"/>
      <c r="B87" s="260"/>
      <c r="C87" s="260"/>
      <c r="D87" s="260"/>
      <c r="E87" s="260"/>
      <c r="F87" s="260"/>
      <c r="G87" s="231"/>
    </row>
    <row r="88" spans="1:7" x14ac:dyDescent="0.2">
      <c r="A88" s="260"/>
      <c r="B88" s="260"/>
      <c r="C88" s="260"/>
      <c r="D88" s="260"/>
      <c r="E88" s="260"/>
      <c r="F88" s="260"/>
      <c r="G88" s="231"/>
    </row>
    <row r="89" spans="1:7" x14ac:dyDescent="0.2">
      <c r="A89" s="260"/>
      <c r="B89" s="260"/>
      <c r="C89" s="260"/>
      <c r="D89" s="254"/>
      <c r="E89" s="254"/>
      <c r="F89" s="255"/>
      <c r="G89" s="231"/>
    </row>
    <row r="90" spans="1:7" ht="15.75" x14ac:dyDescent="0.25">
      <c r="A90" s="266" t="s">
        <v>530</v>
      </c>
      <c r="B90" s="260"/>
      <c r="C90" s="260"/>
      <c r="D90" s="260"/>
      <c r="E90" s="260"/>
      <c r="F90" s="260"/>
      <c r="G90" s="231"/>
    </row>
    <row r="91" spans="1:7" x14ac:dyDescent="0.2">
      <c r="A91" s="260">
        <v>1</v>
      </c>
      <c r="B91" s="267" t="s">
        <v>464</v>
      </c>
      <c r="C91" s="267" t="s">
        <v>432</v>
      </c>
      <c r="D91" s="254">
        <v>1</v>
      </c>
      <c r="E91" s="254"/>
      <c r="F91" s="254">
        <f>SUM(F44)</f>
        <v>0</v>
      </c>
      <c r="G91" s="231"/>
    </row>
    <row r="92" spans="1:7" x14ac:dyDescent="0.2">
      <c r="A92" s="260">
        <v>2</v>
      </c>
      <c r="B92" s="267" t="s">
        <v>109</v>
      </c>
      <c r="C92" s="267" t="s">
        <v>432</v>
      </c>
      <c r="D92" s="254">
        <v>1</v>
      </c>
      <c r="E92" s="254"/>
      <c r="F92" s="254">
        <f>SUM(F67)</f>
        <v>0</v>
      </c>
      <c r="G92" s="231"/>
    </row>
    <row r="93" spans="1:7" x14ac:dyDescent="0.2">
      <c r="A93" s="260">
        <v>4</v>
      </c>
      <c r="B93" s="267" t="s">
        <v>531</v>
      </c>
      <c r="C93" s="267" t="s">
        <v>432</v>
      </c>
      <c r="D93" s="254">
        <v>1</v>
      </c>
      <c r="E93" s="254"/>
      <c r="F93" s="254">
        <f>SUM(F81)</f>
        <v>0</v>
      </c>
      <c r="G93" s="231"/>
    </row>
    <row r="94" spans="1:7" x14ac:dyDescent="0.2">
      <c r="A94" s="260">
        <v>5</v>
      </c>
      <c r="B94" s="267" t="s">
        <v>527</v>
      </c>
      <c r="C94" s="267" t="s">
        <v>432</v>
      </c>
      <c r="D94" s="254">
        <v>1</v>
      </c>
      <c r="E94" s="254"/>
      <c r="F94" s="254">
        <f>SUM(F86)</f>
        <v>0</v>
      </c>
      <c r="G94" s="231"/>
    </row>
    <row r="95" spans="1:7" ht="14.25" x14ac:dyDescent="0.2">
      <c r="A95" s="268"/>
      <c r="B95" s="269" t="s">
        <v>29</v>
      </c>
      <c r="C95" s="268"/>
      <c r="D95" s="268"/>
      <c r="E95" s="268"/>
      <c r="F95" s="270">
        <f>SUM(F91:F94)</f>
        <v>0</v>
      </c>
      <c r="G95" s="231"/>
    </row>
    <row r="96" spans="1:7" x14ac:dyDescent="0.2">
      <c r="G96" s="231"/>
    </row>
    <row r="97" spans="7:7" x14ac:dyDescent="0.2">
      <c r="G97" s="231"/>
    </row>
    <row r="98" spans="7:7" x14ac:dyDescent="0.2">
      <c r="G98" s="231"/>
    </row>
    <row r="99" spans="7:7" x14ac:dyDescent="0.2">
      <c r="G99" s="231"/>
    </row>
    <row r="100" spans="7:7" x14ac:dyDescent="0.2">
      <c r="G100" s="231"/>
    </row>
    <row r="101" spans="7:7" x14ac:dyDescent="0.2">
      <c r="G101" s="231"/>
    </row>
    <row r="102" spans="7:7" x14ac:dyDescent="0.2">
      <c r="G102" s="231"/>
    </row>
    <row r="103" spans="7:7" x14ac:dyDescent="0.2">
      <c r="G103" s="231"/>
    </row>
    <row r="104" spans="7:7" x14ac:dyDescent="0.2">
      <c r="G104" s="231"/>
    </row>
    <row r="105" spans="7:7" x14ac:dyDescent="0.2">
      <c r="G105" s="231"/>
    </row>
    <row r="106" spans="7:7" x14ac:dyDescent="0.2">
      <c r="G106" s="231"/>
    </row>
    <row r="107" spans="7:7" x14ac:dyDescent="0.2">
      <c r="G107" s="231"/>
    </row>
    <row r="108" spans="7:7" x14ac:dyDescent="0.2">
      <c r="G108" s="231"/>
    </row>
    <row r="109" spans="7:7" x14ac:dyDescent="0.2">
      <c r="G109" s="231"/>
    </row>
    <row r="110" spans="7:7" x14ac:dyDescent="0.2">
      <c r="G110" s="231"/>
    </row>
    <row r="111" spans="7:7" x14ac:dyDescent="0.2">
      <c r="G111" s="231"/>
    </row>
    <row r="112" spans="7:7" x14ac:dyDescent="0.2">
      <c r="G112" s="231"/>
    </row>
    <row r="113" spans="7:7" x14ac:dyDescent="0.2">
      <c r="G113" s="231"/>
    </row>
    <row r="114" spans="7:7" x14ac:dyDescent="0.2">
      <c r="G114" s="231"/>
    </row>
    <row r="115" spans="7:7" x14ac:dyDescent="0.2">
      <c r="G115" s="231"/>
    </row>
    <row r="116" spans="7:7" x14ac:dyDescent="0.2">
      <c r="G116" s="231"/>
    </row>
    <row r="117" spans="7:7" x14ac:dyDescent="0.2">
      <c r="G117" s="231"/>
    </row>
    <row r="118" spans="7:7" x14ac:dyDescent="0.2">
      <c r="G118" s="231"/>
    </row>
    <row r="119" spans="7:7" x14ac:dyDescent="0.2">
      <c r="G119" s="231"/>
    </row>
    <row r="120" spans="7:7" x14ac:dyDescent="0.2">
      <c r="G120" s="231"/>
    </row>
    <row r="121" spans="7:7" x14ac:dyDescent="0.2">
      <c r="G121" s="231"/>
    </row>
    <row r="122" spans="7:7" x14ac:dyDescent="0.2">
      <c r="G122" s="231"/>
    </row>
    <row r="123" spans="7:7" x14ac:dyDescent="0.2">
      <c r="G123" s="231"/>
    </row>
    <row r="124" spans="7:7" x14ac:dyDescent="0.2">
      <c r="G124" s="231"/>
    </row>
    <row r="125" spans="7:7" x14ac:dyDescent="0.2">
      <c r="G125" s="231"/>
    </row>
    <row r="126" spans="7:7" x14ac:dyDescent="0.2">
      <c r="G126" s="231"/>
    </row>
    <row r="127" spans="7:7" x14ac:dyDescent="0.2">
      <c r="G127" s="231"/>
    </row>
    <row r="128" spans="7:7" x14ac:dyDescent="0.2">
      <c r="G128" s="231"/>
    </row>
    <row r="129" spans="7:7" x14ac:dyDescent="0.2">
      <c r="G129" s="231"/>
    </row>
    <row r="130" spans="7:7" x14ac:dyDescent="0.2">
      <c r="G130" s="231"/>
    </row>
    <row r="131" spans="7:7" x14ac:dyDescent="0.2">
      <c r="G131" s="231"/>
    </row>
    <row r="132" spans="7:7" x14ac:dyDescent="0.2">
      <c r="G132" s="231"/>
    </row>
    <row r="133" spans="7:7" x14ac:dyDescent="0.2">
      <c r="G133" s="231"/>
    </row>
    <row r="134" spans="7:7" x14ac:dyDescent="0.2">
      <c r="G134" s="231"/>
    </row>
    <row r="135" spans="7:7" x14ac:dyDescent="0.2">
      <c r="G135" s="231"/>
    </row>
    <row r="136" spans="7:7" x14ac:dyDescent="0.2">
      <c r="G136" s="231"/>
    </row>
    <row r="137" spans="7:7" x14ac:dyDescent="0.2">
      <c r="G137" s="231"/>
    </row>
    <row r="138" spans="7:7" x14ac:dyDescent="0.2">
      <c r="G138" s="231"/>
    </row>
    <row r="139" spans="7:7" x14ac:dyDescent="0.2">
      <c r="G139" s="231"/>
    </row>
    <row r="140" spans="7:7" x14ac:dyDescent="0.2">
      <c r="G140" s="231"/>
    </row>
    <row r="141" spans="7:7" x14ac:dyDescent="0.2">
      <c r="G141" s="231"/>
    </row>
    <row r="142" spans="7:7" x14ac:dyDescent="0.2">
      <c r="G142" s="231"/>
    </row>
    <row r="143" spans="7:7" x14ac:dyDescent="0.2">
      <c r="G143" s="231"/>
    </row>
    <row r="144" spans="7:7" x14ac:dyDescent="0.2">
      <c r="G144" s="231"/>
    </row>
    <row r="145" spans="7:7" x14ac:dyDescent="0.2">
      <c r="G145" s="231"/>
    </row>
    <row r="146" spans="7:7" x14ac:dyDescent="0.2">
      <c r="G146" s="231"/>
    </row>
    <row r="147" spans="7:7" x14ac:dyDescent="0.2">
      <c r="G147" s="231"/>
    </row>
  </sheetData>
  <sheetProtection algorithmName="SHA-512" hashValue="5xRr4BLaMEVhzUYhDiexvLPhWM6qGB0BVS6e7L+2dM8eVD97+nz1CP4SyD8q95+Wvsnpx1oP+OuOi38kp5b1/g==" saltValue="7NrnBVsCO61Qq2ekKa5Zmw==" spinCount="100000" sheet="1" objects="1" scenarios="1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Z24" sqref="Z24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32" t="s">
        <v>115</v>
      </c>
      <c r="B1" s="332"/>
      <c r="C1" s="332"/>
      <c r="D1" s="332"/>
      <c r="E1" s="332"/>
      <c r="F1" s="332"/>
      <c r="G1" s="332"/>
      <c r="AG1" t="s">
        <v>116</v>
      </c>
    </row>
    <row r="2" spans="1:60" ht="24.95" customHeight="1" x14ac:dyDescent="0.2">
      <c r="A2" s="142" t="s">
        <v>7</v>
      </c>
      <c r="B2" s="72" t="s">
        <v>43</v>
      </c>
      <c r="C2" s="333" t="s">
        <v>44</v>
      </c>
      <c r="D2" s="334"/>
      <c r="E2" s="334"/>
      <c r="F2" s="334"/>
      <c r="G2" s="335"/>
      <c r="AG2" t="s">
        <v>117</v>
      </c>
    </row>
    <row r="3" spans="1:60" ht="24.95" customHeight="1" x14ac:dyDescent="0.2">
      <c r="A3" s="142" t="s">
        <v>8</v>
      </c>
      <c r="B3" s="72" t="s">
        <v>61</v>
      </c>
      <c r="C3" s="333" t="s">
        <v>27</v>
      </c>
      <c r="D3" s="334"/>
      <c r="E3" s="334"/>
      <c r="F3" s="334"/>
      <c r="G3" s="335"/>
      <c r="AC3" s="89" t="s">
        <v>117</v>
      </c>
      <c r="AG3" t="s">
        <v>118</v>
      </c>
    </row>
    <row r="4" spans="1:60" ht="24.95" customHeight="1" x14ac:dyDescent="0.2">
      <c r="A4" s="143" t="s">
        <v>9</v>
      </c>
      <c r="B4" s="144" t="s">
        <v>60</v>
      </c>
      <c r="C4" s="336" t="s">
        <v>27</v>
      </c>
      <c r="D4" s="337"/>
      <c r="E4" s="337"/>
      <c r="F4" s="337"/>
      <c r="G4" s="338"/>
      <c r="AG4" t="s">
        <v>119</v>
      </c>
    </row>
    <row r="5" spans="1:60" x14ac:dyDescent="0.2">
      <c r="D5" s="141"/>
    </row>
    <row r="6" spans="1:60" ht="38.25" x14ac:dyDescent="0.2">
      <c r="A6" s="146" t="s">
        <v>120</v>
      </c>
      <c r="B6" s="148" t="s">
        <v>121</v>
      </c>
      <c r="C6" s="148" t="s">
        <v>122</v>
      </c>
      <c r="D6" s="147" t="s">
        <v>123</v>
      </c>
      <c r="E6" s="146" t="s">
        <v>124</v>
      </c>
      <c r="F6" s="145" t="s">
        <v>125</v>
      </c>
      <c r="G6" s="146" t="s">
        <v>29</v>
      </c>
      <c r="H6" s="149" t="s">
        <v>30</v>
      </c>
      <c r="I6" s="149" t="s">
        <v>126</v>
      </c>
      <c r="J6" s="149" t="s">
        <v>31</v>
      </c>
      <c r="K6" s="149" t="s">
        <v>127</v>
      </c>
      <c r="L6" s="149" t="s">
        <v>128</v>
      </c>
      <c r="M6" s="149" t="s">
        <v>129</v>
      </c>
      <c r="N6" s="149" t="s">
        <v>130</v>
      </c>
      <c r="O6" s="149" t="s">
        <v>131</v>
      </c>
      <c r="P6" s="149" t="s">
        <v>132</v>
      </c>
      <c r="Q6" s="149" t="s">
        <v>133</v>
      </c>
      <c r="R6" s="149" t="s">
        <v>134</v>
      </c>
      <c r="S6" s="149" t="s">
        <v>135</v>
      </c>
      <c r="T6" s="149" t="s">
        <v>136</v>
      </c>
      <c r="U6" s="149" t="s">
        <v>137</v>
      </c>
      <c r="V6" s="149" t="s">
        <v>138</v>
      </c>
      <c r="W6" s="149" t="s">
        <v>139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140</v>
      </c>
      <c r="B8" s="164" t="s">
        <v>66</v>
      </c>
      <c r="C8" s="178" t="s">
        <v>67</v>
      </c>
      <c r="D8" s="165"/>
      <c r="E8" s="166"/>
      <c r="F8" s="167"/>
      <c r="G8" s="167">
        <f>SUMIF(AG9:AG14,"&lt;&gt;NOR",G9:G14)</f>
        <v>0</v>
      </c>
      <c r="H8" s="167"/>
      <c r="I8" s="167">
        <f>SUM(I9:I14)</f>
        <v>0</v>
      </c>
      <c r="J8" s="167"/>
      <c r="K8" s="167">
        <f>SUM(K9:K14)</f>
        <v>20000</v>
      </c>
      <c r="L8" s="167"/>
      <c r="M8" s="167">
        <f>SUM(M9:M14)</f>
        <v>0</v>
      </c>
      <c r="N8" s="167"/>
      <c r="O8" s="167">
        <f>SUM(O9:O14)</f>
        <v>0</v>
      </c>
      <c r="P8" s="167"/>
      <c r="Q8" s="167">
        <f>SUM(Q9:Q14)</f>
        <v>0</v>
      </c>
      <c r="R8" s="167"/>
      <c r="S8" s="167"/>
      <c r="T8" s="168"/>
      <c r="U8" s="162"/>
      <c r="V8" s="162">
        <f>SUM(V9:V14)</f>
        <v>0</v>
      </c>
      <c r="W8" s="162"/>
      <c r="AG8" t="s">
        <v>141</v>
      </c>
    </row>
    <row r="9" spans="1:60" ht="22.5" outlineLevel="1" x14ac:dyDescent="0.2">
      <c r="A9" s="169">
        <v>1</v>
      </c>
      <c r="B9" s="170" t="s">
        <v>66</v>
      </c>
      <c r="C9" s="179" t="s">
        <v>394</v>
      </c>
      <c r="D9" s="171" t="s">
        <v>287</v>
      </c>
      <c r="E9" s="172">
        <v>1</v>
      </c>
      <c r="F9" s="173">
        <v>0</v>
      </c>
      <c r="G9" s="174">
        <f>ROUND(E9*F9,2)</f>
        <v>0</v>
      </c>
      <c r="H9" s="173">
        <v>0</v>
      </c>
      <c r="I9" s="174">
        <f>ROUND(E9*H9,2)</f>
        <v>0</v>
      </c>
      <c r="J9" s="173">
        <v>10000</v>
      </c>
      <c r="K9" s="174">
        <f>ROUND(E9*J9,2)</f>
        <v>10000</v>
      </c>
      <c r="L9" s="174">
        <v>15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209</v>
      </c>
      <c r="T9" s="175" t="s">
        <v>275</v>
      </c>
      <c r="U9" s="159">
        <v>0</v>
      </c>
      <c r="V9" s="159">
        <f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146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341"/>
      <c r="D10" s="342"/>
      <c r="E10" s="342"/>
      <c r="F10" s="342"/>
      <c r="G10" s="342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149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69">
        <v>2</v>
      </c>
      <c r="B11" s="170" t="s">
        <v>395</v>
      </c>
      <c r="C11" s="179" t="s">
        <v>396</v>
      </c>
      <c r="D11" s="171" t="s">
        <v>287</v>
      </c>
      <c r="E11" s="172">
        <v>1</v>
      </c>
      <c r="F11" s="173">
        <v>0</v>
      </c>
      <c r="G11" s="174">
        <f>ROUND(E11*F11,2)</f>
        <v>0</v>
      </c>
      <c r="H11" s="173">
        <v>0</v>
      </c>
      <c r="I11" s="174">
        <f>ROUND(E11*H11,2)</f>
        <v>0</v>
      </c>
      <c r="J11" s="173">
        <v>5000</v>
      </c>
      <c r="K11" s="174">
        <f>ROUND(E11*J11,2)</f>
        <v>5000</v>
      </c>
      <c r="L11" s="174">
        <v>15</v>
      </c>
      <c r="M11" s="174">
        <f>G11*(1+L11/100)</f>
        <v>0</v>
      </c>
      <c r="N11" s="174">
        <v>0</v>
      </c>
      <c r="O11" s="174">
        <f>ROUND(E11*N11,2)</f>
        <v>0</v>
      </c>
      <c r="P11" s="174">
        <v>0</v>
      </c>
      <c r="Q11" s="174">
        <f>ROUND(E11*P11,2)</f>
        <v>0</v>
      </c>
      <c r="R11" s="174"/>
      <c r="S11" s="174" t="s">
        <v>209</v>
      </c>
      <c r="T11" s="175" t="s">
        <v>275</v>
      </c>
      <c r="U11" s="159">
        <v>0</v>
      </c>
      <c r="V11" s="159">
        <f>ROUND(E11*U11,2)</f>
        <v>0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146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341"/>
      <c r="D12" s="342"/>
      <c r="E12" s="342"/>
      <c r="F12" s="342"/>
      <c r="G12" s="342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149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1" x14ac:dyDescent="0.2">
      <c r="A13" s="169">
        <v>3</v>
      </c>
      <c r="B13" s="170" t="s">
        <v>397</v>
      </c>
      <c r="C13" s="179" t="s">
        <v>398</v>
      </c>
      <c r="D13" s="171" t="s">
        <v>287</v>
      </c>
      <c r="E13" s="172">
        <v>1</v>
      </c>
      <c r="F13" s="173">
        <v>0</v>
      </c>
      <c r="G13" s="174">
        <f>ROUND(E13*F13,2)</f>
        <v>0</v>
      </c>
      <c r="H13" s="173">
        <v>0</v>
      </c>
      <c r="I13" s="174">
        <f>ROUND(E13*H13,2)</f>
        <v>0</v>
      </c>
      <c r="J13" s="173">
        <v>5000</v>
      </c>
      <c r="K13" s="174">
        <f>ROUND(E13*J13,2)</f>
        <v>5000</v>
      </c>
      <c r="L13" s="174">
        <v>15</v>
      </c>
      <c r="M13" s="174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4"/>
      <c r="S13" s="174" t="s">
        <v>209</v>
      </c>
      <c r="T13" s="175" t="s">
        <v>275</v>
      </c>
      <c r="U13" s="159">
        <v>0</v>
      </c>
      <c r="V13" s="159">
        <f>ROUND(E13*U13,2)</f>
        <v>0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146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341"/>
      <c r="D14" s="342"/>
      <c r="E14" s="342"/>
      <c r="F14" s="342"/>
      <c r="G14" s="342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149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x14ac:dyDescent="0.2">
      <c r="A15" s="5"/>
      <c r="B15" s="6"/>
      <c r="C15" s="181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E15">
        <v>15</v>
      </c>
      <c r="AF15">
        <v>21</v>
      </c>
    </row>
    <row r="16" spans="1:60" x14ac:dyDescent="0.2">
      <c r="A16" s="153"/>
      <c r="B16" s="154" t="s">
        <v>29</v>
      </c>
      <c r="C16" s="182"/>
      <c r="D16" s="155"/>
      <c r="E16" s="156"/>
      <c r="F16" s="156"/>
      <c r="G16" s="177">
        <f>G8</f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AE16">
        <f>SUMIF(L7:L14,AE15,G7:G14)</f>
        <v>0</v>
      </c>
      <c r="AF16">
        <f>SUMIF(L7:L14,AF15,G7:G14)</f>
        <v>0</v>
      </c>
      <c r="AG16" t="s">
        <v>392</v>
      </c>
    </row>
    <row r="17" spans="3:33" x14ac:dyDescent="0.2">
      <c r="C17" s="183"/>
      <c r="D17" s="141"/>
      <c r="AG17" t="s">
        <v>393</v>
      </c>
    </row>
    <row r="18" spans="3:33" x14ac:dyDescent="0.2">
      <c r="D18" s="141"/>
    </row>
    <row r="19" spans="3:33" x14ac:dyDescent="0.2">
      <c r="D19" s="141"/>
    </row>
    <row r="20" spans="3:33" x14ac:dyDescent="0.2">
      <c r="D20" s="141"/>
    </row>
    <row r="21" spans="3:33" x14ac:dyDescent="0.2">
      <c r="D21" s="141"/>
    </row>
    <row r="22" spans="3:33" x14ac:dyDescent="0.2">
      <c r="D22" s="141"/>
    </row>
    <row r="23" spans="3:33" x14ac:dyDescent="0.2">
      <c r="D23" s="141"/>
    </row>
    <row r="24" spans="3:33" x14ac:dyDescent="0.2">
      <c r="D24" s="141"/>
    </row>
    <row r="25" spans="3:33" x14ac:dyDescent="0.2">
      <c r="D25" s="141"/>
    </row>
    <row r="26" spans="3:33" x14ac:dyDescent="0.2">
      <c r="D26" s="141"/>
    </row>
    <row r="27" spans="3:33" x14ac:dyDescent="0.2">
      <c r="D27" s="141"/>
    </row>
    <row r="28" spans="3:33" x14ac:dyDescent="0.2">
      <c r="D28" s="141"/>
    </row>
    <row r="29" spans="3:33" x14ac:dyDescent="0.2">
      <c r="D29" s="141"/>
    </row>
    <row r="30" spans="3:33" x14ac:dyDescent="0.2">
      <c r="D30" s="141"/>
    </row>
    <row r="31" spans="3:33" x14ac:dyDescent="0.2">
      <c r="D31" s="141"/>
    </row>
    <row r="32" spans="3:33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gGdHlI+Bp5pvmsDg260BHgAhTzT7HGLwyXkKU2BV6OWqH5RadWKVJMfAqFaPc3cINeAQZjM+G1/ZNpR0BrOCLw==" saltValue="kAqHzgbk4ajrwMpQ2goiRw==" spinCount="100000" sheet="1"/>
  <mergeCells count="7">
    <mergeCell ref="C14:G1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48</vt:i4>
      </vt:variant>
    </vt:vector>
  </HeadingPairs>
  <TitlesOfParts>
    <vt:vector size="56" baseType="lpstr">
      <vt:lpstr>Pokyny pro vyplnění</vt:lpstr>
      <vt:lpstr>Stavba</vt:lpstr>
      <vt:lpstr>VzorPolozky</vt:lpstr>
      <vt:lpstr>SO 01 1 Pol</vt:lpstr>
      <vt:lpstr>ZTI</vt:lpstr>
      <vt:lpstr>Plyn</vt:lpstr>
      <vt:lpstr>Elektro</vt:lpstr>
      <vt:lpstr>SO 02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'SO 02 1 Pol'!Názvy_tisku</vt:lpstr>
      <vt:lpstr>oadresa</vt:lpstr>
      <vt:lpstr>Stavba!Objednatel</vt:lpstr>
      <vt:lpstr>Stavba!Objekt</vt:lpstr>
      <vt:lpstr>'SO 01 1 Pol'!Oblast_tisku</vt:lpstr>
      <vt:lpstr>'SO 02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pilskam</cp:lastModifiedBy>
  <cp:lastPrinted>2014-02-28T09:52:57Z</cp:lastPrinted>
  <dcterms:created xsi:type="dcterms:W3CDTF">2009-04-08T07:15:50Z</dcterms:created>
  <dcterms:modified xsi:type="dcterms:W3CDTF">2017-10-24T05:44:51Z</dcterms:modified>
</cp:coreProperties>
</file>