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IO02" sheetId="1" r:id="rId1"/>
  </sheets>
  <definedNames/>
  <calcPr fullCalcOnLoad="1"/>
</workbook>
</file>

<file path=xl/sharedStrings.xml><?xml version="1.0" encoding="utf-8"?>
<sst xmlns="http://schemas.openxmlformats.org/spreadsheetml/2006/main" count="753" uniqueCount="286">
  <si>
    <t>21</t>
  </si>
  <si>
    <t>15</t>
  </si>
  <si>
    <t>01</t>
  </si>
  <si>
    <t>JKSO:</t>
  </si>
  <si>
    <t>1</t>
  </si>
  <si>
    <t xml:space="preserve"> </t>
  </si>
  <si>
    <t>10</t>
  </si>
  <si>
    <t>Zhotovitel:</t>
  </si>
  <si>
    <t>Projektant:</t>
  </si>
  <si>
    <t>DPH</t>
  </si>
  <si>
    <t>Kód</t>
  </si>
  <si>
    <t>Objekt</t>
  </si>
  <si>
    <t>0</t>
  </si>
  <si>
    <t>02</t>
  </si>
  <si>
    <t>03</t>
  </si>
  <si>
    <t>04</t>
  </si>
  <si>
    <t>Množství</t>
  </si>
  <si>
    <t>m2</t>
  </si>
  <si>
    <t>m3</t>
  </si>
  <si>
    <t>5</t>
  </si>
  <si>
    <t>6</t>
  </si>
  <si>
    <t>7</t>
  </si>
  <si>
    <t>8</t>
  </si>
  <si>
    <t>9</t>
  </si>
  <si>
    <t>kus</t>
  </si>
  <si>
    <t>11</t>
  </si>
  <si>
    <t>12</t>
  </si>
  <si>
    <t>13</t>
  </si>
  <si>
    <t>14</t>
  </si>
  <si>
    <t>t</t>
  </si>
  <si>
    <t>16</t>
  </si>
  <si>
    <t>18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</si>
  <si>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</si>
  <si>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</si>
  <si>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</si>
  <si>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</si>
  <si>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</si>
  <si>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</si>
  <si>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</si>
  <si>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</si>
  <si>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</si>
  <si>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71</t>
  </si>
  <si>
    <t>30</t>
  </si>
  <si>
    <t>34</t>
  </si>
  <si>
    <t>35</t>
  </si>
  <si>
    <t>73</t>
  </si>
  <si>
    <t>36</t>
  </si>
  <si>
    <t>37</t>
  </si>
  <si>
    <t>Stavební rozpočet</t>
  </si>
  <si>
    <t>Název stavby:</t>
  </si>
  <si>
    <t>Městský park Turnov (park u letního kina) - Etapa 1 - Sportovní část</t>
  </si>
  <si>
    <t>Doba výstavby:</t>
  </si>
  <si>
    <t>Objednatel:</t>
  </si>
  <si>
    <t>Město Turnov</t>
  </si>
  <si>
    <t>Druh stavby:</t>
  </si>
  <si>
    <t>Vegetační úpravy</t>
  </si>
  <si>
    <t>Začátek výstavby:</t>
  </si>
  <si>
    <t>Ing. Přemysl Krejčiřík, Ph.D.</t>
  </si>
  <si>
    <t>Lokalita:</t>
  </si>
  <si>
    <t>Turnov</t>
  </si>
  <si>
    <t>Konec výstavby:</t>
  </si>
  <si>
    <t>Zpracováno dne:</t>
  </si>
  <si>
    <t>Zpracoval:</t>
  </si>
  <si>
    <t>Ing. Jana Drochytková</t>
  </si>
  <si>
    <t>Č</t>
  </si>
  <si>
    <t>Zkrácený popis</t>
  </si>
  <si>
    <t>M.j.</t>
  </si>
  <si>
    <t>Jednot.</t>
  </si>
  <si>
    <t>Náklady (Kč)</t>
  </si>
  <si>
    <t>Hmotnost (t)</t>
  </si>
  <si>
    <t>Cenová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</si>
  <si>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</si>
  <si>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</si>
  <si>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</si>
  <si>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</si>
  <si>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</si>
  <si>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</si>
  <si>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</si>
  <si>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</si>
  <si>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</si>
  <si>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</si>
  <si>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</si>
  <si>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</si>
  <si>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</si>
  <si>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</si>
  <si>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</si>
  <si>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Asanace dřevin</t>
  </si>
  <si>
    <t>Přípravné a přidružené práce</t>
  </si>
  <si>
    <t>HS</t>
  </si>
  <si>
    <t>RTS II / 2015</t>
  </si>
  <si>
    <t>11_</t>
  </si>
  <si>
    <t>1_</t>
  </si>
  <si>
    <t>01_</t>
  </si>
  <si>
    <t>111201101R00</t>
  </si>
  <si>
    <t>Odstranění křovin i s kořeny na ploše do 1000 m2</t>
  </si>
  <si>
    <t>112201111R00</t>
  </si>
  <si>
    <t>Odstranění pařezů o průměru do 20 cm, svah 1:5</t>
  </si>
  <si>
    <t>112201112R00</t>
  </si>
  <si>
    <t>Odstranění pařezů o průměru do 30 cm, svah 1:5</t>
  </si>
  <si>
    <t>112201114R00</t>
  </si>
  <si>
    <t>Odstranění pařezů o průměru do 50 cm, svah 1:5</t>
  </si>
  <si>
    <t>112201115R00</t>
  </si>
  <si>
    <t>Odstranění pařezů o průměru do 60 cm, svah 1:5</t>
  </si>
  <si>
    <t>112201118R00</t>
  </si>
  <si>
    <t>Odstranění pařezů o průměru do 90 cm, svah 1:5</t>
  </si>
  <si>
    <t>Odstranění stávajících pařezů o průměru do 60 cm, svah 1:5</t>
  </si>
  <si>
    <t>112201116R00</t>
  </si>
  <si>
    <t>Odstranění stávajících pařezů o průměru do 70 cm, svah 1:5</t>
  </si>
  <si>
    <t>112201117R00</t>
  </si>
  <si>
    <t>Odstranění stávajících pařezů o průměru do 80 cm, svah 1:5</t>
  </si>
  <si>
    <t>Přemístění výkopku</t>
  </si>
  <si>
    <t>162304311R00</t>
  </si>
  <si>
    <t>Vodorovné přemístění křovin do 1000 m,D do 10 cm</t>
  </si>
  <si>
    <t>RTS II / 2012</t>
  </si>
  <si>
    <t>16_</t>
  </si>
  <si>
    <t>162201421R00</t>
  </si>
  <si>
    <t>Vodorovné přemístění pařezů  D 30 cm do 1000 m</t>
  </si>
  <si>
    <t>162201422R00</t>
  </si>
  <si>
    <t>Vodorovné přemístění pařezů  D 50 cm do 1000 m</t>
  </si>
  <si>
    <t>162201423R00</t>
  </si>
  <si>
    <t>Vodorovné přemístění pařezů  D 70 cm do 1000 m</t>
  </si>
  <si>
    <t>162201424R00</t>
  </si>
  <si>
    <t>Vodorovné přemístění pařezů  D 90 cm do 1000 m</t>
  </si>
  <si>
    <t>H23</t>
  </si>
  <si>
    <t>Plochy a úpravy území</t>
  </si>
  <si>
    <t>10364200</t>
  </si>
  <si>
    <t>Ornice pro pozemkové úpravy -  zásyp jam po pařezech</t>
  </si>
  <si>
    <t>RTS II / 2014</t>
  </si>
  <si>
    <t>H23_</t>
  </si>
  <si>
    <t>9_</t>
  </si>
  <si>
    <t>998231311R00</t>
  </si>
  <si>
    <t>Přesun hmot pro sadovnické a krajin. úpravy do 5km</t>
  </si>
  <si>
    <t>S0</t>
  </si>
  <si>
    <t>Přesuny sutí</t>
  </si>
  <si>
    <t>979087008R00</t>
  </si>
  <si>
    <t>Odvoz na skládku dřeva, příplatek za dalších 5 km</t>
  </si>
  <si>
    <t>S0_</t>
  </si>
  <si>
    <t>979999999R00</t>
  </si>
  <si>
    <t>Poplatek za skládku</t>
  </si>
  <si>
    <t>Ošetření dřevin</t>
  </si>
  <si>
    <t>Povrchové úpravy terénu</t>
  </si>
  <si>
    <t>184807111R00</t>
  </si>
  <si>
    <t>Ochrana stromu bedněním - zřízení (3stromy)</t>
  </si>
  <si>
    <t>18_</t>
  </si>
  <si>
    <t>02_</t>
  </si>
  <si>
    <t>184807112R00</t>
  </si>
  <si>
    <t>Ochrana stromu bedněním - odstranění (3 stromy)</t>
  </si>
  <si>
    <t>184805316VD</t>
  </si>
  <si>
    <t>Přesazení stromu do 50m, rovina, včetně ukotvení a závlahové mísy</t>
  </si>
  <si>
    <t>soubor</t>
  </si>
  <si>
    <t>Výsadba stromů</t>
  </si>
  <si>
    <t>111</t>
  </si>
  <si>
    <t>Pěstební opatření</t>
  </si>
  <si>
    <t>111_300VD</t>
  </si>
  <si>
    <t>Vytýčení výsadeb</t>
  </si>
  <si>
    <t>bod</t>
  </si>
  <si>
    <t>111_</t>
  </si>
  <si>
    <t>03_</t>
  </si>
  <si>
    <t>111_112VD</t>
  </si>
  <si>
    <t>Ukotvení stromů za zemní bal (pro platan s ochrannou mříží)</t>
  </si>
  <si>
    <t>ks</t>
  </si>
  <si>
    <t>183101221R00</t>
  </si>
  <si>
    <t>Hloub. jamek s výměnou 50% půdy do 1 m3 sv.1:5 (pro platan mezi herními prvky)</t>
  </si>
  <si>
    <t>183101121R00</t>
  </si>
  <si>
    <t>Hloubení jamek bez výměny půdy do 1 m3, svah 1:5</t>
  </si>
  <si>
    <t>38</t>
  </si>
  <si>
    <t>183101115R00</t>
  </si>
  <si>
    <t>Hloub. jamek bez výměny půdy do 0,4 m3, svah 1:5</t>
  </si>
  <si>
    <t>39</t>
  </si>
  <si>
    <t>184102113R00</t>
  </si>
  <si>
    <t>Výsadba dřevin s balem D do 40 cm, v rovině, vč. zálivky</t>
  </si>
  <si>
    <t>40</t>
  </si>
  <si>
    <t>184102115R00</t>
  </si>
  <si>
    <t>Výsadba dřevin s balem D do 70 cm, v rovině, vč. zálivky</t>
  </si>
  <si>
    <t>41</t>
  </si>
  <si>
    <t>184801121R00</t>
  </si>
  <si>
    <t>Ošetřování vysazených dřevin soliterních, v rovině</t>
  </si>
  <si>
    <t>42</t>
  </si>
  <si>
    <t>184215411VD</t>
  </si>
  <si>
    <t>Zhotovení závlahové mísy o průměru kmene do 0,5m (mocnost mulče 10 cm)</t>
  </si>
  <si>
    <t>43</t>
  </si>
  <si>
    <t>184202111R00</t>
  </si>
  <si>
    <t>Ukotvení dřeviny kůly D do 10 cm, dl. do 2 m</t>
  </si>
  <si>
    <t>44</t>
  </si>
  <si>
    <t>111_102VD</t>
  </si>
  <si>
    <t>Zhotovení obalu kmene z rákosové rohože</t>
  </si>
  <si>
    <t>45</t>
  </si>
  <si>
    <t>185851121</t>
  </si>
  <si>
    <t>Dovoz vody pro zálivku rostlin (100l/strom, 50l/m2 pro skupinu) do 1000 m</t>
  </si>
  <si>
    <t>RTS II / 2013</t>
  </si>
  <si>
    <t>46</t>
  </si>
  <si>
    <t>184921093R00</t>
  </si>
  <si>
    <t>Mulčování rostlin mulčovací kůrou tl. 7cm rovina (pro skupinu stromů)</t>
  </si>
  <si>
    <t>47</t>
  </si>
  <si>
    <t>184802111R00</t>
  </si>
  <si>
    <t>Chem. odplevelení před založ. postřikem</t>
  </si>
  <si>
    <t>48</t>
  </si>
  <si>
    <t>183205121R00</t>
  </si>
  <si>
    <t>Založení záhonu v rovině/svah 1 : 5, starý trávník</t>
  </si>
  <si>
    <t>49</t>
  </si>
  <si>
    <t>Ostatní materiál</t>
  </si>
  <si>
    <t>OM</t>
  </si>
  <si>
    <t>50</t>
  </si>
  <si>
    <t>111_16VD</t>
  </si>
  <si>
    <t>Zásobní tabletové hnojivo (tabl.6x10g/strom 16/18, tabl. 3x10g/taxus), včetně aplikace</t>
  </si>
  <si>
    <t>Z99999_</t>
  </si>
  <si>
    <t>Z_</t>
  </si>
  <si>
    <t>51</t>
  </si>
  <si>
    <t>111_30VD</t>
  </si>
  <si>
    <t>Rákosová rohož, vázací materiál</t>
  </si>
  <si>
    <t>52</t>
  </si>
  <si>
    <t>10371500</t>
  </si>
  <si>
    <t>Substrát nerašelinového typu (např.směs ornice a kompostu)</t>
  </si>
  <si>
    <t>53</t>
  </si>
  <si>
    <t>10391100</t>
  </si>
  <si>
    <t>Kůra mulčovací VL</t>
  </si>
  <si>
    <t>54</t>
  </si>
  <si>
    <t>111_35VD</t>
  </si>
  <si>
    <t>55</t>
  </si>
  <si>
    <t>56</t>
  </si>
  <si>
    <t>111_31VD</t>
  </si>
  <si>
    <t>Taxus baccata - semenáč, v 100-125, ZB</t>
  </si>
  <si>
    <t>57</t>
  </si>
  <si>
    <t>1114VD</t>
  </si>
  <si>
    <t>Příčka z půlené frézované kulatiny pr. 6cm, délka 60cm, 3ks/1strom</t>
  </si>
  <si>
    <t>58</t>
  </si>
  <si>
    <t>1113VD</t>
  </si>
  <si>
    <t>Kůl (průměr 6cm, frézovaný s fazetou a špicí, impregnovaný, 2,5m), 3 ks/1strom</t>
  </si>
  <si>
    <t>59</t>
  </si>
  <si>
    <t>1112VD</t>
  </si>
  <si>
    <t>Popruh-úvazek, 3 ks k jednomu stromu</t>
  </si>
  <si>
    <t>60</t>
  </si>
  <si>
    <t>111_200VD</t>
  </si>
  <si>
    <t>Fyzikální půdní kondicionér určený ke zvýšení vodní a živné kapacity půd (500g/strom 16/18), vč. aplikace</t>
  </si>
  <si>
    <t>kg</t>
  </si>
  <si>
    <t>61</t>
  </si>
  <si>
    <t>111_06VD</t>
  </si>
  <si>
    <t>Kotevní systém KOTVOS za bal do volné půdy (pro platan s ochrannou mříží)</t>
  </si>
  <si>
    <t>62</t>
  </si>
  <si>
    <t>08231320</t>
  </si>
  <si>
    <t>Voda pro zálivku</t>
  </si>
  <si>
    <t>Založení parkového trávníku výsevem</t>
  </si>
  <si>
    <t>63</t>
  </si>
  <si>
    <t>181301103R00</t>
  </si>
  <si>
    <t>Rozprostření ornice, rovina, tl. 15-20 cm,do 500m2 (po odkopu štěrk.plochy)</t>
  </si>
  <si>
    <t>04_</t>
  </si>
  <si>
    <t>64</t>
  </si>
  <si>
    <t>181301106R00</t>
  </si>
  <si>
    <t>Rozprostření ornice, rovina, tl. 30-40 cm,do 500m2 (po odstr.asfalt.cesty)</t>
  </si>
  <si>
    <t>65</t>
  </si>
  <si>
    <t>183403153R00</t>
  </si>
  <si>
    <t>Obdělání půdy hrabáním v rovině</t>
  </si>
  <si>
    <t>66</t>
  </si>
  <si>
    <t>Chem. odplevelení před založ. postřikem, v rovině</t>
  </si>
  <si>
    <t>67</t>
  </si>
  <si>
    <t>111105111R00</t>
  </si>
  <si>
    <t>Odstranění stařiny odvoz 20 km, na svahu do 1:5</t>
  </si>
  <si>
    <t>68</t>
  </si>
  <si>
    <t>183402111R00</t>
  </si>
  <si>
    <t>Rozrušení půdy do 15 cm v rovině/svah 1:5</t>
  </si>
  <si>
    <t>69</t>
  </si>
  <si>
    <t>182001111R00</t>
  </si>
  <si>
    <t>Plošná úprava terénu, nerovnosti do 10 cm v rovině</t>
  </si>
  <si>
    <t>70</t>
  </si>
  <si>
    <t>183403113R00</t>
  </si>
  <si>
    <t>Obdělání půdy frézováním v rovině</t>
  </si>
  <si>
    <t>Obdělání půdy hrabáním v rovině - 2x</t>
  </si>
  <si>
    <t>72</t>
  </si>
  <si>
    <t>180402111R00</t>
  </si>
  <si>
    <t>Založení trávníku parkového výsevem v rovině včetně utažení</t>
  </si>
  <si>
    <t>74</t>
  </si>
  <si>
    <t>Ornice pro pozemkové úpravy, včetně sléhavosti</t>
  </si>
  <si>
    <t>75</t>
  </si>
  <si>
    <t>111116VD</t>
  </si>
  <si>
    <t>Travní směs 25g/m2</t>
  </si>
  <si>
    <t>76</t>
  </si>
  <si>
    <t>2221VD</t>
  </si>
  <si>
    <t>Totální systémový herbicid na bázi glyfosátu (0,0005 l/m2)</t>
  </si>
  <si>
    <t>l</t>
  </si>
  <si>
    <t>77</t>
  </si>
  <si>
    <t>111_11VD</t>
  </si>
  <si>
    <t>Dlouhodobě působící granulované trávníkové hnojivo (0,03kg/m2), včetně aplikace</t>
  </si>
  <si>
    <t>Celkem bez DPH:</t>
  </si>
  <si>
    <t>Celkem včetně DPH:</t>
  </si>
  <si>
    <t>Platanus x acerifolia, 14/16, airpot</t>
  </si>
  <si>
    <t>Acer campestre, 14/16, airpot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</si>
</sst>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0.0"/>
    <numFmt numFmtId="174" formatCode="0.000"/>
    <numFmt numFmtId="175" formatCode="#,##0\ &quot;Kč&quot;"/>
    <numFmt numFmtId="176" formatCode="#,##0\ _K_č"/>
    <numFmt numFmtId="177" formatCode="[$¥€-2]\ #\ ##,000_);[Red]\([$€-2]\ #\ ##,000\)"/>
    <numFmt numFmtId="178" formatCode="dd/mm/yy"/>
    <numFmt numFmtId="179" formatCode="dd\.mmmm\.yy"/>
  </numFmts>
  <fonts count="3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u val="single"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6"/>
      <name val="Arial"/>
      <family val="0"/>
    </font>
    <font>
      <b/>
      <sz val="10"/>
      <name val="Arial"/>
      <family val="0"/>
    </font>
    <font>
      <b/>
      <i/>
      <sz val="8"/>
      <name val="Arial"/>
      <family val="2"/>
    </font>
    <font>
      <u val="single"/>
      <sz val="8"/>
      <color indexed="25"/>
      <name val="Trebuchet MS"/>
      <family val="0"/>
    </font>
    <font>
      <u val="single"/>
      <sz val="8"/>
      <color theme="11"/>
      <name val="Trebuchet MS"/>
      <family val="0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>
      <alignment/>
      <protection/>
    </xf>
    <xf numFmtId="0" fontId="30" fillId="0" borderId="0" applyNumberFormat="0" applyFill="0" applyBorder="0" applyAlignment="0" applyProtection="0"/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20" borderId="8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24" fillId="0" borderId="0" xfId="47" applyFont="1" applyAlignment="1">
      <alignment vertical="center"/>
      <protection/>
    </xf>
    <xf numFmtId="0" fontId="24" fillId="0" borderId="10" xfId="47" applyNumberFormat="1" applyFont="1" applyFill="1" applyBorder="1" applyAlignment="1" applyProtection="1">
      <alignment vertical="center"/>
      <protection/>
    </xf>
    <xf numFmtId="49" fontId="25" fillId="0" borderId="11" xfId="47" applyNumberFormat="1" applyFont="1" applyFill="1" applyBorder="1" applyAlignment="1" applyProtection="1">
      <alignment horizontal="left" vertical="center"/>
      <protection/>
    </xf>
    <xf numFmtId="49" fontId="25" fillId="0" borderId="12" xfId="47" applyNumberFormat="1" applyFont="1" applyFill="1" applyBorder="1" applyAlignment="1" applyProtection="1">
      <alignment horizontal="left" vertical="center"/>
      <protection/>
    </xf>
    <xf numFmtId="49" fontId="25" fillId="0" borderId="12" xfId="47" applyNumberFormat="1" applyFont="1" applyFill="1" applyBorder="1" applyAlignment="1" applyProtection="1">
      <alignment horizontal="center" vertical="center"/>
      <protection/>
    </xf>
    <xf numFmtId="49" fontId="25" fillId="0" borderId="13" xfId="47" applyNumberFormat="1" applyFont="1" applyFill="1" applyBorder="1" applyAlignment="1" applyProtection="1">
      <alignment horizontal="center" vertical="center"/>
      <protection/>
    </xf>
    <xf numFmtId="49" fontId="25" fillId="0" borderId="14" xfId="47" applyNumberFormat="1" applyFont="1" applyFill="1" applyBorder="1" applyAlignment="1" applyProtection="1">
      <alignment horizontal="center" vertical="center"/>
      <protection/>
    </xf>
    <xf numFmtId="0" fontId="24" fillId="0" borderId="15" xfId="47" applyNumberFormat="1" applyFont="1" applyFill="1" applyBorder="1" applyAlignment="1" applyProtection="1">
      <alignment vertical="center"/>
      <protection/>
    </xf>
    <xf numFmtId="49" fontId="24" fillId="0" borderId="16" xfId="47" applyNumberFormat="1" applyFont="1" applyFill="1" applyBorder="1" applyAlignment="1" applyProtection="1">
      <alignment horizontal="left" vertical="center"/>
      <protection/>
    </xf>
    <xf numFmtId="49" fontId="24" fillId="0" borderId="17" xfId="47" applyNumberFormat="1" applyFont="1" applyFill="1" applyBorder="1" applyAlignment="1" applyProtection="1">
      <alignment horizontal="left" vertical="center"/>
      <protection/>
    </xf>
    <xf numFmtId="49" fontId="25" fillId="0" borderId="17" xfId="47" applyNumberFormat="1" applyFont="1" applyFill="1" applyBorder="1" applyAlignment="1" applyProtection="1">
      <alignment horizontal="left" vertical="center"/>
      <protection/>
    </xf>
    <xf numFmtId="49" fontId="25" fillId="0" borderId="18" xfId="47" applyNumberFormat="1" applyFont="1" applyFill="1" applyBorder="1" applyAlignment="1" applyProtection="1">
      <alignment horizontal="right" vertical="center"/>
      <protection/>
    </xf>
    <xf numFmtId="49" fontId="25" fillId="0" borderId="19" xfId="47" applyNumberFormat="1" applyFont="1" applyFill="1" applyBorder="1" applyAlignment="1" applyProtection="1">
      <alignment horizontal="center" vertical="center"/>
      <protection/>
    </xf>
    <xf numFmtId="49" fontId="25" fillId="0" borderId="20" xfId="47" applyNumberFormat="1" applyFont="1" applyFill="1" applyBorder="1" applyAlignment="1" applyProtection="1">
      <alignment horizontal="center" vertical="center"/>
      <protection/>
    </xf>
    <xf numFmtId="49" fontId="25" fillId="0" borderId="21" xfId="47" applyNumberFormat="1" applyFont="1" applyFill="1" applyBorder="1" applyAlignment="1" applyProtection="1">
      <alignment horizontal="center" vertical="center"/>
      <protection/>
    </xf>
    <xf numFmtId="49" fontId="25" fillId="0" borderId="22" xfId="47" applyNumberFormat="1" applyFont="1" applyFill="1" applyBorder="1" applyAlignment="1" applyProtection="1">
      <alignment horizontal="center" vertical="center"/>
      <protection/>
    </xf>
    <xf numFmtId="49" fontId="26" fillId="25" borderId="0" xfId="47" applyNumberFormat="1" applyFont="1" applyFill="1" applyBorder="1" applyAlignment="1" applyProtection="1">
      <alignment horizontal="right" vertical="center"/>
      <protection/>
    </xf>
    <xf numFmtId="49" fontId="15" fillId="26" borderId="23" xfId="47" applyNumberFormat="1" applyFont="1" applyFill="1" applyBorder="1" applyAlignment="1" applyProtection="1">
      <alignment horizontal="left" vertical="center"/>
      <protection/>
    </xf>
    <xf numFmtId="49" fontId="27" fillId="26" borderId="23" xfId="47" applyNumberFormat="1" applyFont="1" applyFill="1" applyBorder="1" applyAlignment="1" applyProtection="1">
      <alignment horizontal="left" vertical="center"/>
      <protection/>
    </xf>
    <xf numFmtId="4" fontId="27" fillId="26" borderId="23" xfId="47" applyNumberFormat="1" applyFont="1" applyFill="1" applyBorder="1" applyAlignment="1" applyProtection="1">
      <alignment horizontal="right" vertical="center"/>
      <protection/>
    </xf>
    <xf numFmtId="49" fontId="27" fillId="26" borderId="23" xfId="47" applyNumberFormat="1" applyFont="1" applyFill="1" applyBorder="1" applyAlignment="1" applyProtection="1">
      <alignment horizontal="right" vertical="center"/>
      <protection/>
    </xf>
    <xf numFmtId="0" fontId="15" fillId="0" borderId="0" xfId="47" applyFont="1" applyAlignment="1">
      <alignment vertical="center"/>
      <protection/>
    </xf>
    <xf numFmtId="49" fontId="15" fillId="25" borderId="0" xfId="47" applyNumberFormat="1" applyFont="1" applyFill="1" applyBorder="1" applyAlignment="1" applyProtection="1">
      <alignment horizontal="left" vertical="center"/>
      <protection/>
    </xf>
    <xf numFmtId="49" fontId="27" fillId="25" borderId="0" xfId="47" applyNumberFormat="1" applyFont="1" applyFill="1" applyBorder="1" applyAlignment="1" applyProtection="1">
      <alignment horizontal="left" vertical="center"/>
      <protection/>
    </xf>
    <xf numFmtId="4" fontId="27" fillId="25" borderId="0" xfId="47" applyNumberFormat="1" applyFont="1" applyFill="1" applyBorder="1" applyAlignment="1" applyProtection="1">
      <alignment horizontal="right" vertical="center"/>
      <protection/>
    </xf>
    <xf numFmtId="49" fontId="27" fillId="25" borderId="0" xfId="47" applyNumberFormat="1" applyFont="1" applyFill="1" applyBorder="1" applyAlignment="1" applyProtection="1">
      <alignment horizontal="right" vertical="center"/>
      <protection/>
    </xf>
    <xf numFmtId="49" fontId="15" fillId="0" borderId="0" xfId="47" applyNumberFormat="1" applyFont="1" applyFill="1" applyBorder="1" applyAlignment="1" applyProtection="1">
      <alignment horizontal="left" vertical="center"/>
      <protection/>
    </xf>
    <xf numFmtId="4" fontId="15" fillId="0" borderId="0" xfId="47" applyNumberFormat="1" applyFont="1" applyFill="1" applyBorder="1" applyAlignment="1" applyProtection="1">
      <alignment horizontal="right" vertical="center"/>
      <protection/>
    </xf>
    <xf numFmtId="49" fontId="15" fillId="0" borderId="0" xfId="47" applyNumberFormat="1" applyFont="1" applyFill="1" applyBorder="1" applyAlignment="1" applyProtection="1">
      <alignment horizontal="right" vertical="center"/>
      <protection/>
    </xf>
    <xf numFmtId="49" fontId="15" fillId="26" borderId="0" xfId="47" applyNumberFormat="1" applyFont="1" applyFill="1" applyBorder="1" applyAlignment="1" applyProtection="1">
      <alignment horizontal="left" vertical="center"/>
      <protection/>
    </xf>
    <xf numFmtId="49" fontId="27" fillId="26" borderId="0" xfId="47" applyNumberFormat="1" applyFont="1" applyFill="1" applyBorder="1" applyAlignment="1" applyProtection="1">
      <alignment horizontal="left" vertical="center"/>
      <protection/>
    </xf>
    <xf numFmtId="4" fontId="27" fillId="26" borderId="0" xfId="47" applyNumberFormat="1" applyFont="1" applyFill="1" applyBorder="1" applyAlignment="1" applyProtection="1">
      <alignment horizontal="right" vertical="center"/>
      <protection/>
    </xf>
    <xf numFmtId="49" fontId="27" fillId="26" borderId="0" xfId="47" applyNumberFormat="1" applyFont="1" applyFill="1" applyBorder="1" applyAlignment="1" applyProtection="1">
      <alignment horizontal="right" vertical="center"/>
      <protection/>
    </xf>
    <xf numFmtId="49" fontId="15" fillId="0" borderId="24" xfId="47" applyNumberFormat="1" applyFont="1" applyFill="1" applyBorder="1" applyAlignment="1" applyProtection="1">
      <alignment horizontal="left" vertical="center"/>
      <protection/>
    </xf>
    <xf numFmtId="4" fontId="15" fillId="0" borderId="24" xfId="47" applyNumberFormat="1" applyFont="1" applyFill="1" applyBorder="1" applyAlignment="1" applyProtection="1">
      <alignment horizontal="right" vertical="center"/>
      <protection/>
    </xf>
    <xf numFmtId="49" fontId="15" fillId="0" borderId="24" xfId="47" applyNumberFormat="1" applyFont="1" applyFill="1" applyBorder="1" applyAlignment="1" applyProtection="1">
      <alignment horizontal="right" vertical="center"/>
      <protection/>
    </xf>
    <xf numFmtId="0" fontId="15" fillId="0" borderId="25" xfId="47" applyNumberFormat="1" applyFont="1" applyFill="1" applyBorder="1" applyAlignment="1" applyProtection="1">
      <alignment vertical="center"/>
      <protection/>
    </xf>
    <xf numFmtId="4" fontId="27" fillId="0" borderId="25" xfId="47" applyNumberFormat="1" applyFont="1" applyFill="1" applyBorder="1" applyAlignment="1" applyProtection="1">
      <alignment horizontal="right" vertical="center"/>
      <protection/>
    </xf>
    <xf numFmtId="4" fontId="27" fillId="0" borderId="0" xfId="47" applyNumberFormat="1" applyFont="1" applyFill="1" applyBorder="1" applyAlignment="1" applyProtection="1">
      <alignment horizontal="right" vertical="center"/>
      <protection/>
    </xf>
    <xf numFmtId="49" fontId="28" fillId="0" borderId="0" xfId="47" applyNumberFormat="1" applyFont="1" applyFill="1" applyBorder="1" applyAlignment="1" applyProtection="1">
      <alignment horizontal="left" vertical="center"/>
      <protection/>
    </xf>
    <xf numFmtId="0" fontId="27" fillId="0" borderId="0" xfId="47" applyFont="1" applyAlignment="1">
      <alignment vertical="center"/>
      <protection/>
    </xf>
    <xf numFmtId="0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24" fillId="0" borderId="0" xfId="47" applyNumberFormat="1" applyFont="1" applyFill="1" applyBorder="1" applyAlignment="1" applyProtection="1">
      <alignment horizontal="left" vertical="center"/>
      <protection/>
    </xf>
    <xf numFmtId="0" fontId="24" fillId="0" borderId="26" xfId="47" applyNumberFormat="1" applyFont="1" applyFill="1" applyBorder="1" applyAlignment="1" applyProtection="1">
      <alignment horizontal="left" vertical="center"/>
      <protection/>
    </xf>
    <xf numFmtId="49" fontId="23" fillId="0" borderId="24" xfId="47" applyNumberFormat="1" applyFont="1" applyFill="1" applyBorder="1" applyAlignment="1" applyProtection="1">
      <alignment horizontal="center"/>
      <protection/>
    </xf>
    <xf numFmtId="0" fontId="23" fillId="0" borderId="24" xfId="47" applyNumberFormat="1" applyFont="1" applyFill="1" applyBorder="1" applyAlignment="1" applyProtection="1">
      <alignment horizontal="center" vertical="center"/>
      <protection/>
    </xf>
    <xf numFmtId="0" fontId="24" fillId="0" borderId="27" xfId="47" applyNumberFormat="1" applyFont="1" applyFill="1" applyBorder="1" applyAlignment="1" applyProtection="1">
      <alignment horizontal="left" vertical="center" wrapText="1"/>
      <protection/>
    </xf>
    <xf numFmtId="0" fontId="24" fillId="0" borderId="25" xfId="47" applyNumberFormat="1" applyFont="1" applyFill="1" applyBorder="1" applyAlignment="1" applyProtection="1">
      <alignment horizontal="left" vertical="center"/>
      <protection/>
    </xf>
    <xf numFmtId="0" fontId="24" fillId="0" borderId="10" xfId="47" applyNumberFormat="1" applyFont="1" applyFill="1" applyBorder="1" applyAlignment="1" applyProtection="1">
      <alignment horizontal="left" vertical="center"/>
      <protection/>
    </xf>
    <xf numFmtId="0" fontId="25" fillId="0" borderId="25" xfId="47" applyNumberFormat="1" applyFont="1" applyFill="1" applyBorder="1" applyAlignment="1" applyProtection="1">
      <alignment horizontal="left" vertical="center" wrapText="1"/>
      <protection/>
    </xf>
    <xf numFmtId="0" fontId="25" fillId="0" borderId="0" xfId="47" applyNumberFormat="1" applyFont="1" applyFill="1" applyBorder="1" applyAlignment="1" applyProtection="1">
      <alignment horizontal="left" vertical="center"/>
      <protection/>
    </xf>
    <xf numFmtId="49" fontId="24" fillId="0" borderId="25" xfId="47" applyNumberFormat="1" applyFont="1" applyFill="1" applyBorder="1" applyAlignment="1" applyProtection="1">
      <alignment horizontal="left" vertical="center"/>
      <protection/>
    </xf>
    <xf numFmtId="0" fontId="24" fillId="0" borderId="25" xfId="47" applyNumberFormat="1" applyFont="1" applyFill="1" applyBorder="1" applyAlignment="1" applyProtection="1">
      <alignment horizontal="left" vertical="center" wrapText="1"/>
      <protection/>
    </xf>
    <xf numFmtId="0" fontId="24" fillId="0" borderId="28" xfId="47" applyNumberFormat="1" applyFont="1" applyFill="1" applyBorder="1" applyAlignment="1" applyProtection="1">
      <alignment horizontal="left" vertical="center"/>
      <protection/>
    </xf>
    <xf numFmtId="0" fontId="24" fillId="0" borderId="10" xfId="47" applyNumberFormat="1" applyFont="1" applyFill="1" applyBorder="1" applyAlignment="1" applyProtection="1">
      <alignment horizontal="left" vertical="center" wrapText="1"/>
      <protection/>
    </xf>
    <xf numFmtId="49" fontId="24" fillId="0" borderId="0" xfId="47" applyNumberFormat="1" applyFont="1" applyFill="1" applyBorder="1" applyAlignment="1" applyProtection="1">
      <alignment horizontal="left" vertical="center"/>
      <protection/>
    </xf>
    <xf numFmtId="0" fontId="24" fillId="0" borderId="29" xfId="47" applyNumberFormat="1" applyFont="1" applyFill="1" applyBorder="1" applyAlignment="1" applyProtection="1">
      <alignment horizontal="left" vertical="center"/>
      <protection/>
    </xf>
    <xf numFmtId="0" fontId="24" fillId="0" borderId="30" xfId="47" applyNumberFormat="1" applyFont="1" applyFill="1" applyBorder="1" applyAlignment="1" applyProtection="1">
      <alignment horizontal="left" vertical="center"/>
      <protection/>
    </xf>
    <xf numFmtId="14" fontId="24" fillId="0" borderId="0" xfId="47" applyNumberFormat="1" applyFont="1" applyFill="1" applyBorder="1" applyAlignment="1" applyProtection="1">
      <alignment horizontal="left" vertical="center"/>
      <protection/>
    </xf>
    <xf numFmtId="0" fontId="24" fillId="0" borderId="31" xfId="47" applyNumberFormat="1" applyFont="1" applyFill="1" applyBorder="1" applyAlignment="1" applyProtection="1">
      <alignment horizontal="left" vertical="center"/>
      <protection/>
    </xf>
    <xf numFmtId="49" fontId="25" fillId="0" borderId="32" xfId="47" applyNumberFormat="1" applyFont="1" applyFill="1" applyBorder="1" applyAlignment="1" applyProtection="1">
      <alignment horizontal="center" vertical="center"/>
      <protection/>
    </xf>
    <xf numFmtId="0" fontId="25" fillId="0" borderId="33" xfId="47" applyNumberFormat="1" applyFont="1" applyFill="1" applyBorder="1" applyAlignment="1" applyProtection="1">
      <alignment horizontal="center" vertical="center"/>
      <protection/>
    </xf>
    <xf numFmtId="0" fontId="25" fillId="0" borderId="34" xfId="47" applyNumberFormat="1" applyFont="1" applyFill="1" applyBorder="1" applyAlignment="1" applyProtection="1">
      <alignment horizontal="center" vertical="center"/>
      <protection/>
    </xf>
    <xf numFmtId="49" fontId="27" fillId="26" borderId="23" xfId="47" applyNumberFormat="1" applyFont="1" applyFill="1" applyBorder="1" applyAlignment="1" applyProtection="1">
      <alignment horizontal="left" vertical="center"/>
      <protection/>
    </xf>
    <xf numFmtId="0" fontId="27" fillId="26" borderId="23" xfId="47" applyNumberFormat="1" applyFont="1" applyFill="1" applyBorder="1" applyAlignment="1" applyProtection="1">
      <alignment horizontal="left" vertical="center"/>
      <protection/>
    </xf>
    <xf numFmtId="49" fontId="27" fillId="25" borderId="0" xfId="47" applyNumberFormat="1" applyFont="1" applyFill="1" applyBorder="1" applyAlignment="1" applyProtection="1">
      <alignment horizontal="left" vertical="center"/>
      <protection/>
    </xf>
    <xf numFmtId="0" fontId="27" fillId="25" borderId="0" xfId="47" applyNumberFormat="1" applyFont="1" applyFill="1" applyBorder="1" applyAlignment="1" applyProtection="1">
      <alignment horizontal="left" vertical="center"/>
      <protection/>
    </xf>
    <xf numFmtId="49" fontId="27" fillId="26" borderId="0" xfId="47" applyNumberFormat="1" applyFont="1" applyFill="1" applyBorder="1" applyAlignment="1" applyProtection="1">
      <alignment horizontal="left" vertical="center"/>
      <protection/>
    </xf>
    <xf numFmtId="0" fontId="27" fillId="26" borderId="0" xfId="47" applyNumberFormat="1" applyFont="1" applyFill="1" applyBorder="1" applyAlignment="1" applyProtection="1">
      <alignment horizontal="left" vertical="center"/>
      <protection/>
    </xf>
    <xf numFmtId="49" fontId="27" fillId="0" borderId="25" xfId="47" applyNumberFormat="1" applyFont="1" applyFill="1" applyBorder="1" applyAlignment="1" applyProtection="1">
      <alignment horizontal="left" vertical="center"/>
      <protection/>
    </xf>
    <xf numFmtId="0" fontId="27" fillId="0" borderId="25" xfId="47" applyNumberFormat="1" applyFont="1" applyFill="1" applyBorder="1" applyAlignment="1" applyProtection="1">
      <alignment horizontal="left" vertical="center"/>
      <protection/>
    </xf>
    <xf numFmtId="0" fontId="27" fillId="0" borderId="0" xfId="47" applyNumberFormat="1" applyFont="1" applyFill="1" applyBorder="1" applyAlignment="1" applyProtection="1">
      <alignment horizontal="left" vertical="center" wrapText="1"/>
      <protection/>
    </xf>
    <xf numFmtId="0" fontId="27" fillId="0" borderId="0" xfId="47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cet zeleň -Turnov - park u kina - Etapa 1 - část Sport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7"/>
  <sheetViews>
    <sheetView tabSelected="1" zoomScalePageLayoutView="0" workbookViewId="0" topLeftCell="A1">
      <selection activeCell="C40" sqref="C40"/>
    </sheetView>
  </sheetViews>
  <sheetFormatPr defaultColWidth="13.5" defaultRowHeight="13.5"/>
  <cols>
    <col min="1" max="1" width="4.33203125" style="1" customWidth="1"/>
    <col min="2" max="2" width="8" style="1" customWidth="1"/>
    <col min="3" max="3" width="15.5" style="1" customWidth="1"/>
    <col min="4" max="4" width="102.5" style="1" customWidth="1"/>
    <col min="5" max="5" width="7.5" style="1" customWidth="1"/>
    <col min="6" max="6" width="15" style="1" customWidth="1"/>
    <col min="7" max="7" width="14" style="1" customWidth="1"/>
    <col min="8" max="10" width="16.66015625" style="1" customWidth="1"/>
    <col min="11" max="13" width="13.66015625" style="1" customWidth="1"/>
    <col min="14" max="14" width="0" style="1" hidden="1" customWidth="1"/>
    <col min="15" max="47" width="14.16015625" style="1" hidden="1" customWidth="1"/>
    <col min="48" max="16384" width="13.5" style="1" customWidth="1"/>
  </cols>
  <sheetData>
    <row r="1" spans="1:13" ht="72.75" customHeight="1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12.75">
      <c r="A2" s="47" t="s">
        <v>49</v>
      </c>
      <c r="B2" s="48"/>
      <c r="C2" s="48"/>
      <c r="D2" s="50" t="s">
        <v>50</v>
      </c>
      <c r="E2" s="52" t="s">
        <v>51</v>
      </c>
      <c r="F2" s="48"/>
      <c r="G2" s="52"/>
      <c r="H2" s="48"/>
      <c r="I2" s="53" t="s">
        <v>52</v>
      </c>
      <c r="J2" s="53" t="s">
        <v>53</v>
      </c>
      <c r="K2" s="48"/>
      <c r="L2" s="48"/>
      <c r="M2" s="54"/>
      <c r="N2" s="2"/>
    </row>
    <row r="3" spans="1:14" ht="12.75">
      <c r="A3" s="49"/>
      <c r="B3" s="43"/>
      <c r="C3" s="43"/>
      <c r="D3" s="51"/>
      <c r="E3" s="43"/>
      <c r="F3" s="43"/>
      <c r="G3" s="43"/>
      <c r="H3" s="43"/>
      <c r="I3" s="43"/>
      <c r="J3" s="43"/>
      <c r="K3" s="43"/>
      <c r="L3" s="43"/>
      <c r="M3" s="44"/>
      <c r="N3" s="2"/>
    </row>
    <row r="4" spans="1:14" ht="12.75">
      <c r="A4" s="55" t="s">
        <v>54</v>
      </c>
      <c r="B4" s="43"/>
      <c r="C4" s="43"/>
      <c r="D4" s="42" t="s">
        <v>55</v>
      </c>
      <c r="E4" s="56" t="s">
        <v>56</v>
      </c>
      <c r="F4" s="43"/>
      <c r="G4" s="56" t="s">
        <v>5</v>
      </c>
      <c r="H4" s="43"/>
      <c r="I4" s="42" t="s">
        <v>8</v>
      </c>
      <c r="J4" s="42" t="s">
        <v>57</v>
      </c>
      <c r="K4" s="43"/>
      <c r="L4" s="43"/>
      <c r="M4" s="44"/>
      <c r="N4" s="2"/>
    </row>
    <row r="5" spans="1:14" ht="12.75">
      <c r="A5" s="49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2"/>
    </row>
    <row r="6" spans="1:14" ht="12.75">
      <c r="A6" s="55" t="s">
        <v>58</v>
      </c>
      <c r="B6" s="43"/>
      <c r="C6" s="43"/>
      <c r="D6" s="42" t="s">
        <v>59</v>
      </c>
      <c r="E6" s="56" t="s">
        <v>60</v>
      </c>
      <c r="F6" s="43"/>
      <c r="G6" s="43"/>
      <c r="H6" s="43"/>
      <c r="I6" s="42" t="s">
        <v>7</v>
      </c>
      <c r="J6" s="42"/>
      <c r="K6" s="43"/>
      <c r="L6" s="43"/>
      <c r="M6" s="44"/>
      <c r="N6" s="2"/>
    </row>
    <row r="7" spans="1:14" ht="12.75">
      <c r="A7" s="4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2"/>
    </row>
    <row r="8" spans="1:14" ht="12.75">
      <c r="A8" s="55" t="s">
        <v>3</v>
      </c>
      <c r="B8" s="43"/>
      <c r="C8" s="43"/>
      <c r="D8" s="42"/>
      <c r="E8" s="56" t="s">
        <v>61</v>
      </c>
      <c r="F8" s="43"/>
      <c r="G8" s="59">
        <v>42444</v>
      </c>
      <c r="H8" s="43"/>
      <c r="I8" s="42" t="s">
        <v>62</v>
      </c>
      <c r="J8" s="42" t="s">
        <v>63</v>
      </c>
      <c r="K8" s="43"/>
      <c r="L8" s="43"/>
      <c r="M8" s="44"/>
      <c r="N8" s="2"/>
    </row>
    <row r="9" spans="1:14" ht="12.7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0"/>
      <c r="N9" s="2"/>
    </row>
    <row r="10" spans="1:14" ht="12.75">
      <c r="A10" s="3" t="s">
        <v>64</v>
      </c>
      <c r="B10" s="4" t="s">
        <v>11</v>
      </c>
      <c r="C10" s="4" t="s">
        <v>10</v>
      </c>
      <c r="D10" s="4" t="s">
        <v>65</v>
      </c>
      <c r="E10" s="4" t="s">
        <v>66</v>
      </c>
      <c r="F10" s="5" t="s">
        <v>16</v>
      </c>
      <c r="G10" s="6" t="s">
        <v>67</v>
      </c>
      <c r="H10" s="61" t="s">
        <v>68</v>
      </c>
      <c r="I10" s="62"/>
      <c r="J10" s="63"/>
      <c r="K10" s="61" t="s">
        <v>69</v>
      </c>
      <c r="L10" s="63"/>
      <c r="M10" s="7" t="s">
        <v>70</v>
      </c>
      <c r="N10" s="8"/>
    </row>
    <row r="11" spans="1:24" ht="18.75" customHeight="1">
      <c r="A11" s="9" t="s">
        <v>5</v>
      </c>
      <c r="B11" s="10" t="s">
        <v>5</v>
      </c>
      <c r="C11" s="10" t="s">
        <v>5</v>
      </c>
      <c r="D11" s="11" t="s">
        <v>71</v>
      </c>
      <c r="E11" s="10" t="s">
        <v>5</v>
      </c>
      <c r="F11" s="10" t="s">
        <v>5</v>
      </c>
      <c r="G11" s="12" t="s">
        <v>72</v>
      </c>
      <c r="H11" s="13" t="s">
        <v>73</v>
      </c>
      <c r="I11" s="14" t="s">
        <v>74</v>
      </c>
      <c r="J11" s="15" t="s">
        <v>75</v>
      </c>
      <c r="K11" s="13" t="s">
        <v>67</v>
      </c>
      <c r="L11" s="15" t="s">
        <v>75</v>
      </c>
      <c r="M11" s="16" t="s">
        <v>76</v>
      </c>
      <c r="N11" s="8"/>
      <c r="P11" s="17" t="s">
        <v>77</v>
      </c>
      <c r="Q11" s="17" t="s">
        <v>78</v>
      </c>
      <c r="R11" s="17" t="s">
        <v>79</v>
      </c>
      <c r="S11" s="17" t="s">
        <v>80</v>
      </c>
      <c r="T11" s="17" t="s">
        <v>81</v>
      </c>
      <c r="U11" s="17" t="s">
        <v>82</v>
      </c>
      <c r="V11" s="17" t="s">
        <v>83</v>
      </c>
      <c r="W11" s="17" t="s">
        <v>84</v>
      </c>
      <c r="X11" s="17" t="s">
        <v>85</v>
      </c>
    </row>
    <row r="12" spans="1:13" s="22" customFormat="1" ht="12.75">
      <c r="A12" s="18"/>
      <c r="B12" s="19" t="s">
        <v>2</v>
      </c>
      <c r="C12" s="19"/>
      <c r="D12" s="64" t="s">
        <v>86</v>
      </c>
      <c r="E12" s="65"/>
      <c r="F12" s="65"/>
      <c r="G12" s="65"/>
      <c r="H12" s="20">
        <f>H13+H23+H29+H32</f>
        <v>0</v>
      </c>
      <c r="I12" s="20">
        <f>I13+I23+I29+I32</f>
        <v>0</v>
      </c>
      <c r="J12" s="20">
        <f>H12+I12</f>
        <v>0</v>
      </c>
      <c r="K12" s="21"/>
      <c r="L12" s="20">
        <f>L13+L23+L29+L32</f>
        <v>5.01</v>
      </c>
      <c r="M12" s="21"/>
    </row>
    <row r="13" spans="1:37" s="22" customFormat="1" ht="12.75">
      <c r="A13" s="23"/>
      <c r="B13" s="24" t="s">
        <v>2</v>
      </c>
      <c r="C13" s="24" t="s">
        <v>25</v>
      </c>
      <c r="D13" s="66" t="s">
        <v>87</v>
      </c>
      <c r="E13" s="67"/>
      <c r="F13" s="67"/>
      <c r="G13" s="67"/>
      <c r="H13" s="25">
        <f>SUM(H14:H22)</f>
        <v>0</v>
      </c>
      <c r="I13" s="25">
        <f>SUM(I14:I22)</f>
        <v>0</v>
      </c>
      <c r="J13" s="25">
        <f>H13+I13</f>
        <v>0</v>
      </c>
      <c r="K13" s="26"/>
      <c r="L13" s="25">
        <f>SUM(L14:L22)</f>
        <v>0</v>
      </c>
      <c r="M13" s="26"/>
      <c r="P13" s="25">
        <f>IF(Q13="PR",J13,SUM(O14:O22))</f>
        <v>0</v>
      </c>
      <c r="Q13" s="26" t="s">
        <v>88</v>
      </c>
      <c r="R13" s="25">
        <f>IF(Q13="HS",H13,0)</f>
        <v>0</v>
      </c>
      <c r="S13" s="25">
        <f>IF(Q13="HS",I13-P13,0)</f>
        <v>0</v>
      </c>
      <c r="T13" s="25">
        <f>IF(Q13="PS",H13,0)</f>
        <v>0</v>
      </c>
      <c r="U13" s="25">
        <f>IF(Q13="PS",I13-P13,0)</f>
        <v>0</v>
      </c>
      <c r="V13" s="25">
        <f>IF(Q13="MP",H13,0)</f>
        <v>0</v>
      </c>
      <c r="W13" s="25">
        <f>IF(Q13="MP",I13-P13,0)</f>
        <v>0</v>
      </c>
      <c r="X13" s="25">
        <f>IF(Q13="OM",H13,0)</f>
        <v>0</v>
      </c>
      <c r="Y13" s="26" t="s">
        <v>2</v>
      </c>
      <c r="AI13" s="25">
        <f>SUM(Z14:Z22)</f>
        <v>0</v>
      </c>
      <c r="AJ13" s="25">
        <f>SUM(AA14:AA22)</f>
        <v>0</v>
      </c>
      <c r="AK13" s="25">
        <f>SUM(AB14:AB22)</f>
        <v>0</v>
      </c>
    </row>
    <row r="14" spans="1:43" s="22" customFormat="1" ht="12.75">
      <c r="A14" s="27" t="s">
        <v>20</v>
      </c>
      <c r="B14" s="27" t="s">
        <v>2</v>
      </c>
      <c r="C14" s="27" t="s">
        <v>93</v>
      </c>
      <c r="D14" s="27" t="s">
        <v>94</v>
      </c>
      <c r="E14" s="27" t="s">
        <v>17</v>
      </c>
      <c r="F14" s="28">
        <v>15</v>
      </c>
      <c r="G14" s="28"/>
      <c r="H14" s="28">
        <f aca="true" t="shared" si="0" ref="H14:H22">F14*AE14</f>
        <v>0</v>
      </c>
      <c r="I14" s="28">
        <f aca="true" t="shared" si="1" ref="I14:I22">J14-H14</f>
        <v>0</v>
      </c>
      <c r="J14" s="28">
        <f aca="true" t="shared" si="2" ref="J14:J22">F14*G14</f>
        <v>0</v>
      </c>
      <c r="K14" s="28">
        <v>0</v>
      </c>
      <c r="L14" s="28">
        <f aca="true" t="shared" si="3" ref="L14:L22">F14*K14</f>
        <v>0</v>
      </c>
      <c r="M14" s="29" t="s">
        <v>89</v>
      </c>
      <c r="N14" s="29" t="s">
        <v>4</v>
      </c>
      <c r="O14" s="28">
        <f aca="true" t="shared" si="4" ref="O14:O22">IF(N14="5",I14,0)</f>
        <v>0</v>
      </c>
      <c r="Z14" s="28">
        <f aca="true" t="shared" si="5" ref="Z14:Z22">IF(AD14=0,J14,0)</f>
        <v>0</v>
      </c>
      <c r="AA14" s="28">
        <f aca="true" t="shared" si="6" ref="AA14:AA22">IF(AD14=15,J14,0)</f>
        <v>0</v>
      </c>
      <c r="AB14" s="28">
        <f aca="true" t="shared" si="7" ref="AB14:AB22">IF(AD14=21,J14,0)</f>
        <v>0</v>
      </c>
      <c r="AD14" s="28">
        <v>21</v>
      </c>
      <c r="AE14" s="28">
        <f aca="true" t="shared" si="8" ref="AE14:AE22">G14*0</f>
        <v>0</v>
      </c>
      <c r="AF14" s="28">
        <f aca="true" t="shared" si="9" ref="AF14:AF22">G14*(1-0)</f>
        <v>0</v>
      </c>
      <c r="AM14" s="28">
        <f aca="true" t="shared" si="10" ref="AM14:AM22">F14*AE14</f>
        <v>0</v>
      </c>
      <c r="AN14" s="28">
        <f aca="true" t="shared" si="11" ref="AN14:AN22">F14*AF14</f>
        <v>0</v>
      </c>
      <c r="AO14" s="29" t="s">
        <v>90</v>
      </c>
      <c r="AP14" s="29" t="s">
        <v>91</v>
      </c>
      <c r="AQ14" s="26" t="s">
        <v>92</v>
      </c>
    </row>
    <row r="15" spans="1:43" s="22" customFormat="1" ht="12.75">
      <c r="A15" s="27" t="s">
        <v>21</v>
      </c>
      <c r="B15" s="27" t="s">
        <v>2</v>
      </c>
      <c r="C15" s="27" t="s">
        <v>95</v>
      </c>
      <c r="D15" s="27" t="s">
        <v>96</v>
      </c>
      <c r="E15" s="27" t="s">
        <v>24</v>
      </c>
      <c r="F15" s="28">
        <v>1</v>
      </c>
      <c r="G15" s="28"/>
      <c r="H15" s="28">
        <f t="shared" si="0"/>
        <v>0</v>
      </c>
      <c r="I15" s="28">
        <f t="shared" si="1"/>
        <v>0</v>
      </c>
      <c r="J15" s="28">
        <f t="shared" si="2"/>
        <v>0</v>
      </c>
      <c r="K15" s="28">
        <v>0</v>
      </c>
      <c r="L15" s="28">
        <f t="shared" si="3"/>
        <v>0</v>
      </c>
      <c r="M15" s="29" t="s">
        <v>89</v>
      </c>
      <c r="N15" s="29" t="s">
        <v>4</v>
      </c>
      <c r="O15" s="28">
        <f t="shared" si="4"/>
        <v>0</v>
      </c>
      <c r="Z15" s="28">
        <f t="shared" si="5"/>
        <v>0</v>
      </c>
      <c r="AA15" s="28">
        <f t="shared" si="6"/>
        <v>0</v>
      </c>
      <c r="AB15" s="28">
        <f t="shared" si="7"/>
        <v>0</v>
      </c>
      <c r="AD15" s="28">
        <v>21</v>
      </c>
      <c r="AE15" s="28">
        <f t="shared" si="8"/>
        <v>0</v>
      </c>
      <c r="AF15" s="28">
        <f t="shared" si="9"/>
        <v>0</v>
      </c>
      <c r="AM15" s="28">
        <f t="shared" si="10"/>
        <v>0</v>
      </c>
      <c r="AN15" s="28">
        <f t="shared" si="11"/>
        <v>0</v>
      </c>
      <c r="AO15" s="29" t="s">
        <v>90</v>
      </c>
      <c r="AP15" s="29" t="s">
        <v>91</v>
      </c>
      <c r="AQ15" s="26" t="s">
        <v>92</v>
      </c>
    </row>
    <row r="16" spans="1:43" s="22" customFormat="1" ht="12.75">
      <c r="A16" s="27" t="s">
        <v>22</v>
      </c>
      <c r="B16" s="27" t="s">
        <v>2</v>
      </c>
      <c r="C16" s="27" t="s">
        <v>97</v>
      </c>
      <c r="D16" s="27" t="s">
        <v>98</v>
      </c>
      <c r="E16" s="27" t="s">
        <v>24</v>
      </c>
      <c r="F16" s="28">
        <v>1</v>
      </c>
      <c r="G16" s="28"/>
      <c r="H16" s="28">
        <f t="shared" si="0"/>
        <v>0</v>
      </c>
      <c r="I16" s="28">
        <f t="shared" si="1"/>
        <v>0</v>
      </c>
      <c r="J16" s="28">
        <f t="shared" si="2"/>
        <v>0</v>
      </c>
      <c r="K16" s="28">
        <v>0</v>
      </c>
      <c r="L16" s="28">
        <f t="shared" si="3"/>
        <v>0</v>
      </c>
      <c r="M16" s="29" t="s">
        <v>89</v>
      </c>
      <c r="N16" s="29" t="s">
        <v>4</v>
      </c>
      <c r="O16" s="28">
        <f t="shared" si="4"/>
        <v>0</v>
      </c>
      <c r="Z16" s="28">
        <f t="shared" si="5"/>
        <v>0</v>
      </c>
      <c r="AA16" s="28">
        <f t="shared" si="6"/>
        <v>0</v>
      </c>
      <c r="AB16" s="28">
        <f t="shared" si="7"/>
        <v>0</v>
      </c>
      <c r="AD16" s="28">
        <v>21</v>
      </c>
      <c r="AE16" s="28">
        <f t="shared" si="8"/>
        <v>0</v>
      </c>
      <c r="AF16" s="28">
        <f t="shared" si="9"/>
        <v>0</v>
      </c>
      <c r="AM16" s="28">
        <f t="shared" si="10"/>
        <v>0</v>
      </c>
      <c r="AN16" s="28">
        <f t="shared" si="11"/>
        <v>0</v>
      </c>
      <c r="AO16" s="29" t="s">
        <v>90</v>
      </c>
      <c r="AP16" s="29" t="s">
        <v>91</v>
      </c>
      <c r="AQ16" s="26" t="s">
        <v>92</v>
      </c>
    </row>
    <row r="17" spans="1:43" s="22" customFormat="1" ht="12.75">
      <c r="A17" s="27" t="s">
        <v>23</v>
      </c>
      <c r="B17" s="27" t="s">
        <v>2</v>
      </c>
      <c r="C17" s="27" t="s">
        <v>99</v>
      </c>
      <c r="D17" s="27" t="s">
        <v>100</v>
      </c>
      <c r="E17" s="27" t="s">
        <v>24</v>
      </c>
      <c r="F17" s="28">
        <v>1</v>
      </c>
      <c r="G17" s="28"/>
      <c r="H17" s="28">
        <f t="shared" si="0"/>
        <v>0</v>
      </c>
      <c r="I17" s="28">
        <f t="shared" si="1"/>
        <v>0</v>
      </c>
      <c r="J17" s="28">
        <f t="shared" si="2"/>
        <v>0</v>
      </c>
      <c r="K17" s="28">
        <v>0</v>
      </c>
      <c r="L17" s="28">
        <f t="shared" si="3"/>
        <v>0</v>
      </c>
      <c r="M17" s="29" t="s">
        <v>89</v>
      </c>
      <c r="N17" s="29" t="s">
        <v>4</v>
      </c>
      <c r="O17" s="28">
        <f t="shared" si="4"/>
        <v>0</v>
      </c>
      <c r="Z17" s="28">
        <f t="shared" si="5"/>
        <v>0</v>
      </c>
      <c r="AA17" s="28">
        <f t="shared" si="6"/>
        <v>0</v>
      </c>
      <c r="AB17" s="28">
        <f t="shared" si="7"/>
        <v>0</v>
      </c>
      <c r="AD17" s="28">
        <v>21</v>
      </c>
      <c r="AE17" s="28">
        <f t="shared" si="8"/>
        <v>0</v>
      </c>
      <c r="AF17" s="28">
        <f t="shared" si="9"/>
        <v>0</v>
      </c>
      <c r="AM17" s="28">
        <f t="shared" si="10"/>
        <v>0</v>
      </c>
      <c r="AN17" s="28">
        <f t="shared" si="11"/>
        <v>0</v>
      </c>
      <c r="AO17" s="29" t="s">
        <v>90</v>
      </c>
      <c r="AP17" s="29" t="s">
        <v>91</v>
      </c>
      <c r="AQ17" s="26" t="s">
        <v>92</v>
      </c>
    </row>
    <row r="18" spans="1:43" s="22" customFormat="1" ht="12.75">
      <c r="A18" s="27" t="s">
        <v>6</v>
      </c>
      <c r="B18" s="27" t="s">
        <v>2</v>
      </c>
      <c r="C18" s="27" t="s">
        <v>101</v>
      </c>
      <c r="D18" s="27" t="s">
        <v>102</v>
      </c>
      <c r="E18" s="27" t="s">
        <v>24</v>
      </c>
      <c r="F18" s="28">
        <v>1</v>
      </c>
      <c r="G18" s="28"/>
      <c r="H18" s="28">
        <f t="shared" si="0"/>
        <v>0</v>
      </c>
      <c r="I18" s="28">
        <f t="shared" si="1"/>
        <v>0</v>
      </c>
      <c r="J18" s="28">
        <f t="shared" si="2"/>
        <v>0</v>
      </c>
      <c r="K18" s="28">
        <v>0</v>
      </c>
      <c r="L18" s="28">
        <f t="shared" si="3"/>
        <v>0</v>
      </c>
      <c r="M18" s="29" t="s">
        <v>89</v>
      </c>
      <c r="N18" s="29" t="s">
        <v>4</v>
      </c>
      <c r="O18" s="28">
        <f t="shared" si="4"/>
        <v>0</v>
      </c>
      <c r="Z18" s="28">
        <f t="shared" si="5"/>
        <v>0</v>
      </c>
      <c r="AA18" s="28">
        <f t="shared" si="6"/>
        <v>0</v>
      </c>
      <c r="AB18" s="28">
        <f t="shared" si="7"/>
        <v>0</v>
      </c>
      <c r="AD18" s="28">
        <v>21</v>
      </c>
      <c r="AE18" s="28">
        <f t="shared" si="8"/>
        <v>0</v>
      </c>
      <c r="AF18" s="28">
        <f t="shared" si="9"/>
        <v>0</v>
      </c>
      <c r="AM18" s="28">
        <f t="shared" si="10"/>
        <v>0</v>
      </c>
      <c r="AN18" s="28">
        <f t="shared" si="11"/>
        <v>0</v>
      </c>
      <c r="AO18" s="29" t="s">
        <v>90</v>
      </c>
      <c r="AP18" s="29" t="s">
        <v>91</v>
      </c>
      <c r="AQ18" s="26" t="s">
        <v>92</v>
      </c>
    </row>
    <row r="19" spans="1:43" s="22" customFormat="1" ht="12.75">
      <c r="A19" s="27" t="s">
        <v>25</v>
      </c>
      <c r="B19" s="27" t="s">
        <v>2</v>
      </c>
      <c r="C19" s="27" t="s">
        <v>103</v>
      </c>
      <c r="D19" s="27" t="s">
        <v>104</v>
      </c>
      <c r="E19" s="27" t="s">
        <v>24</v>
      </c>
      <c r="F19" s="28">
        <v>1</v>
      </c>
      <c r="G19" s="28"/>
      <c r="H19" s="28">
        <f t="shared" si="0"/>
        <v>0</v>
      </c>
      <c r="I19" s="28">
        <f t="shared" si="1"/>
        <v>0</v>
      </c>
      <c r="J19" s="28">
        <f t="shared" si="2"/>
        <v>0</v>
      </c>
      <c r="K19" s="28">
        <v>0</v>
      </c>
      <c r="L19" s="28">
        <f t="shared" si="3"/>
        <v>0</v>
      </c>
      <c r="M19" s="29" t="s">
        <v>89</v>
      </c>
      <c r="N19" s="29" t="s">
        <v>4</v>
      </c>
      <c r="O19" s="28">
        <f t="shared" si="4"/>
        <v>0</v>
      </c>
      <c r="Z19" s="28">
        <f t="shared" si="5"/>
        <v>0</v>
      </c>
      <c r="AA19" s="28">
        <f t="shared" si="6"/>
        <v>0</v>
      </c>
      <c r="AB19" s="28">
        <f t="shared" si="7"/>
        <v>0</v>
      </c>
      <c r="AD19" s="28">
        <v>21</v>
      </c>
      <c r="AE19" s="28">
        <f t="shared" si="8"/>
        <v>0</v>
      </c>
      <c r="AF19" s="28">
        <f t="shared" si="9"/>
        <v>0</v>
      </c>
      <c r="AM19" s="28">
        <f t="shared" si="10"/>
        <v>0</v>
      </c>
      <c r="AN19" s="28">
        <f t="shared" si="11"/>
        <v>0</v>
      </c>
      <c r="AO19" s="29" t="s">
        <v>90</v>
      </c>
      <c r="AP19" s="29" t="s">
        <v>91</v>
      </c>
      <c r="AQ19" s="26" t="s">
        <v>92</v>
      </c>
    </row>
    <row r="20" spans="1:43" s="22" customFormat="1" ht="12.75">
      <c r="A20" s="27" t="s">
        <v>26</v>
      </c>
      <c r="B20" s="27" t="s">
        <v>2</v>
      </c>
      <c r="C20" s="27" t="s">
        <v>101</v>
      </c>
      <c r="D20" s="27" t="s">
        <v>105</v>
      </c>
      <c r="E20" s="27" t="s">
        <v>24</v>
      </c>
      <c r="F20" s="28">
        <v>1</v>
      </c>
      <c r="G20" s="28"/>
      <c r="H20" s="28">
        <f t="shared" si="0"/>
        <v>0</v>
      </c>
      <c r="I20" s="28">
        <f t="shared" si="1"/>
        <v>0</v>
      </c>
      <c r="J20" s="28">
        <f t="shared" si="2"/>
        <v>0</v>
      </c>
      <c r="K20" s="28">
        <v>0</v>
      </c>
      <c r="L20" s="28">
        <f t="shared" si="3"/>
        <v>0</v>
      </c>
      <c r="M20" s="29" t="s">
        <v>89</v>
      </c>
      <c r="N20" s="29" t="s">
        <v>4</v>
      </c>
      <c r="O20" s="28">
        <f t="shared" si="4"/>
        <v>0</v>
      </c>
      <c r="Z20" s="28">
        <f t="shared" si="5"/>
        <v>0</v>
      </c>
      <c r="AA20" s="28">
        <f t="shared" si="6"/>
        <v>0</v>
      </c>
      <c r="AB20" s="28">
        <f t="shared" si="7"/>
        <v>0</v>
      </c>
      <c r="AD20" s="28">
        <v>21</v>
      </c>
      <c r="AE20" s="28">
        <f t="shared" si="8"/>
        <v>0</v>
      </c>
      <c r="AF20" s="28">
        <f t="shared" si="9"/>
        <v>0</v>
      </c>
      <c r="AM20" s="28">
        <f t="shared" si="10"/>
        <v>0</v>
      </c>
      <c r="AN20" s="28">
        <f t="shared" si="11"/>
        <v>0</v>
      </c>
      <c r="AO20" s="29" t="s">
        <v>90</v>
      </c>
      <c r="AP20" s="29" t="s">
        <v>91</v>
      </c>
      <c r="AQ20" s="26" t="s">
        <v>92</v>
      </c>
    </row>
    <row r="21" spans="1:43" s="22" customFormat="1" ht="12.75">
      <c r="A21" s="27" t="s">
        <v>27</v>
      </c>
      <c r="B21" s="27" t="s">
        <v>2</v>
      </c>
      <c r="C21" s="27" t="s">
        <v>106</v>
      </c>
      <c r="D21" s="27" t="s">
        <v>107</v>
      </c>
      <c r="E21" s="27" t="s">
        <v>24</v>
      </c>
      <c r="F21" s="28">
        <v>1</v>
      </c>
      <c r="G21" s="28"/>
      <c r="H21" s="28">
        <f t="shared" si="0"/>
        <v>0</v>
      </c>
      <c r="I21" s="28">
        <f t="shared" si="1"/>
        <v>0</v>
      </c>
      <c r="J21" s="28">
        <f t="shared" si="2"/>
        <v>0</v>
      </c>
      <c r="K21" s="28">
        <v>0</v>
      </c>
      <c r="L21" s="28">
        <f t="shared" si="3"/>
        <v>0</v>
      </c>
      <c r="M21" s="29" t="s">
        <v>89</v>
      </c>
      <c r="N21" s="29" t="s">
        <v>4</v>
      </c>
      <c r="O21" s="28">
        <f t="shared" si="4"/>
        <v>0</v>
      </c>
      <c r="Z21" s="28">
        <f t="shared" si="5"/>
        <v>0</v>
      </c>
      <c r="AA21" s="28">
        <f t="shared" si="6"/>
        <v>0</v>
      </c>
      <c r="AB21" s="28">
        <f t="shared" si="7"/>
        <v>0</v>
      </c>
      <c r="AD21" s="28">
        <v>21</v>
      </c>
      <c r="AE21" s="28">
        <f t="shared" si="8"/>
        <v>0</v>
      </c>
      <c r="AF21" s="28">
        <f t="shared" si="9"/>
        <v>0</v>
      </c>
      <c r="AM21" s="28">
        <f t="shared" si="10"/>
        <v>0</v>
      </c>
      <c r="AN21" s="28">
        <f t="shared" si="11"/>
        <v>0</v>
      </c>
      <c r="AO21" s="29" t="s">
        <v>90</v>
      </c>
      <c r="AP21" s="29" t="s">
        <v>91</v>
      </c>
      <c r="AQ21" s="26" t="s">
        <v>92</v>
      </c>
    </row>
    <row r="22" spans="1:43" s="22" customFormat="1" ht="12.75">
      <c r="A22" s="27" t="s">
        <v>28</v>
      </c>
      <c r="B22" s="27" t="s">
        <v>2</v>
      </c>
      <c r="C22" s="27" t="s">
        <v>108</v>
      </c>
      <c r="D22" s="27" t="s">
        <v>109</v>
      </c>
      <c r="E22" s="27" t="s">
        <v>24</v>
      </c>
      <c r="F22" s="28">
        <v>1</v>
      </c>
      <c r="G22" s="28"/>
      <c r="H22" s="28">
        <f t="shared" si="0"/>
        <v>0</v>
      </c>
      <c r="I22" s="28">
        <f t="shared" si="1"/>
        <v>0</v>
      </c>
      <c r="J22" s="28">
        <f t="shared" si="2"/>
        <v>0</v>
      </c>
      <c r="K22" s="28">
        <v>0</v>
      </c>
      <c r="L22" s="28">
        <f t="shared" si="3"/>
        <v>0</v>
      </c>
      <c r="M22" s="29" t="s">
        <v>89</v>
      </c>
      <c r="N22" s="29" t="s">
        <v>4</v>
      </c>
      <c r="O22" s="28">
        <f t="shared" si="4"/>
        <v>0</v>
      </c>
      <c r="Z22" s="28">
        <f t="shared" si="5"/>
        <v>0</v>
      </c>
      <c r="AA22" s="28">
        <f t="shared" si="6"/>
        <v>0</v>
      </c>
      <c r="AB22" s="28">
        <f t="shared" si="7"/>
        <v>0</v>
      </c>
      <c r="AD22" s="28">
        <v>21</v>
      </c>
      <c r="AE22" s="28">
        <f t="shared" si="8"/>
        <v>0</v>
      </c>
      <c r="AF22" s="28">
        <f t="shared" si="9"/>
        <v>0</v>
      </c>
      <c r="AM22" s="28">
        <f t="shared" si="10"/>
        <v>0</v>
      </c>
      <c r="AN22" s="28">
        <f t="shared" si="11"/>
        <v>0</v>
      </c>
      <c r="AO22" s="29" t="s">
        <v>90</v>
      </c>
      <c r="AP22" s="29" t="s">
        <v>91</v>
      </c>
      <c r="AQ22" s="26" t="s">
        <v>92</v>
      </c>
    </row>
    <row r="23" spans="1:37" s="22" customFormat="1" ht="12.75">
      <c r="A23" s="23"/>
      <c r="B23" s="24" t="s">
        <v>2</v>
      </c>
      <c r="C23" s="24" t="s">
        <v>30</v>
      </c>
      <c r="D23" s="66" t="s">
        <v>110</v>
      </c>
      <c r="E23" s="67"/>
      <c r="F23" s="67"/>
      <c r="G23" s="67"/>
      <c r="H23" s="25">
        <f>SUM(H24:H28)</f>
        <v>0</v>
      </c>
      <c r="I23" s="25">
        <f>SUM(I24:I28)</f>
        <v>0</v>
      </c>
      <c r="J23" s="25">
        <f>H23+I23</f>
        <v>0</v>
      </c>
      <c r="K23" s="26"/>
      <c r="L23" s="25">
        <f>SUM(L24:L28)</f>
        <v>0</v>
      </c>
      <c r="M23" s="26"/>
      <c r="P23" s="25">
        <f>IF(Q23="PR",J23,SUM(O24:O28))</f>
        <v>0</v>
      </c>
      <c r="Q23" s="26" t="s">
        <v>88</v>
      </c>
      <c r="R23" s="25">
        <f>IF(Q23="HS",H23,0)</f>
        <v>0</v>
      </c>
      <c r="S23" s="25">
        <f>IF(Q23="HS",I23-P23,0)</f>
        <v>0</v>
      </c>
      <c r="T23" s="25">
        <f>IF(Q23="PS",H23,0)</f>
        <v>0</v>
      </c>
      <c r="U23" s="25">
        <f>IF(Q23="PS",I23-P23,0)</f>
        <v>0</v>
      </c>
      <c r="V23" s="25">
        <f>IF(Q23="MP",H23,0)</f>
        <v>0</v>
      </c>
      <c r="W23" s="25">
        <f>IF(Q23="MP",I23-P23,0)</f>
        <v>0</v>
      </c>
      <c r="X23" s="25">
        <f>IF(Q23="OM",H23,0)</f>
        <v>0</v>
      </c>
      <c r="Y23" s="26" t="s">
        <v>2</v>
      </c>
      <c r="AI23" s="25">
        <f>SUM(Z24:Z28)</f>
        <v>0</v>
      </c>
      <c r="AJ23" s="25">
        <f>SUM(AA24:AA28)</f>
        <v>0</v>
      </c>
      <c r="AK23" s="25">
        <f>SUM(AB24:AB28)</f>
        <v>0</v>
      </c>
    </row>
    <row r="24" spans="1:43" s="22" customFormat="1" ht="12.75">
      <c r="A24" s="27" t="s">
        <v>1</v>
      </c>
      <c r="B24" s="27" t="s">
        <v>2</v>
      </c>
      <c r="C24" s="27" t="s">
        <v>111</v>
      </c>
      <c r="D24" s="27" t="s">
        <v>112</v>
      </c>
      <c r="E24" s="27" t="s">
        <v>17</v>
      </c>
      <c r="F24" s="28">
        <v>15</v>
      </c>
      <c r="G24" s="28"/>
      <c r="H24" s="28">
        <f>F24*AE24</f>
        <v>0</v>
      </c>
      <c r="I24" s="28">
        <f>J24-H24</f>
        <v>0</v>
      </c>
      <c r="J24" s="28">
        <f>F24*G24</f>
        <v>0</v>
      </c>
      <c r="K24" s="28">
        <v>0</v>
      </c>
      <c r="L24" s="28">
        <f>F24*K24</f>
        <v>0</v>
      </c>
      <c r="M24" s="29" t="s">
        <v>113</v>
      </c>
      <c r="N24" s="29" t="s">
        <v>4</v>
      </c>
      <c r="O24" s="28">
        <f>IF(N24="5",I24,0)</f>
        <v>0</v>
      </c>
      <c r="Z24" s="28">
        <f>IF(AD24=0,J24,0)</f>
        <v>0</v>
      </c>
      <c r="AA24" s="28">
        <f>IF(AD24=15,J24,0)</f>
        <v>0</v>
      </c>
      <c r="AB24" s="28">
        <f>IF(AD24=21,J24,0)</f>
        <v>0</v>
      </c>
      <c r="AD24" s="28">
        <v>21</v>
      </c>
      <c r="AE24" s="28">
        <f>G24*0</f>
        <v>0</v>
      </c>
      <c r="AF24" s="28">
        <f>G24*(1-0)</f>
        <v>0</v>
      </c>
      <c r="AM24" s="28">
        <f>F24*AE24</f>
        <v>0</v>
      </c>
      <c r="AN24" s="28">
        <f>F24*AF24</f>
        <v>0</v>
      </c>
      <c r="AO24" s="29" t="s">
        <v>114</v>
      </c>
      <c r="AP24" s="29" t="s">
        <v>91</v>
      </c>
      <c r="AQ24" s="26" t="s">
        <v>92</v>
      </c>
    </row>
    <row r="25" spans="1:43" s="22" customFormat="1" ht="12.75">
      <c r="A25" s="27" t="s">
        <v>32</v>
      </c>
      <c r="B25" s="27" t="s">
        <v>2</v>
      </c>
      <c r="C25" s="27" t="s">
        <v>115</v>
      </c>
      <c r="D25" s="27" t="s">
        <v>116</v>
      </c>
      <c r="E25" s="27" t="s">
        <v>24</v>
      </c>
      <c r="F25" s="28">
        <v>2</v>
      </c>
      <c r="G25" s="28"/>
      <c r="H25" s="28">
        <f>F25*AE25</f>
        <v>0</v>
      </c>
      <c r="I25" s="28">
        <f>J25-H25</f>
        <v>0</v>
      </c>
      <c r="J25" s="28">
        <f>F25*G25</f>
        <v>0</v>
      </c>
      <c r="K25" s="28">
        <v>0</v>
      </c>
      <c r="L25" s="28">
        <f>F25*K25</f>
        <v>0</v>
      </c>
      <c r="M25" s="29" t="s">
        <v>89</v>
      </c>
      <c r="N25" s="29" t="s">
        <v>4</v>
      </c>
      <c r="O25" s="28">
        <f>IF(N25="5",I25,0)</f>
        <v>0</v>
      </c>
      <c r="Z25" s="28">
        <f>IF(AD25=0,J25,0)</f>
        <v>0</v>
      </c>
      <c r="AA25" s="28">
        <f>IF(AD25=15,J25,0)</f>
        <v>0</v>
      </c>
      <c r="AB25" s="28">
        <f>IF(AD25=21,J25,0)</f>
        <v>0</v>
      </c>
      <c r="AD25" s="28">
        <v>21</v>
      </c>
      <c r="AE25" s="28">
        <f>G25*0</f>
        <v>0</v>
      </c>
      <c r="AF25" s="28">
        <f>G25*(1-0)</f>
        <v>0</v>
      </c>
      <c r="AM25" s="28">
        <f>F25*AE25</f>
        <v>0</v>
      </c>
      <c r="AN25" s="28">
        <f>F25*AF25</f>
        <v>0</v>
      </c>
      <c r="AO25" s="29" t="s">
        <v>114</v>
      </c>
      <c r="AP25" s="29" t="s">
        <v>91</v>
      </c>
      <c r="AQ25" s="26" t="s">
        <v>92</v>
      </c>
    </row>
    <row r="26" spans="1:43" s="22" customFormat="1" ht="12.75">
      <c r="A26" s="27" t="s">
        <v>0</v>
      </c>
      <c r="B26" s="27" t="s">
        <v>2</v>
      </c>
      <c r="C26" s="27" t="s">
        <v>117</v>
      </c>
      <c r="D26" s="27" t="s">
        <v>118</v>
      </c>
      <c r="E26" s="27" t="s">
        <v>24</v>
      </c>
      <c r="F26" s="28">
        <v>1</v>
      </c>
      <c r="G26" s="28"/>
      <c r="H26" s="28">
        <f>F26*AE26</f>
        <v>0</v>
      </c>
      <c r="I26" s="28">
        <f>J26-H26</f>
        <v>0</v>
      </c>
      <c r="J26" s="28">
        <f>F26*G26</f>
        <v>0</v>
      </c>
      <c r="K26" s="28">
        <v>0</v>
      </c>
      <c r="L26" s="28">
        <f>F26*K26</f>
        <v>0</v>
      </c>
      <c r="M26" s="29" t="s">
        <v>89</v>
      </c>
      <c r="N26" s="29" t="s">
        <v>4</v>
      </c>
      <c r="O26" s="28">
        <f>IF(N26="5",I26,0)</f>
        <v>0</v>
      </c>
      <c r="Z26" s="28">
        <f>IF(AD26=0,J26,0)</f>
        <v>0</v>
      </c>
      <c r="AA26" s="28">
        <f>IF(AD26=15,J26,0)</f>
        <v>0</v>
      </c>
      <c r="AB26" s="28">
        <f>IF(AD26=21,J26,0)</f>
        <v>0</v>
      </c>
      <c r="AD26" s="28">
        <v>21</v>
      </c>
      <c r="AE26" s="28">
        <f>G26*0</f>
        <v>0</v>
      </c>
      <c r="AF26" s="28">
        <f>G26*(1-0)</f>
        <v>0</v>
      </c>
      <c r="AM26" s="28">
        <f>F26*AE26</f>
        <v>0</v>
      </c>
      <c r="AN26" s="28">
        <f>F26*AF26</f>
        <v>0</v>
      </c>
      <c r="AO26" s="29" t="s">
        <v>114</v>
      </c>
      <c r="AP26" s="29" t="s">
        <v>91</v>
      </c>
      <c r="AQ26" s="26" t="s">
        <v>92</v>
      </c>
    </row>
    <row r="27" spans="1:43" s="22" customFormat="1" ht="12.75">
      <c r="A27" s="27" t="s">
        <v>33</v>
      </c>
      <c r="B27" s="27" t="s">
        <v>2</v>
      </c>
      <c r="C27" s="27" t="s">
        <v>119</v>
      </c>
      <c r="D27" s="27" t="s">
        <v>120</v>
      </c>
      <c r="E27" s="27" t="s">
        <v>24</v>
      </c>
      <c r="F27" s="28">
        <v>3</v>
      </c>
      <c r="G27" s="28"/>
      <c r="H27" s="28">
        <f>F27*AE27</f>
        <v>0</v>
      </c>
      <c r="I27" s="28">
        <f>J27-H27</f>
        <v>0</v>
      </c>
      <c r="J27" s="28">
        <f>F27*G27</f>
        <v>0</v>
      </c>
      <c r="K27" s="28">
        <v>0</v>
      </c>
      <c r="L27" s="28">
        <f>F27*K27</f>
        <v>0</v>
      </c>
      <c r="M27" s="29" t="s">
        <v>89</v>
      </c>
      <c r="N27" s="29" t="s">
        <v>4</v>
      </c>
      <c r="O27" s="28">
        <f>IF(N27="5",I27,0)</f>
        <v>0</v>
      </c>
      <c r="Z27" s="28">
        <f>IF(AD27=0,J27,0)</f>
        <v>0</v>
      </c>
      <c r="AA27" s="28">
        <f>IF(AD27=15,J27,0)</f>
        <v>0</v>
      </c>
      <c r="AB27" s="28">
        <f>IF(AD27=21,J27,0)</f>
        <v>0</v>
      </c>
      <c r="AD27" s="28">
        <v>21</v>
      </c>
      <c r="AE27" s="28">
        <f>G27*0</f>
        <v>0</v>
      </c>
      <c r="AF27" s="28">
        <f>G27*(1-0)</f>
        <v>0</v>
      </c>
      <c r="AM27" s="28">
        <f>F27*AE27</f>
        <v>0</v>
      </c>
      <c r="AN27" s="28">
        <f>F27*AF27</f>
        <v>0</v>
      </c>
      <c r="AO27" s="29" t="s">
        <v>114</v>
      </c>
      <c r="AP27" s="29" t="s">
        <v>91</v>
      </c>
      <c r="AQ27" s="26" t="s">
        <v>92</v>
      </c>
    </row>
    <row r="28" spans="1:43" s="22" customFormat="1" ht="12.75">
      <c r="A28" s="27" t="s">
        <v>34</v>
      </c>
      <c r="B28" s="27" t="s">
        <v>2</v>
      </c>
      <c r="C28" s="27" t="s">
        <v>121</v>
      </c>
      <c r="D28" s="27" t="s">
        <v>122</v>
      </c>
      <c r="E28" s="27" t="s">
        <v>24</v>
      </c>
      <c r="F28" s="28">
        <v>2</v>
      </c>
      <c r="G28" s="28"/>
      <c r="H28" s="28">
        <f>F28*AE28</f>
        <v>0</v>
      </c>
      <c r="I28" s="28">
        <f>J28-H28</f>
        <v>0</v>
      </c>
      <c r="J28" s="28">
        <f>F28*G28</f>
        <v>0</v>
      </c>
      <c r="K28" s="28">
        <v>0</v>
      </c>
      <c r="L28" s="28">
        <f>F28*K28</f>
        <v>0</v>
      </c>
      <c r="M28" s="29" t="s">
        <v>89</v>
      </c>
      <c r="N28" s="29" t="s">
        <v>4</v>
      </c>
      <c r="O28" s="28">
        <f>IF(N28="5",I28,0)</f>
        <v>0</v>
      </c>
      <c r="Z28" s="28">
        <f>IF(AD28=0,J28,0)</f>
        <v>0</v>
      </c>
      <c r="AA28" s="28">
        <f>IF(AD28=15,J28,0)</f>
        <v>0</v>
      </c>
      <c r="AB28" s="28">
        <f>IF(AD28=21,J28,0)</f>
        <v>0</v>
      </c>
      <c r="AD28" s="28">
        <v>21</v>
      </c>
      <c r="AE28" s="28">
        <f>G28*0</f>
        <v>0</v>
      </c>
      <c r="AF28" s="28">
        <f>G28*(1-0)</f>
        <v>0</v>
      </c>
      <c r="AM28" s="28">
        <f>F28*AE28</f>
        <v>0</v>
      </c>
      <c r="AN28" s="28">
        <f>F28*AF28</f>
        <v>0</v>
      </c>
      <c r="AO28" s="29" t="s">
        <v>114</v>
      </c>
      <c r="AP28" s="29" t="s">
        <v>91</v>
      </c>
      <c r="AQ28" s="26" t="s">
        <v>92</v>
      </c>
    </row>
    <row r="29" spans="1:37" s="22" customFormat="1" ht="12.75">
      <c r="A29" s="23"/>
      <c r="B29" s="24" t="s">
        <v>2</v>
      </c>
      <c r="C29" s="24" t="s">
        <v>123</v>
      </c>
      <c r="D29" s="66" t="s">
        <v>124</v>
      </c>
      <c r="E29" s="67"/>
      <c r="F29" s="67"/>
      <c r="G29" s="67"/>
      <c r="H29" s="25">
        <f>SUM(H30:H31)</f>
        <v>0</v>
      </c>
      <c r="I29" s="25">
        <f>SUM(I30:I31)</f>
        <v>0</v>
      </c>
      <c r="J29" s="25">
        <f>H29+I29</f>
        <v>0</v>
      </c>
      <c r="K29" s="26"/>
      <c r="L29" s="25">
        <f>SUM(L30:L31)</f>
        <v>5.01</v>
      </c>
      <c r="M29" s="26"/>
      <c r="P29" s="25">
        <f>IF(Q29="PR",J29,SUM(O30:O31))</f>
        <v>0</v>
      </c>
      <c r="Q29" s="26" t="s">
        <v>88</v>
      </c>
      <c r="R29" s="25">
        <f>IF(Q29="HS",H29,0)</f>
        <v>0</v>
      </c>
      <c r="S29" s="25">
        <f>IF(Q29="HS",I29-P29,0)</f>
        <v>0</v>
      </c>
      <c r="T29" s="25">
        <f>IF(Q29="PS",H29,0)</f>
        <v>0</v>
      </c>
      <c r="U29" s="25">
        <f>IF(Q29="PS",I29-P29,0)</f>
        <v>0</v>
      </c>
      <c r="V29" s="25">
        <f>IF(Q29="MP",H29,0)</f>
        <v>0</v>
      </c>
      <c r="W29" s="25">
        <f>IF(Q29="MP",I29-P29,0)</f>
        <v>0</v>
      </c>
      <c r="X29" s="25">
        <f>IF(Q29="OM",H29,0)</f>
        <v>0</v>
      </c>
      <c r="Y29" s="26" t="s">
        <v>2</v>
      </c>
      <c r="AI29" s="25">
        <f>SUM(Z30:Z31)</f>
        <v>0</v>
      </c>
      <c r="AJ29" s="25">
        <f>SUM(AA30:AA31)</f>
        <v>0</v>
      </c>
      <c r="AK29" s="25">
        <f>SUM(AB30:AB31)</f>
        <v>0</v>
      </c>
    </row>
    <row r="30" spans="1:43" s="22" customFormat="1" ht="12.75">
      <c r="A30" s="27" t="s">
        <v>35</v>
      </c>
      <c r="B30" s="27" t="s">
        <v>2</v>
      </c>
      <c r="C30" s="27" t="s">
        <v>125</v>
      </c>
      <c r="D30" s="27" t="s">
        <v>126</v>
      </c>
      <c r="E30" s="27" t="s">
        <v>18</v>
      </c>
      <c r="F30" s="28">
        <v>3</v>
      </c>
      <c r="G30" s="28"/>
      <c r="H30" s="28">
        <f>F30*AE30</f>
        <v>0</v>
      </c>
      <c r="I30" s="28">
        <f>J30-H30</f>
        <v>0</v>
      </c>
      <c r="J30" s="28">
        <f>F30*G30</f>
        <v>0</v>
      </c>
      <c r="K30" s="28">
        <v>1.67</v>
      </c>
      <c r="L30" s="28">
        <f>F30*K30</f>
        <v>5.01</v>
      </c>
      <c r="M30" s="29" t="s">
        <v>127</v>
      </c>
      <c r="N30" s="29" t="s">
        <v>12</v>
      </c>
      <c r="O30" s="28">
        <f>IF(N30="5",I30,0)</f>
        <v>0</v>
      </c>
      <c r="Z30" s="28">
        <f>IF(AD30=0,J30,0)</f>
        <v>0</v>
      </c>
      <c r="AA30" s="28">
        <f>IF(AD30=15,J30,0)</f>
        <v>0</v>
      </c>
      <c r="AB30" s="28">
        <f>IF(AD30=21,J30,0)</f>
        <v>0</v>
      </c>
      <c r="AD30" s="28">
        <v>21</v>
      </c>
      <c r="AE30" s="28">
        <f>G30*1</f>
        <v>0</v>
      </c>
      <c r="AF30" s="28">
        <f>G30*(1-1)</f>
        <v>0</v>
      </c>
      <c r="AM30" s="28">
        <f>F30*AE30</f>
        <v>0</v>
      </c>
      <c r="AN30" s="28">
        <f>F30*AF30</f>
        <v>0</v>
      </c>
      <c r="AO30" s="29" t="s">
        <v>128</v>
      </c>
      <c r="AP30" s="29" t="s">
        <v>129</v>
      </c>
      <c r="AQ30" s="26" t="s">
        <v>92</v>
      </c>
    </row>
    <row r="31" spans="1:43" s="22" customFormat="1" ht="12.75">
      <c r="A31" s="27" t="s">
        <v>36</v>
      </c>
      <c r="B31" s="27" t="s">
        <v>2</v>
      </c>
      <c r="C31" s="27" t="s">
        <v>130</v>
      </c>
      <c r="D31" s="27" t="s">
        <v>131</v>
      </c>
      <c r="E31" s="27" t="s">
        <v>29</v>
      </c>
      <c r="F31" s="28">
        <v>5</v>
      </c>
      <c r="G31" s="28"/>
      <c r="H31" s="28">
        <f>F31*AE31</f>
        <v>0</v>
      </c>
      <c r="I31" s="28">
        <f>J31-H31</f>
        <v>0</v>
      </c>
      <c r="J31" s="28">
        <f>F31*G31</f>
        <v>0</v>
      </c>
      <c r="K31" s="28">
        <v>0</v>
      </c>
      <c r="L31" s="28">
        <f>F31*K31</f>
        <v>0</v>
      </c>
      <c r="M31" s="29" t="s">
        <v>89</v>
      </c>
      <c r="N31" s="29" t="s">
        <v>19</v>
      </c>
      <c r="O31" s="28">
        <f>IF(N31="5",I31,0)</f>
        <v>0</v>
      </c>
      <c r="Z31" s="28">
        <f>IF(AD31=0,J31,0)</f>
        <v>0</v>
      </c>
      <c r="AA31" s="28">
        <f>IF(AD31=15,J31,0)</f>
        <v>0</v>
      </c>
      <c r="AB31" s="28">
        <f>IF(AD31=21,J31,0)</f>
        <v>0</v>
      </c>
      <c r="AD31" s="28">
        <v>21</v>
      </c>
      <c r="AE31" s="28">
        <f>G31*0</f>
        <v>0</v>
      </c>
      <c r="AF31" s="28">
        <f>G31*(1-0)</f>
        <v>0</v>
      </c>
      <c r="AM31" s="28">
        <f>F31*AE31</f>
        <v>0</v>
      </c>
      <c r="AN31" s="28">
        <f>F31*AF31</f>
        <v>0</v>
      </c>
      <c r="AO31" s="29" t="s">
        <v>128</v>
      </c>
      <c r="AP31" s="29" t="s">
        <v>129</v>
      </c>
      <c r="AQ31" s="26" t="s">
        <v>92</v>
      </c>
    </row>
    <row r="32" spans="1:37" s="22" customFormat="1" ht="12.75">
      <c r="A32" s="23"/>
      <c r="B32" s="24" t="s">
        <v>2</v>
      </c>
      <c r="C32" s="24" t="s">
        <v>132</v>
      </c>
      <c r="D32" s="66" t="s">
        <v>133</v>
      </c>
      <c r="E32" s="67"/>
      <c r="F32" s="67"/>
      <c r="G32" s="67"/>
      <c r="H32" s="25">
        <f>SUM(H33:H34)</f>
        <v>0</v>
      </c>
      <c r="I32" s="25">
        <f>SUM(I33:I34)</f>
        <v>0</v>
      </c>
      <c r="J32" s="25">
        <f>H32+I32</f>
        <v>0</v>
      </c>
      <c r="K32" s="26"/>
      <c r="L32" s="25">
        <f>SUM(L33:L34)</f>
        <v>0</v>
      </c>
      <c r="M32" s="26"/>
      <c r="P32" s="25">
        <f>IF(Q32="PR",J32,SUM(O33:O34))</f>
        <v>0</v>
      </c>
      <c r="Q32" s="26" t="s">
        <v>88</v>
      </c>
      <c r="R32" s="25">
        <f>IF(Q32="HS",H32,0)</f>
        <v>0</v>
      </c>
      <c r="S32" s="25">
        <f>IF(Q32="HS",I32-P32,0)</f>
        <v>0</v>
      </c>
      <c r="T32" s="25">
        <f>IF(Q32="PS",H32,0)</f>
        <v>0</v>
      </c>
      <c r="U32" s="25">
        <f>IF(Q32="PS",I32-P32,0)</f>
        <v>0</v>
      </c>
      <c r="V32" s="25">
        <f>IF(Q32="MP",H32,0)</f>
        <v>0</v>
      </c>
      <c r="W32" s="25">
        <f>IF(Q32="MP",I32-P32,0)</f>
        <v>0</v>
      </c>
      <c r="X32" s="25">
        <f>IF(Q32="OM",H32,0)</f>
        <v>0</v>
      </c>
      <c r="Y32" s="26" t="s">
        <v>2</v>
      </c>
      <c r="AI32" s="25">
        <f>SUM(Z33:Z34)</f>
        <v>0</v>
      </c>
      <c r="AJ32" s="25">
        <f>SUM(AA33:AA34)</f>
        <v>0</v>
      </c>
      <c r="AK32" s="25">
        <f>SUM(AB33:AB34)</f>
        <v>0</v>
      </c>
    </row>
    <row r="33" spans="1:43" s="22" customFormat="1" ht="12.75">
      <c r="A33" s="27" t="s">
        <v>37</v>
      </c>
      <c r="B33" s="27" t="s">
        <v>2</v>
      </c>
      <c r="C33" s="27" t="s">
        <v>134</v>
      </c>
      <c r="D33" s="27" t="s">
        <v>135</v>
      </c>
      <c r="E33" s="27" t="s">
        <v>18</v>
      </c>
      <c r="F33" s="28">
        <v>15</v>
      </c>
      <c r="G33" s="28"/>
      <c r="H33" s="28">
        <f>F33*AE33</f>
        <v>0</v>
      </c>
      <c r="I33" s="28">
        <f>J33-H33</f>
        <v>0</v>
      </c>
      <c r="J33" s="28">
        <f>F33*G33</f>
        <v>0</v>
      </c>
      <c r="K33" s="28">
        <v>0</v>
      </c>
      <c r="L33" s="28">
        <f>F33*K33</f>
        <v>0</v>
      </c>
      <c r="M33" s="29" t="s">
        <v>89</v>
      </c>
      <c r="N33" s="29" t="s">
        <v>19</v>
      </c>
      <c r="O33" s="28">
        <f>IF(N33="5",I33,0)</f>
        <v>0</v>
      </c>
      <c r="Z33" s="28">
        <f>IF(AD33=0,J33,0)</f>
        <v>0</v>
      </c>
      <c r="AA33" s="28">
        <f>IF(AD33=15,J33,0)</f>
        <v>0</v>
      </c>
      <c r="AB33" s="28">
        <f>IF(AD33=21,J33,0)</f>
        <v>0</v>
      </c>
      <c r="AD33" s="28">
        <v>21</v>
      </c>
      <c r="AE33" s="28">
        <f>G33*0</f>
        <v>0</v>
      </c>
      <c r="AF33" s="28">
        <f>G33*(1-0)</f>
        <v>0</v>
      </c>
      <c r="AM33" s="28">
        <f>F33*AE33</f>
        <v>0</v>
      </c>
      <c r="AN33" s="28">
        <f>F33*AF33</f>
        <v>0</v>
      </c>
      <c r="AO33" s="29" t="s">
        <v>136</v>
      </c>
      <c r="AP33" s="29" t="s">
        <v>129</v>
      </c>
      <c r="AQ33" s="26" t="s">
        <v>92</v>
      </c>
    </row>
    <row r="34" spans="1:43" s="22" customFormat="1" ht="12.75">
      <c r="A34" s="27" t="s">
        <v>38</v>
      </c>
      <c r="B34" s="27" t="s">
        <v>2</v>
      </c>
      <c r="C34" s="27" t="s">
        <v>137</v>
      </c>
      <c r="D34" s="27" t="s">
        <v>138</v>
      </c>
      <c r="E34" s="27" t="s">
        <v>29</v>
      </c>
      <c r="F34" s="28">
        <v>10.5</v>
      </c>
      <c r="G34" s="28"/>
      <c r="H34" s="28">
        <f>F34*AE34</f>
        <v>0</v>
      </c>
      <c r="I34" s="28">
        <f>J34-H34</f>
        <v>0</v>
      </c>
      <c r="J34" s="28">
        <f>F34*G34</f>
        <v>0</v>
      </c>
      <c r="K34" s="28">
        <v>0</v>
      </c>
      <c r="L34" s="28">
        <f>F34*K34</f>
        <v>0</v>
      </c>
      <c r="M34" s="29" t="s">
        <v>89</v>
      </c>
      <c r="N34" s="29" t="s">
        <v>19</v>
      </c>
      <c r="O34" s="28">
        <f>IF(N34="5",I34,0)</f>
        <v>0</v>
      </c>
      <c r="Z34" s="28">
        <f>IF(AD34=0,J34,0)</f>
        <v>0</v>
      </c>
      <c r="AA34" s="28">
        <f>IF(AD34=15,J34,0)</f>
        <v>0</v>
      </c>
      <c r="AB34" s="28">
        <f>IF(AD34=21,J34,0)</f>
        <v>0</v>
      </c>
      <c r="AD34" s="28">
        <v>21</v>
      </c>
      <c r="AE34" s="28">
        <f>G34*0</f>
        <v>0</v>
      </c>
      <c r="AF34" s="28">
        <f>G34*(1-0)</f>
        <v>0</v>
      </c>
      <c r="AM34" s="28">
        <f>F34*AE34</f>
        <v>0</v>
      </c>
      <c r="AN34" s="28">
        <f>F34*AF34</f>
        <v>0</v>
      </c>
      <c r="AO34" s="29" t="s">
        <v>136</v>
      </c>
      <c r="AP34" s="29" t="s">
        <v>129</v>
      </c>
      <c r="AQ34" s="26" t="s">
        <v>92</v>
      </c>
    </row>
    <row r="35" spans="1:13" s="22" customFormat="1" ht="12.75">
      <c r="A35" s="30"/>
      <c r="B35" s="31" t="s">
        <v>13</v>
      </c>
      <c r="C35" s="31"/>
      <c r="D35" s="68" t="s">
        <v>139</v>
      </c>
      <c r="E35" s="69"/>
      <c r="F35" s="69"/>
      <c r="G35" s="69"/>
      <c r="H35" s="32" t="e">
        <f>H36+#REF!</f>
        <v>#REF!</v>
      </c>
      <c r="I35" s="32" t="e">
        <f>I36+#REF!</f>
        <v>#REF!</v>
      </c>
      <c r="J35" s="32" t="e">
        <f>H35+I35</f>
        <v>#REF!</v>
      </c>
      <c r="K35" s="33"/>
      <c r="L35" s="32" t="e">
        <f>L36+#REF!</f>
        <v>#REF!</v>
      </c>
      <c r="M35" s="33"/>
    </row>
    <row r="36" spans="1:37" s="22" customFormat="1" ht="12.75">
      <c r="A36" s="23"/>
      <c r="B36" s="24" t="s">
        <v>13</v>
      </c>
      <c r="C36" s="24" t="s">
        <v>31</v>
      </c>
      <c r="D36" s="66" t="s">
        <v>140</v>
      </c>
      <c r="E36" s="67"/>
      <c r="F36" s="67"/>
      <c r="G36" s="67"/>
      <c r="H36" s="25">
        <f>SUM(H37:H39)</f>
        <v>0</v>
      </c>
      <c r="I36" s="25">
        <f>SUM(I37:I39)</f>
        <v>0</v>
      </c>
      <c r="J36" s="25">
        <f>H36+I36</f>
        <v>0</v>
      </c>
      <c r="K36" s="26"/>
      <c r="L36" s="25">
        <f>SUM(L37:L39)</f>
        <v>0.14100000000000001</v>
      </c>
      <c r="M36" s="26"/>
      <c r="P36" s="25">
        <f>IF(Q36="PR",J36,SUM(O37:O39))</f>
        <v>0</v>
      </c>
      <c r="Q36" s="26" t="s">
        <v>88</v>
      </c>
      <c r="R36" s="25">
        <f>IF(Q36="HS",H36,0)</f>
        <v>0</v>
      </c>
      <c r="S36" s="25">
        <f>IF(Q36="HS",I36-P36,0)</f>
        <v>0</v>
      </c>
      <c r="T36" s="25">
        <f>IF(Q36="PS",H36,0)</f>
        <v>0</v>
      </c>
      <c r="U36" s="25">
        <f>IF(Q36="PS",I36-P36,0)</f>
        <v>0</v>
      </c>
      <c r="V36" s="25">
        <f>IF(Q36="MP",H36,0)</f>
        <v>0</v>
      </c>
      <c r="W36" s="25">
        <f>IF(Q36="MP",I36-P36,0)</f>
        <v>0</v>
      </c>
      <c r="X36" s="25">
        <f>IF(Q36="OM",H36,0)</f>
        <v>0</v>
      </c>
      <c r="Y36" s="26" t="s">
        <v>13</v>
      </c>
      <c r="AI36" s="25">
        <f>SUM(Z37:Z39)</f>
        <v>0</v>
      </c>
      <c r="AJ36" s="25">
        <f>SUM(AA37:AA39)</f>
        <v>0</v>
      </c>
      <c r="AK36" s="25">
        <f>SUM(AB37:AB39)</f>
        <v>0</v>
      </c>
    </row>
    <row r="37" spans="1:43" s="22" customFormat="1" ht="12.75">
      <c r="A37" s="27" t="s">
        <v>39</v>
      </c>
      <c r="B37" s="27" t="s">
        <v>13</v>
      </c>
      <c r="C37" s="27" t="s">
        <v>141</v>
      </c>
      <c r="D37" s="27" t="s">
        <v>142</v>
      </c>
      <c r="E37" s="27" t="s">
        <v>17</v>
      </c>
      <c r="F37" s="28">
        <v>15</v>
      </c>
      <c r="G37" s="28"/>
      <c r="H37" s="28">
        <f>F37*AE37</f>
        <v>0</v>
      </c>
      <c r="I37" s="28">
        <f>J37-H37</f>
        <v>0</v>
      </c>
      <c r="J37" s="28">
        <f>F37*G37</f>
        <v>0</v>
      </c>
      <c r="K37" s="28">
        <v>0.0094</v>
      </c>
      <c r="L37" s="28">
        <f>F37*K37</f>
        <v>0.14100000000000001</v>
      </c>
      <c r="M37" s="29" t="s">
        <v>89</v>
      </c>
      <c r="N37" s="29" t="s">
        <v>4</v>
      </c>
      <c r="O37" s="28">
        <f>IF(N37="5",I37,0)</f>
        <v>0</v>
      </c>
      <c r="Z37" s="28">
        <f>IF(AD37=0,J37,0)</f>
        <v>0</v>
      </c>
      <c r="AA37" s="28">
        <f>IF(AD37=15,J37,0)</f>
        <v>0</v>
      </c>
      <c r="AB37" s="28">
        <f>IF(AD37=21,J37,0)</f>
        <v>0</v>
      </c>
      <c r="AD37" s="28">
        <v>21</v>
      </c>
      <c r="AE37" s="28">
        <f>G37*0.277414054276105</f>
        <v>0</v>
      </c>
      <c r="AF37" s="28">
        <f>G37*(1-0.277414054276105)</f>
        <v>0</v>
      </c>
      <c r="AM37" s="28">
        <f>F37*AE37</f>
        <v>0</v>
      </c>
      <c r="AN37" s="28">
        <f>F37*AF37</f>
        <v>0</v>
      </c>
      <c r="AO37" s="29" t="s">
        <v>143</v>
      </c>
      <c r="AP37" s="29" t="s">
        <v>91</v>
      </c>
      <c r="AQ37" s="26" t="s">
        <v>144</v>
      </c>
    </row>
    <row r="38" spans="1:43" s="22" customFormat="1" ht="12.75">
      <c r="A38" s="27" t="s">
        <v>40</v>
      </c>
      <c r="B38" s="27" t="s">
        <v>13</v>
      </c>
      <c r="C38" s="27" t="s">
        <v>145</v>
      </c>
      <c r="D38" s="27" t="s">
        <v>146</v>
      </c>
      <c r="E38" s="27" t="s">
        <v>17</v>
      </c>
      <c r="F38" s="28">
        <v>15</v>
      </c>
      <c r="G38" s="28"/>
      <c r="H38" s="28">
        <f>F38*AE38</f>
        <v>0</v>
      </c>
      <c r="I38" s="28">
        <f>J38-H38</f>
        <v>0</v>
      </c>
      <c r="J38" s="28">
        <f>F38*G38</f>
        <v>0</v>
      </c>
      <c r="K38" s="28">
        <v>0</v>
      </c>
      <c r="L38" s="28">
        <f>F38*K38</f>
        <v>0</v>
      </c>
      <c r="M38" s="29" t="s">
        <v>89</v>
      </c>
      <c r="N38" s="29" t="s">
        <v>4</v>
      </c>
      <c r="O38" s="28">
        <f>IF(N38="5",I38,0)</f>
        <v>0</v>
      </c>
      <c r="Z38" s="28">
        <f>IF(AD38=0,J38,0)</f>
        <v>0</v>
      </c>
      <c r="AA38" s="28">
        <f>IF(AD38=15,J38,0)</f>
        <v>0</v>
      </c>
      <c r="AB38" s="28">
        <f>IF(AD38=21,J38,0)</f>
        <v>0</v>
      </c>
      <c r="AD38" s="28">
        <v>21</v>
      </c>
      <c r="AE38" s="28">
        <f>G38*0</f>
        <v>0</v>
      </c>
      <c r="AF38" s="28">
        <f>G38*(1-0)</f>
        <v>0</v>
      </c>
      <c r="AM38" s="28">
        <f>F38*AE38</f>
        <v>0</v>
      </c>
      <c r="AN38" s="28">
        <f>F38*AF38</f>
        <v>0</v>
      </c>
      <c r="AO38" s="29" t="s">
        <v>143</v>
      </c>
      <c r="AP38" s="29" t="s">
        <v>91</v>
      </c>
      <c r="AQ38" s="26" t="s">
        <v>144</v>
      </c>
    </row>
    <row r="39" spans="1:43" s="22" customFormat="1" ht="12.75">
      <c r="A39" s="27" t="s">
        <v>42</v>
      </c>
      <c r="B39" s="27" t="s">
        <v>13</v>
      </c>
      <c r="C39" s="27" t="s">
        <v>147</v>
      </c>
      <c r="D39" s="27" t="s">
        <v>148</v>
      </c>
      <c r="E39" s="27" t="s">
        <v>149</v>
      </c>
      <c r="F39" s="28">
        <v>1</v>
      </c>
      <c r="G39" s="28"/>
      <c r="H39" s="28">
        <f>F39*AE39</f>
        <v>0</v>
      </c>
      <c r="I39" s="28">
        <f>J39-H39</f>
        <v>0</v>
      </c>
      <c r="J39" s="28">
        <f>F39*G39</f>
        <v>0</v>
      </c>
      <c r="K39" s="28">
        <v>0</v>
      </c>
      <c r="L39" s="28">
        <f>F39*K39</f>
        <v>0</v>
      </c>
      <c r="M39" s="29"/>
      <c r="N39" s="29" t="s">
        <v>4</v>
      </c>
      <c r="O39" s="28">
        <f>IF(N39="5",I39,0)</f>
        <v>0</v>
      </c>
      <c r="Z39" s="28">
        <f>IF(AD39=0,J39,0)</f>
        <v>0</v>
      </c>
      <c r="AA39" s="28">
        <f>IF(AD39=15,J39,0)</f>
        <v>0</v>
      </c>
      <c r="AB39" s="28">
        <f>IF(AD39=21,J39,0)</f>
        <v>0</v>
      </c>
      <c r="AD39" s="28">
        <v>21</v>
      </c>
      <c r="AE39" s="28">
        <f>G39*0</f>
        <v>0</v>
      </c>
      <c r="AF39" s="28">
        <f>G39*(1-0)</f>
        <v>0</v>
      </c>
      <c r="AM39" s="28">
        <f>F39*AE39</f>
        <v>0</v>
      </c>
      <c r="AN39" s="28">
        <f>F39*AF39</f>
        <v>0</v>
      </c>
      <c r="AO39" s="29" t="s">
        <v>143</v>
      </c>
      <c r="AP39" s="29" t="s">
        <v>91</v>
      </c>
      <c r="AQ39" s="26" t="s">
        <v>144</v>
      </c>
    </row>
    <row r="40" spans="1:13" s="22" customFormat="1" ht="12.75">
      <c r="A40" s="30"/>
      <c r="B40" s="31" t="s">
        <v>14</v>
      </c>
      <c r="C40" s="31"/>
      <c r="D40" s="68" t="s">
        <v>150</v>
      </c>
      <c r="E40" s="69"/>
      <c r="F40" s="69"/>
      <c r="G40" s="69"/>
      <c r="H40" s="32">
        <f>H41+H44+H58+H60</f>
        <v>0</v>
      </c>
      <c r="I40" s="32">
        <f>I41+I44+I58+I60</f>
        <v>0</v>
      </c>
      <c r="J40" s="32">
        <f>H40+I40</f>
        <v>0</v>
      </c>
      <c r="K40" s="33"/>
      <c r="L40" s="32">
        <f>L41+L44+L58+L60</f>
        <v>3.59722</v>
      </c>
      <c r="M40" s="33"/>
    </row>
    <row r="41" spans="1:37" s="22" customFormat="1" ht="12.75">
      <c r="A41" s="23"/>
      <c r="B41" s="24" t="s">
        <v>14</v>
      </c>
      <c r="C41" s="24" t="s">
        <v>151</v>
      </c>
      <c r="D41" s="66" t="s">
        <v>152</v>
      </c>
      <c r="E41" s="67"/>
      <c r="F41" s="67"/>
      <c r="G41" s="67"/>
      <c r="H41" s="25">
        <f>SUM(H42:H43)</f>
        <v>0</v>
      </c>
      <c r="I41" s="25">
        <f>SUM(I42:I43)</f>
        <v>0</v>
      </c>
      <c r="J41" s="25">
        <f>H41+I41</f>
        <v>0</v>
      </c>
      <c r="K41" s="26"/>
      <c r="L41" s="25">
        <f>SUM(L42:L43)</f>
        <v>0</v>
      </c>
      <c r="M41" s="26"/>
      <c r="P41" s="25">
        <f>IF(Q41="PR",J41,SUM(O42:O43))</f>
        <v>0</v>
      </c>
      <c r="Q41" s="26" t="s">
        <v>88</v>
      </c>
      <c r="R41" s="25">
        <f>IF(Q41="HS",H41,0)</f>
        <v>0</v>
      </c>
      <c r="S41" s="25">
        <f>IF(Q41="HS",I41-P41,0)</f>
        <v>0</v>
      </c>
      <c r="T41" s="25">
        <f>IF(Q41="PS",H41,0)</f>
        <v>0</v>
      </c>
      <c r="U41" s="25">
        <f>IF(Q41="PS",I41-P41,0)</f>
        <v>0</v>
      </c>
      <c r="V41" s="25">
        <f>IF(Q41="MP",H41,0)</f>
        <v>0</v>
      </c>
      <c r="W41" s="25">
        <f>IF(Q41="MP",I41-P41,0)</f>
        <v>0</v>
      </c>
      <c r="X41" s="25">
        <f>IF(Q41="OM",H41,0)</f>
        <v>0</v>
      </c>
      <c r="Y41" s="26" t="s">
        <v>14</v>
      </c>
      <c r="AI41" s="25">
        <f>SUM(Z42:Z43)</f>
        <v>0</v>
      </c>
      <c r="AJ41" s="25">
        <f>SUM(AA42:AA43)</f>
        <v>0</v>
      </c>
      <c r="AK41" s="25">
        <f>SUM(AB42:AB43)</f>
        <v>0</v>
      </c>
    </row>
    <row r="42" spans="1:43" s="22" customFormat="1" ht="12.75">
      <c r="A42" s="27" t="s">
        <v>43</v>
      </c>
      <c r="B42" s="27" t="s">
        <v>14</v>
      </c>
      <c r="C42" s="27" t="s">
        <v>153</v>
      </c>
      <c r="D42" s="27" t="s">
        <v>154</v>
      </c>
      <c r="E42" s="27" t="s">
        <v>155</v>
      </c>
      <c r="F42" s="28">
        <v>36</v>
      </c>
      <c r="G42" s="28"/>
      <c r="H42" s="28">
        <f>F42*AE42</f>
        <v>0</v>
      </c>
      <c r="I42" s="28">
        <f>J42-H42</f>
        <v>0</v>
      </c>
      <c r="J42" s="28">
        <f>F42*G42</f>
        <v>0</v>
      </c>
      <c r="K42" s="28">
        <v>0</v>
      </c>
      <c r="L42" s="28">
        <f>F42*K42</f>
        <v>0</v>
      </c>
      <c r="M42" s="29"/>
      <c r="N42" s="29" t="s">
        <v>4</v>
      </c>
      <c r="O42" s="28">
        <f>IF(N42="5",I42,0)</f>
        <v>0</v>
      </c>
      <c r="Z42" s="28">
        <f>IF(AD42=0,J42,0)</f>
        <v>0</v>
      </c>
      <c r="AA42" s="28">
        <f>IF(AD42=15,J42,0)</f>
        <v>0</v>
      </c>
      <c r="AB42" s="28">
        <f>IF(AD42=21,J42,0)</f>
        <v>0</v>
      </c>
      <c r="AD42" s="28">
        <v>21</v>
      </c>
      <c r="AE42" s="28">
        <f>G42*0</f>
        <v>0</v>
      </c>
      <c r="AF42" s="28">
        <f>G42*(1-0)</f>
        <v>0</v>
      </c>
      <c r="AM42" s="28">
        <f>F42*AE42</f>
        <v>0</v>
      </c>
      <c r="AN42" s="28">
        <f>F42*AF42</f>
        <v>0</v>
      </c>
      <c r="AO42" s="29" t="s">
        <v>156</v>
      </c>
      <c r="AP42" s="29" t="s">
        <v>91</v>
      </c>
      <c r="AQ42" s="26" t="s">
        <v>157</v>
      </c>
    </row>
    <row r="43" spans="1:43" s="22" customFormat="1" ht="12.75">
      <c r="A43" s="27" t="s">
        <v>44</v>
      </c>
      <c r="B43" s="27" t="s">
        <v>14</v>
      </c>
      <c r="C43" s="27" t="s">
        <v>158</v>
      </c>
      <c r="D43" s="27" t="s">
        <v>159</v>
      </c>
      <c r="E43" s="27" t="s">
        <v>160</v>
      </c>
      <c r="F43" s="28">
        <v>1</v>
      </c>
      <c r="G43" s="28"/>
      <c r="H43" s="28">
        <f>F43*AE43</f>
        <v>0</v>
      </c>
      <c r="I43" s="28">
        <f>J43-H43</f>
        <v>0</v>
      </c>
      <c r="J43" s="28">
        <f>F43*G43</f>
        <v>0</v>
      </c>
      <c r="K43" s="28">
        <v>0</v>
      </c>
      <c r="L43" s="28">
        <f>F43*K43</f>
        <v>0</v>
      </c>
      <c r="M43" s="29"/>
      <c r="N43" s="29" t="s">
        <v>4</v>
      </c>
      <c r="O43" s="28">
        <f>IF(N43="5",I43,0)</f>
        <v>0</v>
      </c>
      <c r="Z43" s="28">
        <f>IF(AD43=0,J43,0)</f>
        <v>0</v>
      </c>
      <c r="AA43" s="28">
        <f>IF(AD43=15,J43,0)</f>
        <v>0</v>
      </c>
      <c r="AB43" s="28">
        <f>IF(AD43=21,J43,0)</f>
        <v>0</v>
      </c>
      <c r="AD43" s="28">
        <v>21</v>
      </c>
      <c r="AE43" s="28">
        <f>G43*0</f>
        <v>0</v>
      </c>
      <c r="AF43" s="28">
        <f>G43*(1-0)</f>
        <v>0</v>
      </c>
      <c r="AM43" s="28">
        <f>F43*AE43</f>
        <v>0</v>
      </c>
      <c r="AN43" s="28">
        <f>F43*AF43</f>
        <v>0</v>
      </c>
      <c r="AO43" s="29" t="s">
        <v>156</v>
      </c>
      <c r="AP43" s="29" t="s">
        <v>91</v>
      </c>
      <c r="AQ43" s="26" t="s">
        <v>157</v>
      </c>
    </row>
    <row r="44" spans="1:37" s="22" customFormat="1" ht="12.75">
      <c r="A44" s="23"/>
      <c r="B44" s="24" t="s">
        <v>14</v>
      </c>
      <c r="C44" s="24" t="s">
        <v>31</v>
      </c>
      <c r="D44" s="66" t="s">
        <v>140</v>
      </c>
      <c r="E44" s="67"/>
      <c r="F44" s="67"/>
      <c r="G44" s="67"/>
      <c r="H44" s="25">
        <f>SUM(H45:H57)</f>
        <v>0</v>
      </c>
      <c r="I44" s="25">
        <f>SUM(I45:I57)</f>
        <v>0</v>
      </c>
      <c r="J44" s="25">
        <f>H44+I44</f>
        <v>0</v>
      </c>
      <c r="K44" s="26"/>
      <c r="L44" s="25">
        <f>SUM(L45:L57)</f>
        <v>0.00045</v>
      </c>
      <c r="M44" s="26"/>
      <c r="P44" s="25">
        <f>IF(Q44="PR",J44,SUM(O45:O57))</f>
        <v>0</v>
      </c>
      <c r="Q44" s="26" t="s">
        <v>88</v>
      </c>
      <c r="R44" s="25">
        <f>IF(Q44="HS",H44,0)</f>
        <v>0</v>
      </c>
      <c r="S44" s="25">
        <f>IF(Q44="HS",I44-P44,0)</f>
        <v>0</v>
      </c>
      <c r="T44" s="25">
        <f>IF(Q44="PS",H44,0)</f>
        <v>0</v>
      </c>
      <c r="U44" s="25">
        <f>IF(Q44="PS",I44-P44,0)</f>
        <v>0</v>
      </c>
      <c r="V44" s="25">
        <f>IF(Q44="MP",H44,0)</f>
        <v>0</v>
      </c>
      <c r="W44" s="25">
        <f>IF(Q44="MP",I44-P44,0)</f>
        <v>0</v>
      </c>
      <c r="X44" s="25">
        <f>IF(Q44="OM",H44,0)</f>
        <v>0</v>
      </c>
      <c r="Y44" s="26" t="s">
        <v>14</v>
      </c>
      <c r="AI44" s="25">
        <f>SUM(Z45:Z57)</f>
        <v>0</v>
      </c>
      <c r="AJ44" s="25">
        <f>SUM(AA45:AA57)</f>
        <v>0</v>
      </c>
      <c r="AK44" s="25">
        <f>SUM(AB45:AB57)</f>
        <v>0</v>
      </c>
    </row>
    <row r="45" spans="1:43" s="22" customFormat="1" ht="12.75">
      <c r="A45" s="27" t="s">
        <v>46</v>
      </c>
      <c r="B45" s="27" t="s">
        <v>14</v>
      </c>
      <c r="C45" s="27" t="s">
        <v>161</v>
      </c>
      <c r="D45" s="27" t="s">
        <v>162</v>
      </c>
      <c r="E45" s="27" t="s">
        <v>24</v>
      </c>
      <c r="F45" s="28">
        <v>1</v>
      </c>
      <c r="G45" s="28"/>
      <c r="H45" s="28">
        <f aca="true" t="shared" si="12" ref="H45:H57">F45*AE45</f>
        <v>0</v>
      </c>
      <c r="I45" s="28">
        <f aca="true" t="shared" si="13" ref="I45:I57">J45-H45</f>
        <v>0</v>
      </c>
      <c r="J45" s="28">
        <f aca="true" t="shared" si="14" ref="J45:J57">F45*G45</f>
        <v>0</v>
      </c>
      <c r="K45" s="28">
        <v>0</v>
      </c>
      <c r="L45" s="28">
        <f aca="true" t="shared" si="15" ref="L45:L57">F45*K45</f>
        <v>0</v>
      </c>
      <c r="M45" s="29" t="s">
        <v>89</v>
      </c>
      <c r="N45" s="29" t="s">
        <v>4</v>
      </c>
      <c r="O45" s="28">
        <f aca="true" t="shared" si="16" ref="O45:O57">IF(N45="5",I45,0)</f>
        <v>0</v>
      </c>
      <c r="Z45" s="28">
        <f aca="true" t="shared" si="17" ref="Z45:Z57">IF(AD45=0,J45,0)</f>
        <v>0</v>
      </c>
      <c r="AA45" s="28">
        <f aca="true" t="shared" si="18" ref="AA45:AA57">IF(AD45=15,J45,0)</f>
        <v>0</v>
      </c>
      <c r="AB45" s="28">
        <f aca="true" t="shared" si="19" ref="AB45:AB57">IF(AD45=21,J45,0)</f>
        <v>0</v>
      </c>
      <c r="AD45" s="28">
        <v>21</v>
      </c>
      <c r="AE45" s="28">
        <f>G45*0</f>
        <v>0</v>
      </c>
      <c r="AF45" s="28">
        <f>G45*(1-0)</f>
        <v>0</v>
      </c>
      <c r="AM45" s="28">
        <f aca="true" t="shared" si="20" ref="AM45:AM57">F45*AE45</f>
        <v>0</v>
      </c>
      <c r="AN45" s="28">
        <f aca="true" t="shared" si="21" ref="AN45:AN57">F45*AF45</f>
        <v>0</v>
      </c>
      <c r="AO45" s="29" t="s">
        <v>143</v>
      </c>
      <c r="AP45" s="29" t="s">
        <v>91</v>
      </c>
      <c r="AQ45" s="26" t="s">
        <v>157</v>
      </c>
    </row>
    <row r="46" spans="1:43" s="22" customFormat="1" ht="12.75">
      <c r="A46" s="27" t="s">
        <v>47</v>
      </c>
      <c r="B46" s="27" t="s">
        <v>14</v>
      </c>
      <c r="C46" s="27" t="s">
        <v>163</v>
      </c>
      <c r="D46" s="27" t="s">
        <v>164</v>
      </c>
      <c r="E46" s="27" t="s">
        <v>24</v>
      </c>
      <c r="F46" s="28">
        <v>1</v>
      </c>
      <c r="G46" s="28"/>
      <c r="H46" s="28">
        <f t="shared" si="12"/>
        <v>0</v>
      </c>
      <c r="I46" s="28">
        <f t="shared" si="13"/>
        <v>0</v>
      </c>
      <c r="J46" s="28">
        <f t="shared" si="14"/>
        <v>0</v>
      </c>
      <c r="K46" s="28">
        <v>0</v>
      </c>
      <c r="L46" s="28">
        <f t="shared" si="15"/>
        <v>0</v>
      </c>
      <c r="M46" s="29" t="s">
        <v>89</v>
      </c>
      <c r="N46" s="29" t="s">
        <v>4</v>
      </c>
      <c r="O46" s="28">
        <f t="shared" si="16"/>
        <v>0</v>
      </c>
      <c r="Z46" s="28">
        <f t="shared" si="17"/>
        <v>0</v>
      </c>
      <c r="AA46" s="28">
        <f t="shared" si="18"/>
        <v>0</v>
      </c>
      <c r="AB46" s="28">
        <f t="shared" si="19"/>
        <v>0</v>
      </c>
      <c r="AD46" s="28">
        <v>21</v>
      </c>
      <c r="AE46" s="28">
        <f>G46*0</f>
        <v>0</v>
      </c>
      <c r="AF46" s="28">
        <f>G46*(1-0)</f>
        <v>0</v>
      </c>
      <c r="AM46" s="28">
        <f t="shared" si="20"/>
        <v>0</v>
      </c>
      <c r="AN46" s="28">
        <f t="shared" si="21"/>
        <v>0</v>
      </c>
      <c r="AO46" s="29" t="s">
        <v>143</v>
      </c>
      <c r="AP46" s="29" t="s">
        <v>91</v>
      </c>
      <c r="AQ46" s="26" t="s">
        <v>157</v>
      </c>
    </row>
    <row r="47" spans="1:43" s="22" customFormat="1" ht="12.75">
      <c r="A47" s="27" t="s">
        <v>165</v>
      </c>
      <c r="B47" s="27" t="s">
        <v>14</v>
      </c>
      <c r="C47" s="27" t="s">
        <v>166</v>
      </c>
      <c r="D47" s="27" t="s">
        <v>167</v>
      </c>
      <c r="E47" s="27" t="s">
        <v>24</v>
      </c>
      <c r="F47" s="28">
        <v>34</v>
      </c>
      <c r="G47" s="28"/>
      <c r="H47" s="28">
        <f t="shared" si="12"/>
        <v>0</v>
      </c>
      <c r="I47" s="28">
        <f t="shared" si="13"/>
        <v>0</v>
      </c>
      <c r="J47" s="28">
        <f t="shared" si="14"/>
        <v>0</v>
      </c>
      <c r="K47" s="28">
        <v>0</v>
      </c>
      <c r="L47" s="28">
        <f t="shared" si="15"/>
        <v>0</v>
      </c>
      <c r="M47" s="29" t="s">
        <v>89</v>
      </c>
      <c r="N47" s="29" t="s">
        <v>4</v>
      </c>
      <c r="O47" s="28">
        <f t="shared" si="16"/>
        <v>0</v>
      </c>
      <c r="Z47" s="28">
        <f t="shared" si="17"/>
        <v>0</v>
      </c>
      <c r="AA47" s="28">
        <f t="shared" si="18"/>
        <v>0</v>
      </c>
      <c r="AB47" s="28">
        <f t="shared" si="19"/>
        <v>0</v>
      </c>
      <c r="AD47" s="28">
        <v>21</v>
      </c>
      <c r="AE47" s="28">
        <f>G47*0</f>
        <v>0</v>
      </c>
      <c r="AF47" s="28">
        <f>G47*(1-0)</f>
        <v>0</v>
      </c>
      <c r="AM47" s="28">
        <f t="shared" si="20"/>
        <v>0</v>
      </c>
      <c r="AN47" s="28">
        <f t="shared" si="21"/>
        <v>0</v>
      </c>
      <c r="AO47" s="29" t="s">
        <v>143</v>
      </c>
      <c r="AP47" s="29" t="s">
        <v>91</v>
      </c>
      <c r="AQ47" s="26" t="s">
        <v>157</v>
      </c>
    </row>
    <row r="48" spans="1:43" s="22" customFormat="1" ht="12.75">
      <c r="A48" s="27" t="s">
        <v>168</v>
      </c>
      <c r="B48" s="27" t="s">
        <v>14</v>
      </c>
      <c r="C48" s="27" t="s">
        <v>169</v>
      </c>
      <c r="D48" s="27" t="s">
        <v>170</v>
      </c>
      <c r="E48" s="27" t="s">
        <v>24</v>
      </c>
      <c r="F48" s="28">
        <v>34</v>
      </c>
      <c r="G48" s="28"/>
      <c r="H48" s="28">
        <f t="shared" si="12"/>
        <v>0</v>
      </c>
      <c r="I48" s="28">
        <f t="shared" si="13"/>
        <v>0</v>
      </c>
      <c r="J48" s="28">
        <f t="shared" si="14"/>
        <v>0</v>
      </c>
      <c r="K48" s="28">
        <v>0</v>
      </c>
      <c r="L48" s="28">
        <f t="shared" si="15"/>
        <v>0</v>
      </c>
      <c r="M48" s="29" t="s">
        <v>89</v>
      </c>
      <c r="N48" s="29" t="s">
        <v>4</v>
      </c>
      <c r="O48" s="28">
        <f t="shared" si="16"/>
        <v>0</v>
      </c>
      <c r="Z48" s="28">
        <f t="shared" si="17"/>
        <v>0</v>
      </c>
      <c r="AA48" s="28">
        <f t="shared" si="18"/>
        <v>0</v>
      </c>
      <c r="AB48" s="28">
        <f t="shared" si="19"/>
        <v>0</v>
      </c>
      <c r="AD48" s="28">
        <v>21</v>
      </c>
      <c r="AE48" s="28">
        <f>G48*0.0111775664280812</f>
        <v>0</v>
      </c>
      <c r="AF48" s="28">
        <f>G48*(1-0.0111775664280812)</f>
        <v>0</v>
      </c>
      <c r="AM48" s="28">
        <f t="shared" si="20"/>
        <v>0</v>
      </c>
      <c r="AN48" s="28">
        <f t="shared" si="21"/>
        <v>0</v>
      </c>
      <c r="AO48" s="29" t="s">
        <v>143</v>
      </c>
      <c r="AP48" s="29" t="s">
        <v>91</v>
      </c>
      <c r="AQ48" s="26" t="s">
        <v>157</v>
      </c>
    </row>
    <row r="49" spans="1:43" s="22" customFormat="1" ht="12.75">
      <c r="A49" s="27" t="s">
        <v>171</v>
      </c>
      <c r="B49" s="27" t="s">
        <v>14</v>
      </c>
      <c r="C49" s="27" t="s">
        <v>172</v>
      </c>
      <c r="D49" s="27" t="s">
        <v>173</v>
      </c>
      <c r="E49" s="27" t="s">
        <v>24</v>
      </c>
      <c r="F49" s="28">
        <v>2</v>
      </c>
      <c r="G49" s="28"/>
      <c r="H49" s="28">
        <f t="shared" si="12"/>
        <v>0</v>
      </c>
      <c r="I49" s="28">
        <f t="shared" si="13"/>
        <v>0</v>
      </c>
      <c r="J49" s="28">
        <f t="shared" si="14"/>
        <v>0</v>
      </c>
      <c r="K49" s="28">
        <v>0</v>
      </c>
      <c r="L49" s="28">
        <f t="shared" si="15"/>
        <v>0</v>
      </c>
      <c r="M49" s="29" t="s">
        <v>89</v>
      </c>
      <c r="N49" s="29" t="s">
        <v>4</v>
      </c>
      <c r="O49" s="28">
        <f t="shared" si="16"/>
        <v>0</v>
      </c>
      <c r="Z49" s="28">
        <f t="shared" si="17"/>
        <v>0</v>
      </c>
      <c r="AA49" s="28">
        <f t="shared" si="18"/>
        <v>0</v>
      </c>
      <c r="AB49" s="28">
        <f t="shared" si="19"/>
        <v>0</v>
      </c>
      <c r="AD49" s="28">
        <v>21</v>
      </c>
      <c r="AE49" s="28">
        <f>G49*0.00836935166994106</f>
        <v>0</v>
      </c>
      <c r="AF49" s="28">
        <f>G49*(1-0.00836935166994106)</f>
        <v>0</v>
      </c>
      <c r="AM49" s="28">
        <f t="shared" si="20"/>
        <v>0</v>
      </c>
      <c r="AN49" s="28">
        <f t="shared" si="21"/>
        <v>0</v>
      </c>
      <c r="AO49" s="29" t="s">
        <v>143</v>
      </c>
      <c r="AP49" s="29" t="s">
        <v>91</v>
      </c>
      <c r="AQ49" s="26" t="s">
        <v>157</v>
      </c>
    </row>
    <row r="50" spans="1:43" s="22" customFormat="1" ht="12.75">
      <c r="A50" s="27" t="s">
        <v>174</v>
      </c>
      <c r="B50" s="27" t="s">
        <v>14</v>
      </c>
      <c r="C50" s="27" t="s">
        <v>175</v>
      </c>
      <c r="D50" s="27" t="s">
        <v>176</v>
      </c>
      <c r="E50" s="27" t="s">
        <v>24</v>
      </c>
      <c r="F50" s="28">
        <v>2</v>
      </c>
      <c r="G50" s="28"/>
      <c r="H50" s="28">
        <f t="shared" si="12"/>
        <v>0</v>
      </c>
      <c r="I50" s="28">
        <f t="shared" si="13"/>
        <v>0</v>
      </c>
      <c r="J50" s="28">
        <f t="shared" si="14"/>
        <v>0</v>
      </c>
      <c r="K50" s="28">
        <v>0</v>
      </c>
      <c r="L50" s="28">
        <f t="shared" si="15"/>
        <v>0</v>
      </c>
      <c r="M50" s="29" t="s">
        <v>89</v>
      </c>
      <c r="N50" s="29" t="s">
        <v>4</v>
      </c>
      <c r="O50" s="28">
        <f t="shared" si="16"/>
        <v>0</v>
      </c>
      <c r="Z50" s="28">
        <f t="shared" si="17"/>
        <v>0</v>
      </c>
      <c r="AA50" s="28">
        <f t="shared" si="18"/>
        <v>0</v>
      </c>
      <c r="AB50" s="28">
        <f t="shared" si="19"/>
        <v>0</v>
      </c>
      <c r="AD50" s="28">
        <v>21</v>
      </c>
      <c r="AE50" s="28">
        <f>G50*0</f>
        <v>0</v>
      </c>
      <c r="AF50" s="28">
        <f>G50*(1-0)</f>
        <v>0</v>
      </c>
      <c r="AM50" s="28">
        <f t="shared" si="20"/>
        <v>0</v>
      </c>
      <c r="AN50" s="28">
        <f t="shared" si="21"/>
        <v>0</v>
      </c>
      <c r="AO50" s="29" t="s">
        <v>143</v>
      </c>
      <c r="AP50" s="29" t="s">
        <v>91</v>
      </c>
      <c r="AQ50" s="26" t="s">
        <v>157</v>
      </c>
    </row>
    <row r="51" spans="1:43" s="22" customFormat="1" ht="12.75">
      <c r="A51" s="27" t="s">
        <v>177</v>
      </c>
      <c r="B51" s="27" t="s">
        <v>14</v>
      </c>
      <c r="C51" s="27" t="s">
        <v>178</v>
      </c>
      <c r="D51" s="27" t="s">
        <v>179</v>
      </c>
      <c r="E51" s="27" t="s">
        <v>160</v>
      </c>
      <c r="F51" s="28">
        <v>2</v>
      </c>
      <c r="G51" s="28"/>
      <c r="H51" s="28">
        <f t="shared" si="12"/>
        <v>0</v>
      </c>
      <c r="I51" s="28">
        <f t="shared" si="13"/>
        <v>0</v>
      </c>
      <c r="J51" s="28">
        <f t="shared" si="14"/>
        <v>0</v>
      </c>
      <c r="K51" s="28">
        <v>0</v>
      </c>
      <c r="L51" s="28">
        <f t="shared" si="15"/>
        <v>0</v>
      </c>
      <c r="M51" s="29"/>
      <c r="N51" s="29" t="s">
        <v>4</v>
      </c>
      <c r="O51" s="28">
        <f t="shared" si="16"/>
        <v>0</v>
      </c>
      <c r="Z51" s="28">
        <f t="shared" si="17"/>
        <v>0</v>
      </c>
      <c r="AA51" s="28">
        <f t="shared" si="18"/>
        <v>0</v>
      </c>
      <c r="AB51" s="28">
        <f t="shared" si="19"/>
        <v>0</v>
      </c>
      <c r="AD51" s="28">
        <v>21</v>
      </c>
      <c r="AE51" s="28">
        <f>G51*0</f>
        <v>0</v>
      </c>
      <c r="AF51" s="28">
        <f>G51*(1-0)</f>
        <v>0</v>
      </c>
      <c r="AM51" s="28">
        <f t="shared" si="20"/>
        <v>0</v>
      </c>
      <c r="AN51" s="28">
        <f t="shared" si="21"/>
        <v>0</v>
      </c>
      <c r="AO51" s="29" t="s">
        <v>143</v>
      </c>
      <c r="AP51" s="29" t="s">
        <v>91</v>
      </c>
      <c r="AQ51" s="26" t="s">
        <v>157</v>
      </c>
    </row>
    <row r="52" spans="1:43" s="22" customFormat="1" ht="12.75">
      <c r="A52" s="27" t="s">
        <v>180</v>
      </c>
      <c r="B52" s="27" t="s">
        <v>14</v>
      </c>
      <c r="C52" s="27" t="s">
        <v>181</v>
      </c>
      <c r="D52" s="27" t="s">
        <v>182</v>
      </c>
      <c r="E52" s="27" t="s">
        <v>24</v>
      </c>
      <c r="F52" s="28">
        <v>1</v>
      </c>
      <c r="G52" s="28"/>
      <c r="H52" s="28">
        <f t="shared" si="12"/>
        <v>0</v>
      </c>
      <c r="I52" s="28">
        <f t="shared" si="13"/>
        <v>0</v>
      </c>
      <c r="J52" s="28">
        <f t="shared" si="14"/>
        <v>0</v>
      </c>
      <c r="K52" s="28">
        <v>0.00045</v>
      </c>
      <c r="L52" s="28">
        <f t="shared" si="15"/>
        <v>0.00045</v>
      </c>
      <c r="M52" s="29" t="s">
        <v>89</v>
      </c>
      <c r="N52" s="29" t="s">
        <v>4</v>
      </c>
      <c r="O52" s="28">
        <f t="shared" si="16"/>
        <v>0</v>
      </c>
      <c r="Z52" s="28">
        <f t="shared" si="17"/>
        <v>0</v>
      </c>
      <c r="AA52" s="28">
        <f t="shared" si="18"/>
        <v>0</v>
      </c>
      <c r="AB52" s="28">
        <f t="shared" si="19"/>
        <v>0</v>
      </c>
      <c r="AD52" s="28">
        <v>21</v>
      </c>
      <c r="AE52" s="28">
        <f>G52*0.164204545454545</f>
        <v>0</v>
      </c>
      <c r="AF52" s="28">
        <f>G52*(1-0.164204545454545)</f>
        <v>0</v>
      </c>
      <c r="AM52" s="28">
        <f t="shared" si="20"/>
        <v>0</v>
      </c>
      <c r="AN52" s="28">
        <f t="shared" si="21"/>
        <v>0</v>
      </c>
      <c r="AO52" s="29" t="s">
        <v>143</v>
      </c>
      <c r="AP52" s="29" t="s">
        <v>91</v>
      </c>
      <c r="AQ52" s="26" t="s">
        <v>157</v>
      </c>
    </row>
    <row r="53" spans="1:43" s="22" customFormat="1" ht="12.75">
      <c r="A53" s="27" t="s">
        <v>183</v>
      </c>
      <c r="B53" s="27" t="s">
        <v>14</v>
      </c>
      <c r="C53" s="27" t="s">
        <v>184</v>
      </c>
      <c r="D53" s="27" t="s">
        <v>185</v>
      </c>
      <c r="E53" s="27" t="s">
        <v>160</v>
      </c>
      <c r="F53" s="28">
        <v>2</v>
      </c>
      <c r="G53" s="28"/>
      <c r="H53" s="28">
        <f t="shared" si="12"/>
        <v>0</v>
      </c>
      <c r="I53" s="28">
        <f t="shared" si="13"/>
        <v>0</v>
      </c>
      <c r="J53" s="28">
        <f t="shared" si="14"/>
        <v>0</v>
      </c>
      <c r="K53" s="28">
        <v>0</v>
      </c>
      <c r="L53" s="28">
        <f t="shared" si="15"/>
        <v>0</v>
      </c>
      <c r="M53" s="29"/>
      <c r="N53" s="29" t="s">
        <v>4</v>
      </c>
      <c r="O53" s="28">
        <f t="shared" si="16"/>
        <v>0</v>
      </c>
      <c r="Z53" s="28">
        <f t="shared" si="17"/>
        <v>0</v>
      </c>
      <c r="AA53" s="28">
        <f t="shared" si="18"/>
        <v>0</v>
      </c>
      <c r="AB53" s="28">
        <f t="shared" si="19"/>
        <v>0</v>
      </c>
      <c r="AD53" s="28">
        <v>21</v>
      </c>
      <c r="AE53" s="28">
        <f>G53*0</f>
        <v>0</v>
      </c>
      <c r="AF53" s="28">
        <f>G53*(1-0)</f>
        <v>0</v>
      </c>
      <c r="AM53" s="28">
        <f t="shared" si="20"/>
        <v>0</v>
      </c>
      <c r="AN53" s="28">
        <f t="shared" si="21"/>
        <v>0</v>
      </c>
      <c r="AO53" s="29" t="s">
        <v>143</v>
      </c>
      <c r="AP53" s="29" t="s">
        <v>91</v>
      </c>
      <c r="AQ53" s="26" t="s">
        <v>157</v>
      </c>
    </row>
    <row r="54" spans="1:43" s="22" customFormat="1" ht="12.75">
      <c r="A54" s="27" t="s">
        <v>186</v>
      </c>
      <c r="B54" s="27" t="s">
        <v>14</v>
      </c>
      <c r="C54" s="27" t="s">
        <v>187</v>
      </c>
      <c r="D54" s="27" t="s">
        <v>188</v>
      </c>
      <c r="E54" s="27" t="s">
        <v>18</v>
      </c>
      <c r="F54" s="28">
        <v>2</v>
      </c>
      <c r="G54" s="28"/>
      <c r="H54" s="28">
        <f t="shared" si="12"/>
        <v>0</v>
      </c>
      <c r="I54" s="28">
        <f t="shared" si="13"/>
        <v>0</v>
      </c>
      <c r="J54" s="28">
        <f t="shared" si="14"/>
        <v>0</v>
      </c>
      <c r="K54" s="28">
        <v>0</v>
      </c>
      <c r="L54" s="28">
        <f t="shared" si="15"/>
        <v>0</v>
      </c>
      <c r="M54" s="29" t="s">
        <v>189</v>
      </c>
      <c r="N54" s="29" t="s">
        <v>4</v>
      </c>
      <c r="O54" s="28">
        <f t="shared" si="16"/>
        <v>0</v>
      </c>
      <c r="Z54" s="28">
        <f t="shared" si="17"/>
        <v>0</v>
      </c>
      <c r="AA54" s="28">
        <f t="shared" si="18"/>
        <v>0</v>
      </c>
      <c r="AB54" s="28">
        <f t="shared" si="19"/>
        <v>0</v>
      </c>
      <c r="AD54" s="28">
        <v>21</v>
      </c>
      <c r="AE54" s="28">
        <f>G54*0</f>
        <v>0</v>
      </c>
      <c r="AF54" s="28">
        <f>G54*(1-0)</f>
        <v>0</v>
      </c>
      <c r="AM54" s="28">
        <f t="shared" si="20"/>
        <v>0</v>
      </c>
      <c r="AN54" s="28">
        <f t="shared" si="21"/>
        <v>0</v>
      </c>
      <c r="AO54" s="29" t="s">
        <v>143</v>
      </c>
      <c r="AP54" s="29" t="s">
        <v>91</v>
      </c>
      <c r="AQ54" s="26" t="s">
        <v>157</v>
      </c>
    </row>
    <row r="55" spans="1:43" s="22" customFormat="1" ht="12.75">
      <c r="A55" s="27" t="s">
        <v>190</v>
      </c>
      <c r="B55" s="27" t="s">
        <v>14</v>
      </c>
      <c r="C55" s="27" t="s">
        <v>191</v>
      </c>
      <c r="D55" s="27" t="s">
        <v>192</v>
      </c>
      <c r="E55" s="27" t="s">
        <v>17</v>
      </c>
      <c r="F55" s="28">
        <v>34</v>
      </c>
      <c r="G55" s="28"/>
      <c r="H55" s="28">
        <f t="shared" si="12"/>
        <v>0</v>
      </c>
      <c r="I55" s="28">
        <f t="shared" si="13"/>
        <v>0</v>
      </c>
      <c r="J55" s="28">
        <f t="shared" si="14"/>
        <v>0</v>
      </c>
      <c r="K55" s="28">
        <v>0</v>
      </c>
      <c r="L55" s="28">
        <f t="shared" si="15"/>
        <v>0</v>
      </c>
      <c r="M55" s="29" t="s">
        <v>89</v>
      </c>
      <c r="N55" s="29" t="s">
        <v>4</v>
      </c>
      <c r="O55" s="28">
        <f t="shared" si="16"/>
        <v>0</v>
      </c>
      <c r="Z55" s="28">
        <f t="shared" si="17"/>
        <v>0</v>
      </c>
      <c r="AA55" s="28">
        <f t="shared" si="18"/>
        <v>0</v>
      </c>
      <c r="AB55" s="28">
        <f t="shared" si="19"/>
        <v>0</v>
      </c>
      <c r="AD55" s="28">
        <v>21</v>
      </c>
      <c r="AE55" s="28">
        <f>G55*0</f>
        <v>0</v>
      </c>
      <c r="AF55" s="28">
        <f>G55*(1-0)</f>
        <v>0</v>
      </c>
      <c r="AM55" s="28">
        <f t="shared" si="20"/>
        <v>0</v>
      </c>
      <c r="AN55" s="28">
        <f t="shared" si="21"/>
        <v>0</v>
      </c>
      <c r="AO55" s="29" t="s">
        <v>143</v>
      </c>
      <c r="AP55" s="29" t="s">
        <v>91</v>
      </c>
      <c r="AQ55" s="26" t="s">
        <v>157</v>
      </c>
    </row>
    <row r="56" spans="1:43" s="22" customFormat="1" ht="12.75">
      <c r="A56" s="27" t="s">
        <v>193</v>
      </c>
      <c r="B56" s="27" t="s">
        <v>14</v>
      </c>
      <c r="C56" s="27" t="s">
        <v>194</v>
      </c>
      <c r="D56" s="27" t="s">
        <v>195</v>
      </c>
      <c r="E56" s="27" t="s">
        <v>17</v>
      </c>
      <c r="F56" s="28">
        <v>34</v>
      </c>
      <c r="G56" s="28"/>
      <c r="H56" s="28">
        <f t="shared" si="12"/>
        <v>0</v>
      </c>
      <c r="I56" s="28">
        <f t="shared" si="13"/>
        <v>0</v>
      </c>
      <c r="J56" s="28">
        <f t="shared" si="14"/>
        <v>0</v>
      </c>
      <c r="K56" s="28">
        <v>0</v>
      </c>
      <c r="L56" s="28">
        <f t="shared" si="15"/>
        <v>0</v>
      </c>
      <c r="M56" s="29" t="s">
        <v>89</v>
      </c>
      <c r="N56" s="29" t="s">
        <v>4</v>
      </c>
      <c r="O56" s="28">
        <f t="shared" si="16"/>
        <v>0</v>
      </c>
      <c r="Z56" s="28">
        <f t="shared" si="17"/>
        <v>0</v>
      </c>
      <c r="AA56" s="28">
        <f t="shared" si="18"/>
        <v>0</v>
      </c>
      <c r="AB56" s="28">
        <f t="shared" si="19"/>
        <v>0</v>
      </c>
      <c r="AD56" s="28">
        <v>21</v>
      </c>
      <c r="AE56" s="28">
        <f>G56*0.0172413793103448</f>
        <v>0</v>
      </c>
      <c r="AF56" s="28">
        <f>G56*(1-0.0172413793103448)</f>
        <v>0</v>
      </c>
      <c r="AM56" s="28">
        <f t="shared" si="20"/>
        <v>0</v>
      </c>
      <c r="AN56" s="28">
        <f t="shared" si="21"/>
        <v>0</v>
      </c>
      <c r="AO56" s="29" t="s">
        <v>143</v>
      </c>
      <c r="AP56" s="29" t="s">
        <v>91</v>
      </c>
      <c r="AQ56" s="26" t="s">
        <v>157</v>
      </c>
    </row>
    <row r="57" spans="1:43" s="22" customFormat="1" ht="12.75">
      <c r="A57" s="27" t="s">
        <v>196</v>
      </c>
      <c r="B57" s="27" t="s">
        <v>14</v>
      </c>
      <c r="C57" s="27" t="s">
        <v>197</v>
      </c>
      <c r="D57" s="27" t="s">
        <v>198</v>
      </c>
      <c r="E57" s="27" t="s">
        <v>17</v>
      </c>
      <c r="F57" s="28">
        <v>34</v>
      </c>
      <c r="G57" s="28"/>
      <c r="H57" s="28">
        <f t="shared" si="12"/>
        <v>0</v>
      </c>
      <c r="I57" s="28">
        <f t="shared" si="13"/>
        <v>0</v>
      </c>
      <c r="J57" s="28">
        <f t="shared" si="14"/>
        <v>0</v>
      </c>
      <c r="K57" s="28">
        <v>0</v>
      </c>
      <c r="L57" s="28">
        <f t="shared" si="15"/>
        <v>0</v>
      </c>
      <c r="M57" s="29" t="s">
        <v>89</v>
      </c>
      <c r="N57" s="29" t="s">
        <v>4</v>
      </c>
      <c r="O57" s="28">
        <f t="shared" si="16"/>
        <v>0</v>
      </c>
      <c r="Z57" s="28">
        <f t="shared" si="17"/>
        <v>0</v>
      </c>
      <c r="AA57" s="28">
        <f t="shared" si="18"/>
        <v>0</v>
      </c>
      <c r="AB57" s="28">
        <f t="shared" si="19"/>
        <v>0</v>
      </c>
      <c r="AD57" s="28">
        <v>21</v>
      </c>
      <c r="AE57" s="28">
        <f>G57*0</f>
        <v>0</v>
      </c>
      <c r="AF57" s="28">
        <f>G57*(1-0)</f>
        <v>0</v>
      </c>
      <c r="AM57" s="28">
        <f t="shared" si="20"/>
        <v>0</v>
      </c>
      <c r="AN57" s="28">
        <f t="shared" si="21"/>
        <v>0</v>
      </c>
      <c r="AO57" s="29" t="s">
        <v>143</v>
      </c>
      <c r="AP57" s="29" t="s">
        <v>91</v>
      </c>
      <c r="AQ57" s="26" t="s">
        <v>157</v>
      </c>
    </row>
    <row r="58" spans="1:37" s="22" customFormat="1" ht="12.75">
      <c r="A58" s="23"/>
      <c r="B58" s="24" t="s">
        <v>14</v>
      </c>
      <c r="C58" s="24" t="s">
        <v>123</v>
      </c>
      <c r="D58" s="66" t="s">
        <v>124</v>
      </c>
      <c r="E58" s="67"/>
      <c r="F58" s="67"/>
      <c r="G58" s="67"/>
      <c r="H58" s="25">
        <f>SUM(H59:H59)</f>
        <v>0</v>
      </c>
      <c r="I58" s="25">
        <f>SUM(I59:I59)</f>
        <v>0</v>
      </c>
      <c r="J58" s="25">
        <f>H58+I58</f>
        <v>0</v>
      </c>
      <c r="K58" s="26"/>
      <c r="L58" s="25">
        <f>SUM(L59:L59)</f>
        <v>0</v>
      </c>
      <c r="M58" s="26"/>
      <c r="P58" s="25">
        <f>IF(Q58="PR",J58,SUM(O59:O59))</f>
        <v>0</v>
      </c>
      <c r="Q58" s="26" t="s">
        <v>88</v>
      </c>
      <c r="R58" s="25">
        <f>IF(Q58="HS",H58,0)</f>
        <v>0</v>
      </c>
      <c r="S58" s="25">
        <f>IF(Q58="HS",I58-P58,0)</f>
        <v>0</v>
      </c>
      <c r="T58" s="25">
        <f>IF(Q58="PS",H58,0)</f>
        <v>0</v>
      </c>
      <c r="U58" s="25">
        <f>IF(Q58="PS",I58-P58,0)</f>
        <v>0</v>
      </c>
      <c r="V58" s="25">
        <f>IF(Q58="MP",H58,0)</f>
        <v>0</v>
      </c>
      <c r="W58" s="25">
        <f>IF(Q58="MP",I58-P58,0)</f>
        <v>0</v>
      </c>
      <c r="X58" s="25">
        <f>IF(Q58="OM",H58,0)</f>
        <v>0</v>
      </c>
      <c r="Y58" s="26" t="s">
        <v>14</v>
      </c>
      <c r="AI58" s="25">
        <f>SUM(Z59:Z59)</f>
        <v>0</v>
      </c>
      <c r="AJ58" s="25">
        <f>SUM(AA59:AA59)</f>
        <v>0</v>
      </c>
      <c r="AK58" s="25">
        <f>SUM(AB59:AB59)</f>
        <v>0</v>
      </c>
    </row>
    <row r="59" spans="1:43" s="22" customFormat="1" ht="12.75">
      <c r="A59" s="27" t="s">
        <v>199</v>
      </c>
      <c r="B59" s="27" t="s">
        <v>14</v>
      </c>
      <c r="C59" s="27" t="s">
        <v>130</v>
      </c>
      <c r="D59" s="27" t="s">
        <v>131</v>
      </c>
      <c r="E59" s="27" t="s">
        <v>29</v>
      </c>
      <c r="F59" s="28">
        <v>3.6</v>
      </c>
      <c r="G59" s="28"/>
      <c r="H59" s="28">
        <f>F59*AE59</f>
        <v>0</v>
      </c>
      <c r="I59" s="28">
        <f>J59-H59</f>
        <v>0</v>
      </c>
      <c r="J59" s="28">
        <f>F59*G59</f>
        <v>0</v>
      </c>
      <c r="K59" s="28">
        <v>0</v>
      </c>
      <c r="L59" s="28">
        <f>F59*K59</f>
        <v>0</v>
      </c>
      <c r="M59" s="29" t="s">
        <v>89</v>
      </c>
      <c r="N59" s="29" t="s">
        <v>19</v>
      </c>
      <c r="O59" s="28">
        <f>IF(N59="5",I59,0)</f>
        <v>0</v>
      </c>
      <c r="Z59" s="28">
        <f>IF(AD59=0,J59,0)</f>
        <v>0</v>
      </c>
      <c r="AA59" s="28">
        <f>IF(AD59=15,J59,0)</f>
        <v>0</v>
      </c>
      <c r="AB59" s="28">
        <f>IF(AD59=21,J59,0)</f>
        <v>0</v>
      </c>
      <c r="AD59" s="28">
        <v>21</v>
      </c>
      <c r="AE59" s="28">
        <f>G59*0</f>
        <v>0</v>
      </c>
      <c r="AF59" s="28">
        <f>G59*(1-0)</f>
        <v>0</v>
      </c>
      <c r="AM59" s="28">
        <f>F59*AE59</f>
        <v>0</v>
      </c>
      <c r="AN59" s="28">
        <f>F59*AF59</f>
        <v>0</v>
      </c>
      <c r="AO59" s="29" t="s">
        <v>128</v>
      </c>
      <c r="AP59" s="29" t="s">
        <v>129</v>
      </c>
      <c r="AQ59" s="26" t="s">
        <v>157</v>
      </c>
    </row>
    <row r="60" spans="1:37" s="22" customFormat="1" ht="12.75">
      <c r="A60" s="23"/>
      <c r="B60" s="24" t="s">
        <v>14</v>
      </c>
      <c r="C60" s="24"/>
      <c r="D60" s="66" t="s">
        <v>200</v>
      </c>
      <c r="E60" s="67"/>
      <c r="F60" s="67"/>
      <c r="G60" s="67"/>
      <c r="H60" s="25">
        <f>SUM(H61:H73)</f>
        <v>0</v>
      </c>
      <c r="I60" s="25">
        <f>SUM(I61:I73)</f>
        <v>0</v>
      </c>
      <c r="J60" s="25">
        <f>H60+I60</f>
        <v>0</v>
      </c>
      <c r="K60" s="26"/>
      <c r="L60" s="25">
        <f>SUM(L61:L73)</f>
        <v>3.5967700000000002</v>
      </c>
      <c r="M60" s="26"/>
      <c r="P60" s="25">
        <f>IF(Q60="PR",J60,SUM(O61:O73))</f>
        <v>0</v>
      </c>
      <c r="Q60" s="26" t="s">
        <v>201</v>
      </c>
      <c r="R60" s="25">
        <f>IF(Q60="HS",H60,0)</f>
        <v>0</v>
      </c>
      <c r="S60" s="25">
        <f>IF(Q60="HS",I60-P60,0)</f>
        <v>0</v>
      </c>
      <c r="T60" s="25">
        <f>IF(Q60="PS",H60,0)</f>
        <v>0</v>
      </c>
      <c r="U60" s="25">
        <f>IF(Q60="PS",I60-P60,0)</f>
        <v>0</v>
      </c>
      <c r="V60" s="25">
        <f>IF(Q60="MP",H60,0)</f>
        <v>0</v>
      </c>
      <c r="W60" s="25">
        <f>IF(Q60="MP",I60-P60,0)</f>
        <v>0</v>
      </c>
      <c r="X60" s="25">
        <f>IF(Q60="OM",H60,0)</f>
        <v>0</v>
      </c>
      <c r="Y60" s="26" t="s">
        <v>14</v>
      </c>
      <c r="AI60" s="25">
        <f>SUM(Z61:Z73)</f>
        <v>0</v>
      </c>
      <c r="AJ60" s="25">
        <f>SUM(AA61:AA73)</f>
        <v>0</v>
      </c>
      <c r="AK60" s="25">
        <f>SUM(AB61:AB73)</f>
        <v>0</v>
      </c>
    </row>
    <row r="61" spans="1:43" s="22" customFormat="1" ht="12.75">
      <c r="A61" s="27" t="s">
        <v>202</v>
      </c>
      <c r="B61" s="27" t="s">
        <v>14</v>
      </c>
      <c r="C61" s="27" t="s">
        <v>203</v>
      </c>
      <c r="D61" s="27" t="s">
        <v>204</v>
      </c>
      <c r="E61" s="27" t="s">
        <v>160</v>
      </c>
      <c r="F61" s="28">
        <v>102</v>
      </c>
      <c r="G61" s="28"/>
      <c r="H61" s="28">
        <f aca="true" t="shared" si="22" ref="H61:H73">F61*AE61</f>
        <v>0</v>
      </c>
      <c r="I61" s="28">
        <f aca="true" t="shared" si="23" ref="I61:I73">J61-H61</f>
        <v>0</v>
      </c>
      <c r="J61" s="28">
        <f aca="true" t="shared" si="24" ref="J61:J73">F61*G61</f>
        <v>0</v>
      </c>
      <c r="K61" s="28">
        <v>1E-05</v>
      </c>
      <c r="L61" s="28">
        <f aca="true" t="shared" si="25" ref="L61:L73">F61*K61</f>
        <v>0.00102</v>
      </c>
      <c r="M61" s="29"/>
      <c r="N61" s="29" t="s">
        <v>12</v>
      </c>
      <c r="O61" s="28">
        <f aca="true" t="shared" si="26" ref="O61:O73">IF(N61="5",I61,0)</f>
        <v>0</v>
      </c>
      <c r="Z61" s="28">
        <f aca="true" t="shared" si="27" ref="Z61:Z73">IF(AD61=0,J61,0)</f>
        <v>0</v>
      </c>
      <c r="AA61" s="28">
        <f aca="true" t="shared" si="28" ref="AA61:AA73">IF(AD61=15,J61,0)</f>
        <v>0</v>
      </c>
      <c r="AB61" s="28">
        <f aca="true" t="shared" si="29" ref="AB61:AB73">IF(AD61=21,J61,0)</f>
        <v>0</v>
      </c>
      <c r="AD61" s="28">
        <v>21</v>
      </c>
      <c r="AE61" s="28">
        <f aca="true" t="shared" si="30" ref="AE61:AE73">G61*1</f>
        <v>0</v>
      </c>
      <c r="AF61" s="28">
        <f aca="true" t="shared" si="31" ref="AF61:AF73">G61*(1-1)</f>
        <v>0</v>
      </c>
      <c r="AM61" s="28">
        <f aca="true" t="shared" si="32" ref="AM61:AM73">F61*AE61</f>
        <v>0</v>
      </c>
      <c r="AN61" s="28">
        <f aca="true" t="shared" si="33" ref="AN61:AN73">F61*AF61</f>
        <v>0</v>
      </c>
      <c r="AO61" s="29" t="s">
        <v>205</v>
      </c>
      <c r="AP61" s="29" t="s">
        <v>206</v>
      </c>
      <c r="AQ61" s="26" t="s">
        <v>157</v>
      </c>
    </row>
    <row r="62" spans="1:43" s="22" customFormat="1" ht="12.75">
      <c r="A62" s="27" t="s">
        <v>207</v>
      </c>
      <c r="B62" s="27" t="s">
        <v>14</v>
      </c>
      <c r="C62" s="27" t="s">
        <v>208</v>
      </c>
      <c r="D62" s="27" t="s">
        <v>209</v>
      </c>
      <c r="E62" s="27" t="s">
        <v>160</v>
      </c>
      <c r="F62" s="28">
        <v>2</v>
      </c>
      <c r="G62" s="28"/>
      <c r="H62" s="28">
        <f t="shared" si="22"/>
        <v>0</v>
      </c>
      <c r="I62" s="28">
        <f t="shared" si="23"/>
        <v>0</v>
      </c>
      <c r="J62" s="28">
        <f t="shared" si="24"/>
        <v>0</v>
      </c>
      <c r="K62" s="28">
        <v>0</v>
      </c>
      <c r="L62" s="28">
        <f t="shared" si="25"/>
        <v>0</v>
      </c>
      <c r="M62" s="29"/>
      <c r="N62" s="29" t="s">
        <v>12</v>
      </c>
      <c r="O62" s="28">
        <f t="shared" si="26"/>
        <v>0</v>
      </c>
      <c r="Z62" s="28">
        <f t="shared" si="27"/>
        <v>0</v>
      </c>
      <c r="AA62" s="28">
        <f t="shared" si="28"/>
        <v>0</v>
      </c>
      <c r="AB62" s="28">
        <f t="shared" si="29"/>
        <v>0</v>
      </c>
      <c r="AD62" s="28">
        <v>21</v>
      </c>
      <c r="AE62" s="28">
        <f t="shared" si="30"/>
        <v>0</v>
      </c>
      <c r="AF62" s="28">
        <f t="shared" si="31"/>
        <v>0</v>
      </c>
      <c r="AM62" s="28">
        <f t="shared" si="32"/>
        <v>0</v>
      </c>
      <c r="AN62" s="28">
        <f t="shared" si="33"/>
        <v>0</v>
      </c>
      <c r="AO62" s="29" t="s">
        <v>205</v>
      </c>
      <c r="AP62" s="29" t="s">
        <v>206</v>
      </c>
      <c r="AQ62" s="26" t="s">
        <v>157</v>
      </c>
    </row>
    <row r="63" spans="1:43" s="22" customFormat="1" ht="12.75">
      <c r="A63" s="27" t="s">
        <v>210</v>
      </c>
      <c r="B63" s="27" t="s">
        <v>14</v>
      </c>
      <c r="C63" s="27" t="s">
        <v>211</v>
      </c>
      <c r="D63" s="27" t="s">
        <v>212</v>
      </c>
      <c r="E63" s="27" t="s">
        <v>18</v>
      </c>
      <c r="F63" s="28">
        <v>0.5</v>
      </c>
      <c r="G63" s="28"/>
      <c r="H63" s="28">
        <f t="shared" si="22"/>
        <v>0</v>
      </c>
      <c r="I63" s="28">
        <f t="shared" si="23"/>
        <v>0</v>
      </c>
      <c r="J63" s="28">
        <f t="shared" si="24"/>
        <v>0</v>
      </c>
      <c r="K63" s="28">
        <v>0.6</v>
      </c>
      <c r="L63" s="28">
        <f t="shared" si="25"/>
        <v>0.3</v>
      </c>
      <c r="M63" s="29" t="s">
        <v>127</v>
      </c>
      <c r="N63" s="29" t="s">
        <v>12</v>
      </c>
      <c r="O63" s="28">
        <f t="shared" si="26"/>
        <v>0</v>
      </c>
      <c r="Z63" s="28">
        <f t="shared" si="27"/>
        <v>0</v>
      </c>
      <c r="AA63" s="28">
        <f t="shared" si="28"/>
        <v>0</v>
      </c>
      <c r="AB63" s="28">
        <f t="shared" si="29"/>
        <v>0</v>
      </c>
      <c r="AD63" s="28">
        <v>21</v>
      </c>
      <c r="AE63" s="28">
        <f t="shared" si="30"/>
        <v>0</v>
      </c>
      <c r="AF63" s="28">
        <f t="shared" si="31"/>
        <v>0</v>
      </c>
      <c r="AM63" s="28">
        <f t="shared" si="32"/>
        <v>0</v>
      </c>
      <c r="AN63" s="28">
        <f t="shared" si="33"/>
        <v>0</v>
      </c>
      <c r="AO63" s="29" t="s">
        <v>205</v>
      </c>
      <c r="AP63" s="29" t="s">
        <v>206</v>
      </c>
      <c r="AQ63" s="26" t="s">
        <v>157</v>
      </c>
    </row>
    <row r="64" spans="1:43" s="22" customFormat="1" ht="12.75">
      <c r="A64" s="27" t="s">
        <v>213</v>
      </c>
      <c r="B64" s="27" t="s">
        <v>14</v>
      </c>
      <c r="C64" s="27" t="s">
        <v>214</v>
      </c>
      <c r="D64" s="27" t="s">
        <v>215</v>
      </c>
      <c r="E64" s="27" t="s">
        <v>18</v>
      </c>
      <c r="F64" s="28">
        <v>2.7</v>
      </c>
      <c r="G64" s="28"/>
      <c r="H64" s="28">
        <f t="shared" si="22"/>
        <v>0</v>
      </c>
      <c r="I64" s="28">
        <f t="shared" si="23"/>
        <v>0</v>
      </c>
      <c r="J64" s="28">
        <f t="shared" si="24"/>
        <v>0</v>
      </c>
      <c r="K64" s="28">
        <v>0.6</v>
      </c>
      <c r="L64" s="28">
        <f t="shared" si="25"/>
        <v>1.62</v>
      </c>
      <c r="M64" s="29" t="s">
        <v>127</v>
      </c>
      <c r="N64" s="29" t="s">
        <v>12</v>
      </c>
      <c r="O64" s="28">
        <f t="shared" si="26"/>
        <v>0</v>
      </c>
      <c r="Z64" s="28">
        <f t="shared" si="27"/>
        <v>0</v>
      </c>
      <c r="AA64" s="28">
        <f t="shared" si="28"/>
        <v>0</v>
      </c>
      <c r="AB64" s="28">
        <f t="shared" si="29"/>
        <v>0</v>
      </c>
      <c r="AD64" s="28">
        <v>21</v>
      </c>
      <c r="AE64" s="28">
        <f t="shared" si="30"/>
        <v>0</v>
      </c>
      <c r="AF64" s="28">
        <f t="shared" si="31"/>
        <v>0</v>
      </c>
      <c r="AM64" s="28">
        <f t="shared" si="32"/>
        <v>0</v>
      </c>
      <c r="AN64" s="28">
        <f t="shared" si="33"/>
        <v>0</v>
      </c>
      <c r="AO64" s="29" t="s">
        <v>205</v>
      </c>
      <c r="AP64" s="29" t="s">
        <v>206</v>
      </c>
      <c r="AQ64" s="26" t="s">
        <v>157</v>
      </c>
    </row>
    <row r="65" spans="1:43" s="22" customFormat="1" ht="12.75">
      <c r="A65" s="27" t="s">
        <v>216</v>
      </c>
      <c r="B65" s="27" t="s">
        <v>14</v>
      </c>
      <c r="C65" s="27" t="s">
        <v>217</v>
      </c>
      <c r="D65" s="27" t="s">
        <v>284</v>
      </c>
      <c r="E65" s="27" t="s">
        <v>160</v>
      </c>
      <c r="F65" s="28">
        <v>1</v>
      </c>
      <c r="G65" s="28"/>
      <c r="H65" s="28">
        <f t="shared" si="22"/>
        <v>0</v>
      </c>
      <c r="I65" s="28">
        <f t="shared" si="23"/>
        <v>0</v>
      </c>
      <c r="J65" s="28">
        <f t="shared" si="24"/>
        <v>0</v>
      </c>
      <c r="K65" s="28">
        <v>0.15</v>
      </c>
      <c r="L65" s="28">
        <f t="shared" si="25"/>
        <v>0.15</v>
      </c>
      <c r="M65" s="29"/>
      <c r="N65" s="29" t="s">
        <v>12</v>
      </c>
      <c r="O65" s="28">
        <f t="shared" si="26"/>
        <v>0</v>
      </c>
      <c r="Z65" s="28">
        <f t="shared" si="27"/>
        <v>0</v>
      </c>
      <c r="AA65" s="28">
        <f t="shared" si="28"/>
        <v>0</v>
      </c>
      <c r="AB65" s="28">
        <f t="shared" si="29"/>
        <v>0</v>
      </c>
      <c r="AD65" s="28">
        <v>21</v>
      </c>
      <c r="AE65" s="28">
        <f t="shared" si="30"/>
        <v>0</v>
      </c>
      <c r="AF65" s="28">
        <f t="shared" si="31"/>
        <v>0</v>
      </c>
      <c r="AM65" s="28">
        <f t="shared" si="32"/>
        <v>0</v>
      </c>
      <c r="AN65" s="28">
        <f t="shared" si="33"/>
        <v>0</v>
      </c>
      <c r="AO65" s="29" t="s">
        <v>205</v>
      </c>
      <c r="AP65" s="29" t="s">
        <v>206</v>
      </c>
      <c r="AQ65" s="26" t="s">
        <v>157</v>
      </c>
    </row>
    <row r="66" spans="1:43" s="22" customFormat="1" ht="12.75">
      <c r="A66" s="27" t="s">
        <v>218</v>
      </c>
      <c r="B66" s="27" t="s">
        <v>14</v>
      </c>
      <c r="C66" s="27" t="s">
        <v>217</v>
      </c>
      <c r="D66" s="27" t="s">
        <v>285</v>
      </c>
      <c r="E66" s="27" t="s">
        <v>160</v>
      </c>
      <c r="F66" s="28">
        <v>1</v>
      </c>
      <c r="G66" s="28"/>
      <c r="H66" s="28">
        <f t="shared" si="22"/>
        <v>0</v>
      </c>
      <c r="I66" s="28">
        <f t="shared" si="23"/>
        <v>0</v>
      </c>
      <c r="J66" s="28">
        <f t="shared" si="24"/>
        <v>0</v>
      </c>
      <c r="K66" s="28">
        <v>0.15</v>
      </c>
      <c r="L66" s="28">
        <f t="shared" si="25"/>
        <v>0.15</v>
      </c>
      <c r="M66" s="29"/>
      <c r="N66" s="29" t="s">
        <v>12</v>
      </c>
      <c r="O66" s="28">
        <f t="shared" si="26"/>
        <v>0</v>
      </c>
      <c r="Z66" s="28">
        <f t="shared" si="27"/>
        <v>0</v>
      </c>
      <c r="AA66" s="28">
        <f t="shared" si="28"/>
        <v>0</v>
      </c>
      <c r="AB66" s="28">
        <f t="shared" si="29"/>
        <v>0</v>
      </c>
      <c r="AD66" s="28">
        <v>21</v>
      </c>
      <c r="AE66" s="28">
        <f t="shared" si="30"/>
        <v>0</v>
      </c>
      <c r="AF66" s="28">
        <f t="shared" si="31"/>
        <v>0</v>
      </c>
      <c r="AM66" s="28">
        <f t="shared" si="32"/>
        <v>0</v>
      </c>
      <c r="AN66" s="28">
        <f t="shared" si="33"/>
        <v>0</v>
      </c>
      <c r="AO66" s="29" t="s">
        <v>205</v>
      </c>
      <c r="AP66" s="29" t="s">
        <v>206</v>
      </c>
      <c r="AQ66" s="26" t="s">
        <v>157</v>
      </c>
    </row>
    <row r="67" spans="1:43" s="22" customFormat="1" ht="12.75">
      <c r="A67" s="27" t="s">
        <v>219</v>
      </c>
      <c r="B67" s="27" t="s">
        <v>14</v>
      </c>
      <c r="C67" s="27" t="s">
        <v>220</v>
      </c>
      <c r="D67" s="27" t="s">
        <v>221</v>
      </c>
      <c r="E67" s="27" t="s">
        <v>160</v>
      </c>
      <c r="F67" s="28">
        <v>34</v>
      </c>
      <c r="G67" s="28"/>
      <c r="H67" s="28">
        <f t="shared" si="22"/>
        <v>0</v>
      </c>
      <c r="I67" s="28">
        <f t="shared" si="23"/>
        <v>0</v>
      </c>
      <c r="J67" s="28">
        <f t="shared" si="24"/>
        <v>0</v>
      </c>
      <c r="K67" s="28">
        <v>0.04</v>
      </c>
      <c r="L67" s="28">
        <f t="shared" si="25"/>
        <v>1.36</v>
      </c>
      <c r="M67" s="29"/>
      <c r="N67" s="29" t="s">
        <v>12</v>
      </c>
      <c r="O67" s="28">
        <f t="shared" si="26"/>
        <v>0</v>
      </c>
      <c r="Z67" s="28">
        <f t="shared" si="27"/>
        <v>0</v>
      </c>
      <c r="AA67" s="28">
        <f t="shared" si="28"/>
        <v>0</v>
      </c>
      <c r="AB67" s="28">
        <f t="shared" si="29"/>
        <v>0</v>
      </c>
      <c r="AD67" s="28">
        <v>21</v>
      </c>
      <c r="AE67" s="28">
        <f t="shared" si="30"/>
        <v>0</v>
      </c>
      <c r="AF67" s="28">
        <f t="shared" si="31"/>
        <v>0</v>
      </c>
      <c r="AM67" s="28">
        <f t="shared" si="32"/>
        <v>0</v>
      </c>
      <c r="AN67" s="28">
        <f t="shared" si="33"/>
        <v>0</v>
      </c>
      <c r="AO67" s="29" t="s">
        <v>205</v>
      </c>
      <c r="AP67" s="29" t="s">
        <v>206</v>
      </c>
      <c r="AQ67" s="26" t="s">
        <v>157</v>
      </c>
    </row>
    <row r="68" spans="1:43" s="22" customFormat="1" ht="12.75">
      <c r="A68" s="27" t="s">
        <v>222</v>
      </c>
      <c r="B68" s="27" t="s">
        <v>14</v>
      </c>
      <c r="C68" s="27" t="s">
        <v>223</v>
      </c>
      <c r="D68" s="27" t="s">
        <v>224</v>
      </c>
      <c r="E68" s="27" t="s">
        <v>160</v>
      </c>
      <c r="F68" s="28">
        <v>3</v>
      </c>
      <c r="G68" s="28"/>
      <c r="H68" s="28">
        <f t="shared" si="22"/>
        <v>0</v>
      </c>
      <c r="I68" s="28">
        <f t="shared" si="23"/>
        <v>0</v>
      </c>
      <c r="J68" s="28">
        <f t="shared" si="24"/>
        <v>0</v>
      </c>
      <c r="K68" s="28">
        <v>0.00025</v>
      </c>
      <c r="L68" s="28">
        <f t="shared" si="25"/>
        <v>0.00075</v>
      </c>
      <c r="M68" s="29"/>
      <c r="N68" s="29" t="s">
        <v>12</v>
      </c>
      <c r="O68" s="28">
        <f t="shared" si="26"/>
        <v>0</v>
      </c>
      <c r="Z68" s="28">
        <f t="shared" si="27"/>
        <v>0</v>
      </c>
      <c r="AA68" s="28">
        <f t="shared" si="28"/>
        <v>0</v>
      </c>
      <c r="AB68" s="28">
        <f t="shared" si="29"/>
        <v>0</v>
      </c>
      <c r="AD68" s="28">
        <v>21</v>
      </c>
      <c r="AE68" s="28">
        <f t="shared" si="30"/>
        <v>0</v>
      </c>
      <c r="AF68" s="28">
        <f t="shared" si="31"/>
        <v>0</v>
      </c>
      <c r="AM68" s="28">
        <f t="shared" si="32"/>
        <v>0</v>
      </c>
      <c r="AN68" s="28">
        <f t="shared" si="33"/>
        <v>0</v>
      </c>
      <c r="AO68" s="29" t="s">
        <v>205</v>
      </c>
      <c r="AP68" s="29" t="s">
        <v>206</v>
      </c>
      <c r="AQ68" s="26" t="s">
        <v>157</v>
      </c>
    </row>
    <row r="69" spans="1:43" s="22" customFormat="1" ht="12.75">
      <c r="A69" s="27" t="s">
        <v>225</v>
      </c>
      <c r="B69" s="27" t="s">
        <v>14</v>
      </c>
      <c r="C69" s="27" t="s">
        <v>226</v>
      </c>
      <c r="D69" s="27" t="s">
        <v>227</v>
      </c>
      <c r="E69" s="27" t="s">
        <v>160</v>
      </c>
      <c r="F69" s="28">
        <v>3</v>
      </c>
      <c r="G69" s="28"/>
      <c r="H69" s="28">
        <f t="shared" si="22"/>
        <v>0</v>
      </c>
      <c r="I69" s="28">
        <f t="shared" si="23"/>
        <v>0</v>
      </c>
      <c r="J69" s="28">
        <f t="shared" si="24"/>
        <v>0</v>
      </c>
      <c r="K69" s="28">
        <v>0.003</v>
      </c>
      <c r="L69" s="28">
        <f t="shared" si="25"/>
        <v>0.009000000000000001</v>
      </c>
      <c r="M69" s="29"/>
      <c r="N69" s="29" t="s">
        <v>12</v>
      </c>
      <c r="O69" s="28">
        <f t="shared" si="26"/>
        <v>0</v>
      </c>
      <c r="Z69" s="28">
        <f t="shared" si="27"/>
        <v>0</v>
      </c>
      <c r="AA69" s="28">
        <f t="shared" si="28"/>
        <v>0</v>
      </c>
      <c r="AB69" s="28">
        <f t="shared" si="29"/>
        <v>0</v>
      </c>
      <c r="AD69" s="28">
        <v>21</v>
      </c>
      <c r="AE69" s="28">
        <f t="shared" si="30"/>
        <v>0</v>
      </c>
      <c r="AF69" s="28">
        <f t="shared" si="31"/>
        <v>0</v>
      </c>
      <c r="AM69" s="28">
        <f t="shared" si="32"/>
        <v>0</v>
      </c>
      <c r="AN69" s="28">
        <f t="shared" si="33"/>
        <v>0</v>
      </c>
      <c r="AO69" s="29" t="s">
        <v>205</v>
      </c>
      <c r="AP69" s="29" t="s">
        <v>206</v>
      </c>
      <c r="AQ69" s="26" t="s">
        <v>157</v>
      </c>
    </row>
    <row r="70" spans="1:43" s="22" customFormat="1" ht="12.75">
      <c r="A70" s="27" t="s">
        <v>228</v>
      </c>
      <c r="B70" s="27" t="s">
        <v>14</v>
      </c>
      <c r="C70" s="27" t="s">
        <v>229</v>
      </c>
      <c r="D70" s="27" t="s">
        <v>230</v>
      </c>
      <c r="E70" s="27" t="s">
        <v>160</v>
      </c>
      <c r="F70" s="28">
        <v>6</v>
      </c>
      <c r="G70" s="28"/>
      <c r="H70" s="28">
        <f t="shared" si="22"/>
        <v>0</v>
      </c>
      <c r="I70" s="28">
        <f t="shared" si="23"/>
        <v>0</v>
      </c>
      <c r="J70" s="28">
        <f t="shared" si="24"/>
        <v>0</v>
      </c>
      <c r="K70" s="28">
        <v>0</v>
      </c>
      <c r="L70" s="28">
        <f t="shared" si="25"/>
        <v>0</v>
      </c>
      <c r="M70" s="29"/>
      <c r="N70" s="29" t="s">
        <v>12</v>
      </c>
      <c r="O70" s="28">
        <f t="shared" si="26"/>
        <v>0</v>
      </c>
      <c r="Z70" s="28">
        <f t="shared" si="27"/>
        <v>0</v>
      </c>
      <c r="AA70" s="28">
        <f t="shared" si="28"/>
        <v>0</v>
      </c>
      <c r="AB70" s="28">
        <f t="shared" si="29"/>
        <v>0</v>
      </c>
      <c r="AD70" s="28">
        <v>21</v>
      </c>
      <c r="AE70" s="28">
        <f t="shared" si="30"/>
        <v>0</v>
      </c>
      <c r="AF70" s="28">
        <f t="shared" si="31"/>
        <v>0</v>
      </c>
      <c r="AM70" s="28">
        <f t="shared" si="32"/>
        <v>0</v>
      </c>
      <c r="AN70" s="28">
        <f t="shared" si="33"/>
        <v>0</v>
      </c>
      <c r="AO70" s="29" t="s">
        <v>205</v>
      </c>
      <c r="AP70" s="29" t="s">
        <v>206</v>
      </c>
      <c r="AQ70" s="26" t="s">
        <v>157</v>
      </c>
    </row>
    <row r="71" spans="1:43" s="22" customFormat="1" ht="12.75">
      <c r="A71" s="27" t="s">
        <v>231</v>
      </c>
      <c r="B71" s="27" t="s">
        <v>14</v>
      </c>
      <c r="C71" s="27" t="s">
        <v>232</v>
      </c>
      <c r="D71" s="27" t="s">
        <v>233</v>
      </c>
      <c r="E71" s="27" t="s">
        <v>234</v>
      </c>
      <c r="F71" s="28">
        <v>1</v>
      </c>
      <c r="G71" s="28"/>
      <c r="H71" s="28">
        <f t="shared" si="22"/>
        <v>0</v>
      </c>
      <c r="I71" s="28">
        <f t="shared" si="23"/>
        <v>0</v>
      </c>
      <c r="J71" s="28">
        <f t="shared" si="24"/>
        <v>0</v>
      </c>
      <c r="K71" s="28">
        <v>0.001</v>
      </c>
      <c r="L71" s="28">
        <f t="shared" si="25"/>
        <v>0.001</v>
      </c>
      <c r="M71" s="29"/>
      <c r="N71" s="29" t="s">
        <v>12</v>
      </c>
      <c r="O71" s="28">
        <f t="shared" si="26"/>
        <v>0</v>
      </c>
      <c r="Z71" s="28">
        <f t="shared" si="27"/>
        <v>0</v>
      </c>
      <c r="AA71" s="28">
        <f t="shared" si="28"/>
        <v>0</v>
      </c>
      <c r="AB71" s="28">
        <f t="shared" si="29"/>
        <v>0</v>
      </c>
      <c r="AD71" s="28">
        <v>21</v>
      </c>
      <c r="AE71" s="28">
        <f t="shared" si="30"/>
        <v>0</v>
      </c>
      <c r="AF71" s="28">
        <f t="shared" si="31"/>
        <v>0</v>
      </c>
      <c r="AM71" s="28">
        <f t="shared" si="32"/>
        <v>0</v>
      </c>
      <c r="AN71" s="28">
        <f t="shared" si="33"/>
        <v>0</v>
      </c>
      <c r="AO71" s="29" t="s">
        <v>205</v>
      </c>
      <c r="AP71" s="29" t="s">
        <v>206</v>
      </c>
      <c r="AQ71" s="26" t="s">
        <v>157</v>
      </c>
    </row>
    <row r="72" spans="1:43" s="22" customFormat="1" ht="12.75">
      <c r="A72" s="27" t="s">
        <v>235</v>
      </c>
      <c r="B72" s="27" t="s">
        <v>14</v>
      </c>
      <c r="C72" s="27" t="s">
        <v>236</v>
      </c>
      <c r="D72" s="27" t="s">
        <v>237</v>
      </c>
      <c r="E72" s="27" t="s">
        <v>160</v>
      </c>
      <c r="F72" s="28">
        <v>1</v>
      </c>
      <c r="G72" s="28"/>
      <c r="H72" s="28">
        <f t="shared" si="22"/>
        <v>0</v>
      </c>
      <c r="I72" s="28">
        <f t="shared" si="23"/>
        <v>0</v>
      </c>
      <c r="J72" s="28">
        <f t="shared" si="24"/>
        <v>0</v>
      </c>
      <c r="K72" s="28">
        <v>0.005</v>
      </c>
      <c r="L72" s="28">
        <f t="shared" si="25"/>
        <v>0.005</v>
      </c>
      <c r="M72" s="29"/>
      <c r="N72" s="29" t="s">
        <v>12</v>
      </c>
      <c r="O72" s="28">
        <f t="shared" si="26"/>
        <v>0</v>
      </c>
      <c r="Z72" s="28">
        <f t="shared" si="27"/>
        <v>0</v>
      </c>
      <c r="AA72" s="28">
        <f t="shared" si="28"/>
        <v>0</v>
      </c>
      <c r="AB72" s="28">
        <f t="shared" si="29"/>
        <v>0</v>
      </c>
      <c r="AD72" s="28">
        <v>21</v>
      </c>
      <c r="AE72" s="28">
        <f t="shared" si="30"/>
        <v>0</v>
      </c>
      <c r="AF72" s="28">
        <f t="shared" si="31"/>
        <v>0</v>
      </c>
      <c r="AM72" s="28">
        <f t="shared" si="32"/>
        <v>0</v>
      </c>
      <c r="AN72" s="28">
        <f t="shared" si="33"/>
        <v>0</v>
      </c>
      <c r="AO72" s="29" t="s">
        <v>205</v>
      </c>
      <c r="AP72" s="29" t="s">
        <v>206</v>
      </c>
      <c r="AQ72" s="26" t="s">
        <v>157</v>
      </c>
    </row>
    <row r="73" spans="1:43" s="22" customFormat="1" ht="12.75">
      <c r="A73" s="27" t="s">
        <v>238</v>
      </c>
      <c r="B73" s="27" t="s">
        <v>14</v>
      </c>
      <c r="C73" s="27" t="s">
        <v>239</v>
      </c>
      <c r="D73" s="27" t="s">
        <v>240</v>
      </c>
      <c r="E73" s="27" t="s">
        <v>18</v>
      </c>
      <c r="F73" s="28">
        <v>2</v>
      </c>
      <c r="G73" s="28"/>
      <c r="H73" s="28">
        <f t="shared" si="22"/>
        <v>0</v>
      </c>
      <c r="I73" s="28">
        <f t="shared" si="23"/>
        <v>0</v>
      </c>
      <c r="J73" s="28">
        <f t="shared" si="24"/>
        <v>0</v>
      </c>
      <c r="K73" s="28">
        <v>0</v>
      </c>
      <c r="L73" s="28">
        <f t="shared" si="25"/>
        <v>0</v>
      </c>
      <c r="M73" s="29" t="s">
        <v>127</v>
      </c>
      <c r="N73" s="29" t="s">
        <v>12</v>
      </c>
      <c r="O73" s="28">
        <f t="shared" si="26"/>
        <v>0</v>
      </c>
      <c r="Z73" s="28">
        <f t="shared" si="27"/>
        <v>0</v>
      </c>
      <c r="AA73" s="28">
        <f t="shared" si="28"/>
        <v>0</v>
      </c>
      <c r="AB73" s="28">
        <f t="shared" si="29"/>
        <v>0</v>
      </c>
      <c r="AD73" s="28">
        <v>21</v>
      </c>
      <c r="AE73" s="28">
        <f t="shared" si="30"/>
        <v>0</v>
      </c>
      <c r="AF73" s="28">
        <f t="shared" si="31"/>
        <v>0</v>
      </c>
      <c r="AM73" s="28">
        <f t="shared" si="32"/>
        <v>0</v>
      </c>
      <c r="AN73" s="28">
        <f t="shared" si="33"/>
        <v>0</v>
      </c>
      <c r="AO73" s="29" t="s">
        <v>205</v>
      </c>
      <c r="AP73" s="29" t="s">
        <v>206</v>
      </c>
      <c r="AQ73" s="26" t="s">
        <v>157</v>
      </c>
    </row>
    <row r="74" spans="1:13" s="22" customFormat="1" ht="12.75">
      <c r="A74" s="30"/>
      <c r="B74" s="31" t="s">
        <v>15</v>
      </c>
      <c r="C74" s="31"/>
      <c r="D74" s="68" t="s">
        <v>241</v>
      </c>
      <c r="E74" s="69"/>
      <c r="F74" s="69"/>
      <c r="G74" s="69"/>
      <c r="H74" s="32">
        <f>H75+H86+H89</f>
        <v>0</v>
      </c>
      <c r="I74" s="32">
        <f>I75+I86+I89</f>
        <v>0</v>
      </c>
      <c r="J74" s="32">
        <f>H74+I74</f>
        <v>0</v>
      </c>
      <c r="K74" s="33"/>
      <c r="L74" s="32">
        <f>L75+L86+L89</f>
        <v>22.2736</v>
      </c>
      <c r="M74" s="33"/>
    </row>
    <row r="75" spans="1:37" s="22" customFormat="1" ht="12.75">
      <c r="A75" s="23"/>
      <c r="B75" s="24" t="s">
        <v>15</v>
      </c>
      <c r="C75" s="24" t="s">
        <v>31</v>
      </c>
      <c r="D75" s="66" t="s">
        <v>140</v>
      </c>
      <c r="E75" s="67"/>
      <c r="F75" s="67"/>
      <c r="G75" s="67"/>
      <c r="H75" s="25">
        <f>SUM(H76:H85)</f>
        <v>0</v>
      </c>
      <c r="I75" s="25">
        <f>SUM(I76:I85)</f>
        <v>0</v>
      </c>
      <c r="J75" s="25">
        <f>H75+I75</f>
        <v>0</v>
      </c>
      <c r="K75" s="26"/>
      <c r="L75" s="25">
        <f>SUM(L76:L85)</f>
        <v>0</v>
      </c>
      <c r="M75" s="26"/>
      <c r="P75" s="25">
        <f>IF(Q75="PR",J75,SUM(O76:O85))</f>
        <v>0</v>
      </c>
      <c r="Q75" s="26" t="s">
        <v>88</v>
      </c>
      <c r="R75" s="25">
        <f>IF(Q75="HS",H75,0)</f>
        <v>0</v>
      </c>
      <c r="S75" s="25">
        <f>IF(Q75="HS",I75-P75,0)</f>
        <v>0</v>
      </c>
      <c r="T75" s="25">
        <f>IF(Q75="PS",H75,0)</f>
        <v>0</v>
      </c>
      <c r="U75" s="25">
        <f>IF(Q75="PS",I75-P75,0)</f>
        <v>0</v>
      </c>
      <c r="V75" s="25">
        <f>IF(Q75="MP",H75,0)</f>
        <v>0</v>
      </c>
      <c r="W75" s="25">
        <f>IF(Q75="MP",I75-P75,0)</f>
        <v>0</v>
      </c>
      <c r="X75" s="25">
        <f>IF(Q75="OM",H75,0)</f>
        <v>0</v>
      </c>
      <c r="Y75" s="26" t="s">
        <v>15</v>
      </c>
      <c r="AI75" s="25">
        <f>SUM(Z76:Z85)</f>
        <v>0</v>
      </c>
      <c r="AJ75" s="25">
        <f>SUM(AA76:AA85)</f>
        <v>0</v>
      </c>
      <c r="AK75" s="25">
        <f>SUM(AB76:AB85)</f>
        <v>0</v>
      </c>
    </row>
    <row r="76" spans="1:43" s="22" customFormat="1" ht="12.75">
      <c r="A76" s="27" t="s">
        <v>242</v>
      </c>
      <c r="B76" s="27" t="s">
        <v>15</v>
      </c>
      <c r="C76" s="27" t="s">
        <v>243</v>
      </c>
      <c r="D76" s="27" t="s">
        <v>244</v>
      </c>
      <c r="E76" s="27" t="s">
        <v>17</v>
      </c>
      <c r="F76" s="28">
        <v>34</v>
      </c>
      <c r="G76" s="28"/>
      <c r="H76" s="28">
        <f aca="true" t="shared" si="34" ref="H76:H85">F76*AE76</f>
        <v>0</v>
      </c>
      <c r="I76" s="28">
        <f aca="true" t="shared" si="35" ref="I76:I85">J76-H76</f>
        <v>0</v>
      </c>
      <c r="J76" s="28">
        <f aca="true" t="shared" si="36" ref="J76:J85">F76*G76</f>
        <v>0</v>
      </c>
      <c r="K76" s="28">
        <v>0</v>
      </c>
      <c r="L76" s="28">
        <f aca="true" t="shared" si="37" ref="L76:L85">F76*K76</f>
        <v>0</v>
      </c>
      <c r="M76" s="29" t="s">
        <v>89</v>
      </c>
      <c r="N76" s="29" t="s">
        <v>4</v>
      </c>
      <c r="O76" s="28">
        <f aca="true" t="shared" si="38" ref="O76:O85">IF(N76="5",I76,0)</f>
        <v>0</v>
      </c>
      <c r="Z76" s="28">
        <f aca="true" t="shared" si="39" ref="Z76:Z85">IF(AD76=0,J76,0)</f>
        <v>0</v>
      </c>
      <c r="AA76" s="28">
        <f aca="true" t="shared" si="40" ref="AA76:AA85">IF(AD76=15,J76,0)</f>
        <v>0</v>
      </c>
      <c r="AB76" s="28">
        <f aca="true" t="shared" si="41" ref="AB76:AB85">IF(AD76=21,J76,0)</f>
        <v>0</v>
      </c>
      <c r="AD76" s="28">
        <v>21</v>
      </c>
      <c r="AE76" s="28">
        <f>G76*0</f>
        <v>0</v>
      </c>
      <c r="AF76" s="28">
        <f>G76*(1-0)</f>
        <v>0</v>
      </c>
      <c r="AM76" s="28">
        <f aca="true" t="shared" si="42" ref="AM76:AM85">F76*AE76</f>
        <v>0</v>
      </c>
      <c r="AN76" s="28">
        <f aca="true" t="shared" si="43" ref="AN76:AN85">F76*AF76</f>
        <v>0</v>
      </c>
      <c r="AO76" s="29" t="s">
        <v>143</v>
      </c>
      <c r="AP76" s="29" t="s">
        <v>91</v>
      </c>
      <c r="AQ76" s="26" t="s">
        <v>245</v>
      </c>
    </row>
    <row r="77" spans="1:43" s="22" customFormat="1" ht="12.75">
      <c r="A77" s="27" t="s">
        <v>246</v>
      </c>
      <c r="B77" s="27" t="s">
        <v>15</v>
      </c>
      <c r="C77" s="27" t="s">
        <v>247</v>
      </c>
      <c r="D77" s="27" t="s">
        <v>248</v>
      </c>
      <c r="E77" s="27" t="s">
        <v>17</v>
      </c>
      <c r="F77" s="28">
        <v>20</v>
      </c>
      <c r="G77" s="28"/>
      <c r="H77" s="28">
        <f t="shared" si="34"/>
        <v>0</v>
      </c>
      <c r="I77" s="28">
        <f t="shared" si="35"/>
        <v>0</v>
      </c>
      <c r="J77" s="28">
        <f t="shared" si="36"/>
        <v>0</v>
      </c>
      <c r="K77" s="28">
        <v>0</v>
      </c>
      <c r="L77" s="28">
        <f t="shared" si="37"/>
        <v>0</v>
      </c>
      <c r="M77" s="29" t="s">
        <v>89</v>
      </c>
      <c r="N77" s="29" t="s">
        <v>4</v>
      </c>
      <c r="O77" s="28">
        <f t="shared" si="38"/>
        <v>0</v>
      </c>
      <c r="Z77" s="28">
        <f t="shared" si="39"/>
        <v>0</v>
      </c>
      <c r="AA77" s="28">
        <f t="shared" si="40"/>
        <v>0</v>
      </c>
      <c r="AB77" s="28">
        <f t="shared" si="41"/>
        <v>0</v>
      </c>
      <c r="AD77" s="28">
        <v>21</v>
      </c>
      <c r="AE77" s="28">
        <f>G77*0</f>
        <v>0</v>
      </c>
      <c r="AF77" s="28">
        <f>G77*(1-0)</f>
        <v>0</v>
      </c>
      <c r="AM77" s="28">
        <f t="shared" si="42"/>
        <v>0</v>
      </c>
      <c r="AN77" s="28">
        <f t="shared" si="43"/>
        <v>0</v>
      </c>
      <c r="AO77" s="29" t="s">
        <v>143</v>
      </c>
      <c r="AP77" s="29" t="s">
        <v>91</v>
      </c>
      <c r="AQ77" s="26" t="s">
        <v>245</v>
      </c>
    </row>
    <row r="78" spans="1:43" s="22" customFormat="1" ht="12.75">
      <c r="A78" s="27" t="s">
        <v>249</v>
      </c>
      <c r="B78" s="27" t="s">
        <v>15</v>
      </c>
      <c r="C78" s="27" t="s">
        <v>250</v>
      </c>
      <c r="D78" s="27" t="s">
        <v>251</v>
      </c>
      <c r="E78" s="27" t="s">
        <v>17</v>
      </c>
      <c r="F78" s="28">
        <v>54</v>
      </c>
      <c r="G78" s="28"/>
      <c r="H78" s="28">
        <f t="shared" si="34"/>
        <v>0</v>
      </c>
      <c r="I78" s="28">
        <f t="shared" si="35"/>
        <v>0</v>
      </c>
      <c r="J78" s="28">
        <f t="shared" si="36"/>
        <v>0</v>
      </c>
      <c r="K78" s="28">
        <v>0</v>
      </c>
      <c r="L78" s="28">
        <f t="shared" si="37"/>
        <v>0</v>
      </c>
      <c r="M78" s="29" t="s">
        <v>89</v>
      </c>
      <c r="N78" s="29" t="s">
        <v>4</v>
      </c>
      <c r="O78" s="28">
        <f t="shared" si="38"/>
        <v>0</v>
      </c>
      <c r="Z78" s="28">
        <f t="shared" si="39"/>
        <v>0</v>
      </c>
      <c r="AA78" s="28">
        <f t="shared" si="40"/>
        <v>0</v>
      </c>
      <c r="AB78" s="28">
        <f t="shared" si="41"/>
        <v>0</v>
      </c>
      <c r="AD78" s="28">
        <v>21</v>
      </c>
      <c r="AE78" s="28">
        <f>G78*0</f>
        <v>0</v>
      </c>
      <c r="AF78" s="28">
        <f>G78*(1-0)</f>
        <v>0</v>
      </c>
      <c r="AM78" s="28">
        <f t="shared" si="42"/>
        <v>0</v>
      </c>
      <c r="AN78" s="28">
        <f t="shared" si="43"/>
        <v>0</v>
      </c>
      <c r="AO78" s="29" t="s">
        <v>143</v>
      </c>
      <c r="AP78" s="29" t="s">
        <v>91</v>
      </c>
      <c r="AQ78" s="26" t="s">
        <v>245</v>
      </c>
    </row>
    <row r="79" spans="1:43" s="22" customFormat="1" ht="12.75">
      <c r="A79" s="27" t="s">
        <v>252</v>
      </c>
      <c r="B79" s="27" t="s">
        <v>15</v>
      </c>
      <c r="C79" s="27" t="s">
        <v>194</v>
      </c>
      <c r="D79" s="27" t="s">
        <v>253</v>
      </c>
      <c r="E79" s="27" t="s">
        <v>17</v>
      </c>
      <c r="F79" s="28">
        <v>1120</v>
      </c>
      <c r="G79" s="28"/>
      <c r="H79" s="28">
        <f t="shared" si="34"/>
        <v>0</v>
      </c>
      <c r="I79" s="28">
        <f t="shared" si="35"/>
        <v>0</v>
      </c>
      <c r="J79" s="28">
        <f t="shared" si="36"/>
        <v>0</v>
      </c>
      <c r="K79" s="28">
        <v>0</v>
      </c>
      <c r="L79" s="28">
        <f t="shared" si="37"/>
        <v>0</v>
      </c>
      <c r="M79" s="29" t="s">
        <v>89</v>
      </c>
      <c r="N79" s="29" t="s">
        <v>4</v>
      </c>
      <c r="O79" s="28">
        <f t="shared" si="38"/>
        <v>0</v>
      </c>
      <c r="Z79" s="28">
        <f t="shared" si="39"/>
        <v>0</v>
      </c>
      <c r="AA79" s="28">
        <f t="shared" si="40"/>
        <v>0</v>
      </c>
      <c r="AB79" s="28">
        <f t="shared" si="41"/>
        <v>0</v>
      </c>
      <c r="AD79" s="28">
        <v>21</v>
      </c>
      <c r="AE79" s="28">
        <f>G79*0.0172413793103448</f>
        <v>0</v>
      </c>
      <c r="AF79" s="28">
        <f>G79*(1-0.0172413793103448)</f>
        <v>0</v>
      </c>
      <c r="AM79" s="28">
        <f t="shared" si="42"/>
        <v>0</v>
      </c>
      <c r="AN79" s="28">
        <f t="shared" si="43"/>
        <v>0</v>
      </c>
      <c r="AO79" s="29" t="s">
        <v>143</v>
      </c>
      <c r="AP79" s="29" t="s">
        <v>91</v>
      </c>
      <c r="AQ79" s="26" t="s">
        <v>245</v>
      </c>
    </row>
    <row r="80" spans="1:43" s="22" customFormat="1" ht="12.75">
      <c r="A80" s="27" t="s">
        <v>254</v>
      </c>
      <c r="B80" s="27" t="s">
        <v>15</v>
      </c>
      <c r="C80" s="27" t="s">
        <v>255</v>
      </c>
      <c r="D80" s="27" t="s">
        <v>256</v>
      </c>
      <c r="E80" s="27" t="s">
        <v>17</v>
      </c>
      <c r="F80" s="28">
        <v>1120</v>
      </c>
      <c r="G80" s="28"/>
      <c r="H80" s="28">
        <f t="shared" si="34"/>
        <v>0</v>
      </c>
      <c r="I80" s="28">
        <f t="shared" si="35"/>
        <v>0</v>
      </c>
      <c r="J80" s="28">
        <f t="shared" si="36"/>
        <v>0</v>
      </c>
      <c r="K80" s="28">
        <v>0</v>
      </c>
      <c r="L80" s="28">
        <f t="shared" si="37"/>
        <v>0</v>
      </c>
      <c r="M80" s="29" t="s">
        <v>89</v>
      </c>
      <c r="N80" s="29" t="s">
        <v>4</v>
      </c>
      <c r="O80" s="28">
        <f t="shared" si="38"/>
        <v>0</v>
      </c>
      <c r="Z80" s="28">
        <f t="shared" si="39"/>
        <v>0</v>
      </c>
      <c r="AA80" s="28">
        <f t="shared" si="40"/>
        <v>0</v>
      </c>
      <c r="AB80" s="28">
        <f t="shared" si="41"/>
        <v>0</v>
      </c>
      <c r="AD80" s="28">
        <v>21</v>
      </c>
      <c r="AE80" s="28">
        <f>G80*0</f>
        <v>0</v>
      </c>
      <c r="AF80" s="28">
        <f>G80*(1-0)</f>
        <v>0</v>
      </c>
      <c r="AM80" s="28">
        <f t="shared" si="42"/>
        <v>0</v>
      </c>
      <c r="AN80" s="28">
        <f t="shared" si="43"/>
        <v>0</v>
      </c>
      <c r="AO80" s="29" t="s">
        <v>143</v>
      </c>
      <c r="AP80" s="29" t="s">
        <v>91</v>
      </c>
      <c r="AQ80" s="26" t="s">
        <v>245</v>
      </c>
    </row>
    <row r="81" spans="1:43" s="22" customFormat="1" ht="12.75">
      <c r="A81" s="27" t="s">
        <v>257</v>
      </c>
      <c r="B81" s="27" t="s">
        <v>15</v>
      </c>
      <c r="C81" s="27" t="s">
        <v>258</v>
      </c>
      <c r="D81" s="27" t="s">
        <v>259</v>
      </c>
      <c r="E81" s="27" t="s">
        <v>17</v>
      </c>
      <c r="F81" s="28">
        <v>1120</v>
      </c>
      <c r="G81" s="28"/>
      <c r="H81" s="28">
        <f t="shared" si="34"/>
        <v>0</v>
      </c>
      <c r="I81" s="28">
        <f t="shared" si="35"/>
        <v>0</v>
      </c>
      <c r="J81" s="28">
        <f t="shared" si="36"/>
        <v>0</v>
      </c>
      <c r="K81" s="28">
        <v>0</v>
      </c>
      <c r="L81" s="28">
        <f t="shared" si="37"/>
        <v>0</v>
      </c>
      <c r="M81" s="29" t="s">
        <v>89</v>
      </c>
      <c r="N81" s="29" t="s">
        <v>4</v>
      </c>
      <c r="O81" s="28">
        <f t="shared" si="38"/>
        <v>0</v>
      </c>
      <c r="Z81" s="28">
        <f t="shared" si="39"/>
        <v>0</v>
      </c>
      <c r="AA81" s="28">
        <f t="shared" si="40"/>
        <v>0</v>
      </c>
      <c r="AB81" s="28">
        <f t="shared" si="41"/>
        <v>0</v>
      </c>
      <c r="AD81" s="28">
        <v>21</v>
      </c>
      <c r="AE81" s="28">
        <f>G81*0</f>
        <v>0</v>
      </c>
      <c r="AF81" s="28">
        <f>G81*(1-0)</f>
        <v>0</v>
      </c>
      <c r="AM81" s="28">
        <f t="shared" si="42"/>
        <v>0</v>
      </c>
      <c r="AN81" s="28">
        <f t="shared" si="43"/>
        <v>0</v>
      </c>
      <c r="AO81" s="29" t="s">
        <v>143</v>
      </c>
      <c r="AP81" s="29" t="s">
        <v>91</v>
      </c>
      <c r="AQ81" s="26" t="s">
        <v>245</v>
      </c>
    </row>
    <row r="82" spans="1:43" s="22" customFormat="1" ht="12.75">
      <c r="A82" s="27" t="s">
        <v>260</v>
      </c>
      <c r="B82" s="27" t="s">
        <v>15</v>
      </c>
      <c r="C82" s="27" t="s">
        <v>261</v>
      </c>
      <c r="D82" s="27" t="s">
        <v>262</v>
      </c>
      <c r="E82" s="27" t="s">
        <v>17</v>
      </c>
      <c r="F82" s="28">
        <v>1120</v>
      </c>
      <c r="G82" s="28"/>
      <c r="H82" s="28">
        <f t="shared" si="34"/>
        <v>0</v>
      </c>
      <c r="I82" s="28">
        <f t="shared" si="35"/>
        <v>0</v>
      </c>
      <c r="J82" s="28">
        <f t="shared" si="36"/>
        <v>0</v>
      </c>
      <c r="K82" s="28">
        <v>0</v>
      </c>
      <c r="L82" s="28">
        <f t="shared" si="37"/>
        <v>0</v>
      </c>
      <c r="M82" s="29" t="s">
        <v>89</v>
      </c>
      <c r="N82" s="29" t="s">
        <v>4</v>
      </c>
      <c r="O82" s="28">
        <f t="shared" si="38"/>
        <v>0</v>
      </c>
      <c r="Z82" s="28">
        <f t="shared" si="39"/>
        <v>0</v>
      </c>
      <c r="AA82" s="28">
        <f t="shared" si="40"/>
        <v>0</v>
      </c>
      <c r="AB82" s="28">
        <f t="shared" si="41"/>
        <v>0</v>
      </c>
      <c r="AD82" s="28">
        <v>21</v>
      </c>
      <c r="AE82" s="28">
        <f>G82*0</f>
        <v>0</v>
      </c>
      <c r="AF82" s="28">
        <f>G82*(1-0)</f>
        <v>0</v>
      </c>
      <c r="AM82" s="28">
        <f t="shared" si="42"/>
        <v>0</v>
      </c>
      <c r="AN82" s="28">
        <f t="shared" si="43"/>
        <v>0</v>
      </c>
      <c r="AO82" s="29" t="s">
        <v>143</v>
      </c>
      <c r="AP82" s="29" t="s">
        <v>91</v>
      </c>
      <c r="AQ82" s="26" t="s">
        <v>245</v>
      </c>
    </row>
    <row r="83" spans="1:43" s="22" customFormat="1" ht="12.75">
      <c r="A83" s="27" t="s">
        <v>263</v>
      </c>
      <c r="B83" s="27" t="s">
        <v>15</v>
      </c>
      <c r="C83" s="27" t="s">
        <v>264</v>
      </c>
      <c r="D83" s="27" t="s">
        <v>265</v>
      </c>
      <c r="E83" s="27" t="s">
        <v>17</v>
      </c>
      <c r="F83" s="28">
        <v>1120</v>
      </c>
      <c r="G83" s="28"/>
      <c r="H83" s="28">
        <f t="shared" si="34"/>
        <v>0</v>
      </c>
      <c r="I83" s="28">
        <f t="shared" si="35"/>
        <v>0</v>
      </c>
      <c r="J83" s="28">
        <f t="shared" si="36"/>
        <v>0</v>
      </c>
      <c r="K83" s="28">
        <v>0</v>
      </c>
      <c r="L83" s="28">
        <f t="shared" si="37"/>
        <v>0</v>
      </c>
      <c r="M83" s="29" t="s">
        <v>89</v>
      </c>
      <c r="N83" s="29" t="s">
        <v>4</v>
      </c>
      <c r="O83" s="28">
        <f t="shared" si="38"/>
        <v>0</v>
      </c>
      <c r="Z83" s="28">
        <f t="shared" si="39"/>
        <v>0</v>
      </c>
      <c r="AA83" s="28">
        <f t="shared" si="40"/>
        <v>0</v>
      </c>
      <c r="AB83" s="28">
        <f t="shared" si="41"/>
        <v>0</v>
      </c>
      <c r="AD83" s="28">
        <v>21</v>
      </c>
      <c r="AE83" s="28">
        <f>G83*0</f>
        <v>0</v>
      </c>
      <c r="AF83" s="28">
        <f>G83*(1-0)</f>
        <v>0</v>
      </c>
      <c r="AM83" s="28">
        <f t="shared" si="42"/>
        <v>0</v>
      </c>
      <c r="AN83" s="28">
        <f t="shared" si="43"/>
        <v>0</v>
      </c>
      <c r="AO83" s="29" t="s">
        <v>143</v>
      </c>
      <c r="AP83" s="29" t="s">
        <v>91</v>
      </c>
      <c r="AQ83" s="26" t="s">
        <v>245</v>
      </c>
    </row>
    <row r="84" spans="1:43" s="22" customFormat="1" ht="12.75">
      <c r="A84" s="27" t="s">
        <v>41</v>
      </c>
      <c r="B84" s="27" t="s">
        <v>15</v>
      </c>
      <c r="C84" s="27" t="s">
        <v>250</v>
      </c>
      <c r="D84" s="27" t="s">
        <v>266</v>
      </c>
      <c r="E84" s="27" t="s">
        <v>17</v>
      </c>
      <c r="F84" s="28">
        <v>2240</v>
      </c>
      <c r="G84" s="28"/>
      <c r="H84" s="28">
        <f t="shared" si="34"/>
        <v>0</v>
      </c>
      <c r="I84" s="28">
        <f t="shared" si="35"/>
        <v>0</v>
      </c>
      <c r="J84" s="28">
        <f t="shared" si="36"/>
        <v>0</v>
      </c>
      <c r="K84" s="28">
        <v>0</v>
      </c>
      <c r="L84" s="28">
        <f t="shared" si="37"/>
        <v>0</v>
      </c>
      <c r="M84" s="29" t="s">
        <v>89</v>
      </c>
      <c r="N84" s="29" t="s">
        <v>4</v>
      </c>
      <c r="O84" s="28">
        <f t="shared" si="38"/>
        <v>0</v>
      </c>
      <c r="Z84" s="28">
        <f t="shared" si="39"/>
        <v>0</v>
      </c>
      <c r="AA84" s="28">
        <f t="shared" si="40"/>
        <v>0</v>
      </c>
      <c r="AB84" s="28">
        <f t="shared" si="41"/>
        <v>0</v>
      </c>
      <c r="AD84" s="28">
        <v>21</v>
      </c>
      <c r="AE84" s="28">
        <f>G84*0</f>
        <v>0</v>
      </c>
      <c r="AF84" s="28">
        <f>G84*(1-0)</f>
        <v>0</v>
      </c>
      <c r="AM84" s="28">
        <f t="shared" si="42"/>
        <v>0</v>
      </c>
      <c r="AN84" s="28">
        <f t="shared" si="43"/>
        <v>0</v>
      </c>
      <c r="AO84" s="29" t="s">
        <v>143</v>
      </c>
      <c r="AP84" s="29" t="s">
        <v>91</v>
      </c>
      <c r="AQ84" s="26" t="s">
        <v>245</v>
      </c>
    </row>
    <row r="85" spans="1:43" s="22" customFormat="1" ht="12.75">
      <c r="A85" s="27" t="s">
        <v>267</v>
      </c>
      <c r="B85" s="27" t="s">
        <v>15</v>
      </c>
      <c r="C85" s="27" t="s">
        <v>268</v>
      </c>
      <c r="D85" s="27" t="s">
        <v>269</v>
      </c>
      <c r="E85" s="27" t="s">
        <v>17</v>
      </c>
      <c r="F85" s="28">
        <v>1120</v>
      </c>
      <c r="G85" s="28"/>
      <c r="H85" s="28">
        <f t="shared" si="34"/>
        <v>0</v>
      </c>
      <c r="I85" s="28">
        <f t="shared" si="35"/>
        <v>0</v>
      </c>
      <c r="J85" s="28">
        <f t="shared" si="36"/>
        <v>0</v>
      </c>
      <c r="K85" s="28">
        <v>0</v>
      </c>
      <c r="L85" s="28">
        <f t="shared" si="37"/>
        <v>0</v>
      </c>
      <c r="M85" s="29" t="s">
        <v>89</v>
      </c>
      <c r="N85" s="29" t="s">
        <v>4</v>
      </c>
      <c r="O85" s="28">
        <f t="shared" si="38"/>
        <v>0</v>
      </c>
      <c r="Z85" s="28">
        <f t="shared" si="39"/>
        <v>0</v>
      </c>
      <c r="AA85" s="28">
        <f t="shared" si="40"/>
        <v>0</v>
      </c>
      <c r="AB85" s="28">
        <f t="shared" si="41"/>
        <v>0</v>
      </c>
      <c r="AD85" s="28">
        <v>21</v>
      </c>
      <c r="AE85" s="28">
        <f>G85*0.0987012987012987</f>
        <v>0</v>
      </c>
      <c r="AF85" s="28">
        <f>G85*(1-0.0987012987012987)</f>
        <v>0</v>
      </c>
      <c r="AM85" s="28">
        <f t="shared" si="42"/>
        <v>0</v>
      </c>
      <c r="AN85" s="28">
        <f t="shared" si="43"/>
        <v>0</v>
      </c>
      <c r="AO85" s="29" t="s">
        <v>143</v>
      </c>
      <c r="AP85" s="29" t="s">
        <v>91</v>
      </c>
      <c r="AQ85" s="26" t="s">
        <v>245</v>
      </c>
    </row>
    <row r="86" spans="1:37" s="22" customFormat="1" ht="12.75">
      <c r="A86" s="23"/>
      <c r="B86" s="24" t="s">
        <v>15</v>
      </c>
      <c r="C86" s="24" t="s">
        <v>123</v>
      </c>
      <c r="D86" s="66" t="s">
        <v>124</v>
      </c>
      <c r="E86" s="67"/>
      <c r="F86" s="67"/>
      <c r="G86" s="67"/>
      <c r="H86" s="25">
        <f>SUM(H87:H88)</f>
        <v>0</v>
      </c>
      <c r="I86" s="25">
        <f>SUM(I87:I88)</f>
        <v>0</v>
      </c>
      <c r="J86" s="25">
        <f>H86+I86</f>
        <v>0</v>
      </c>
      <c r="K86" s="26"/>
      <c r="L86" s="25">
        <f>SUM(L87:L88)</f>
        <v>22.211</v>
      </c>
      <c r="M86" s="26"/>
      <c r="P86" s="25">
        <f>IF(Q86="PR",J86,SUM(O87:O88))</f>
        <v>0</v>
      </c>
      <c r="Q86" s="26" t="s">
        <v>88</v>
      </c>
      <c r="R86" s="25">
        <f>IF(Q86="HS",H86,0)</f>
        <v>0</v>
      </c>
      <c r="S86" s="25">
        <f>IF(Q86="HS",I86-P86,0)</f>
        <v>0</v>
      </c>
      <c r="T86" s="25">
        <f>IF(Q86="PS",H86,0)</f>
        <v>0</v>
      </c>
      <c r="U86" s="25">
        <f>IF(Q86="PS",I86-P86,0)</f>
        <v>0</v>
      </c>
      <c r="V86" s="25">
        <f>IF(Q86="MP",H86,0)</f>
        <v>0</v>
      </c>
      <c r="W86" s="25">
        <f>IF(Q86="MP",I86-P86,0)</f>
        <v>0</v>
      </c>
      <c r="X86" s="25">
        <f>IF(Q86="OM",H86,0)</f>
        <v>0</v>
      </c>
      <c r="Y86" s="26" t="s">
        <v>15</v>
      </c>
      <c r="AI86" s="25">
        <f>SUM(Z87:Z88)</f>
        <v>0</v>
      </c>
      <c r="AJ86" s="25">
        <f>SUM(AA87:AA88)</f>
        <v>0</v>
      </c>
      <c r="AK86" s="25">
        <f>SUM(AB87:AB88)</f>
        <v>0</v>
      </c>
    </row>
    <row r="87" spans="1:43" s="22" customFormat="1" ht="12.75">
      <c r="A87" s="27" t="s">
        <v>45</v>
      </c>
      <c r="B87" s="27" t="s">
        <v>15</v>
      </c>
      <c r="C87" s="27" t="s">
        <v>130</v>
      </c>
      <c r="D87" s="27" t="s">
        <v>131</v>
      </c>
      <c r="E87" s="27" t="s">
        <v>29</v>
      </c>
      <c r="F87" s="28">
        <v>22.3</v>
      </c>
      <c r="G87" s="28"/>
      <c r="H87" s="28">
        <f>F87*AE87</f>
        <v>0</v>
      </c>
      <c r="I87" s="28">
        <f>J87-H87</f>
        <v>0</v>
      </c>
      <c r="J87" s="28">
        <f>F87*G87</f>
        <v>0</v>
      </c>
      <c r="K87" s="28">
        <v>0</v>
      </c>
      <c r="L87" s="28">
        <f>F87*K87</f>
        <v>0</v>
      </c>
      <c r="M87" s="29" t="s">
        <v>89</v>
      </c>
      <c r="N87" s="29" t="s">
        <v>19</v>
      </c>
      <c r="O87" s="28">
        <f>IF(N87="5",I87,0)</f>
        <v>0</v>
      </c>
      <c r="Z87" s="28">
        <f>IF(AD87=0,J87,0)</f>
        <v>0</v>
      </c>
      <c r="AA87" s="28">
        <f>IF(AD87=15,J87,0)</f>
        <v>0</v>
      </c>
      <c r="AB87" s="28">
        <f>IF(AD87=21,J87,0)</f>
        <v>0</v>
      </c>
      <c r="AD87" s="28">
        <v>21</v>
      </c>
      <c r="AE87" s="28">
        <f>G87*0</f>
        <v>0</v>
      </c>
      <c r="AF87" s="28">
        <f>G87*(1-0)</f>
        <v>0</v>
      </c>
      <c r="AM87" s="28">
        <f>F87*AE87</f>
        <v>0</v>
      </c>
      <c r="AN87" s="28">
        <f>F87*AF87</f>
        <v>0</v>
      </c>
      <c r="AO87" s="29" t="s">
        <v>128</v>
      </c>
      <c r="AP87" s="29" t="s">
        <v>129</v>
      </c>
      <c r="AQ87" s="26" t="s">
        <v>245</v>
      </c>
    </row>
    <row r="88" spans="1:43" s="22" customFormat="1" ht="12.75">
      <c r="A88" s="27" t="s">
        <v>270</v>
      </c>
      <c r="B88" s="27" t="s">
        <v>15</v>
      </c>
      <c r="C88" s="27" t="s">
        <v>125</v>
      </c>
      <c r="D88" s="27" t="s">
        <v>271</v>
      </c>
      <c r="E88" s="27" t="s">
        <v>18</v>
      </c>
      <c r="F88" s="28">
        <v>13.3</v>
      </c>
      <c r="G88" s="28"/>
      <c r="H88" s="28">
        <f>F88*AE88</f>
        <v>0</v>
      </c>
      <c r="I88" s="28">
        <f>J88-H88</f>
        <v>0</v>
      </c>
      <c r="J88" s="28">
        <f>F88*G88</f>
        <v>0</v>
      </c>
      <c r="K88" s="28">
        <v>1.67</v>
      </c>
      <c r="L88" s="28">
        <f>F88*K88</f>
        <v>22.211</v>
      </c>
      <c r="M88" s="29" t="s">
        <v>127</v>
      </c>
      <c r="N88" s="29" t="s">
        <v>12</v>
      </c>
      <c r="O88" s="28">
        <f>IF(N88="5",I88,0)</f>
        <v>0</v>
      </c>
      <c r="Z88" s="28">
        <f>IF(AD88=0,J88,0)</f>
        <v>0</v>
      </c>
      <c r="AA88" s="28">
        <f>IF(AD88=15,J88,0)</f>
        <v>0</v>
      </c>
      <c r="AB88" s="28">
        <f>IF(AD88=21,J88,0)</f>
        <v>0</v>
      </c>
      <c r="AD88" s="28">
        <v>21</v>
      </c>
      <c r="AE88" s="28">
        <f>G88*1</f>
        <v>0</v>
      </c>
      <c r="AF88" s="28">
        <f>G88*(1-1)</f>
        <v>0</v>
      </c>
      <c r="AM88" s="28">
        <f>F88*AE88</f>
        <v>0</v>
      </c>
      <c r="AN88" s="28">
        <f>F88*AF88</f>
        <v>0</v>
      </c>
      <c r="AO88" s="29" t="s">
        <v>128</v>
      </c>
      <c r="AP88" s="29" t="s">
        <v>129</v>
      </c>
      <c r="AQ88" s="26" t="s">
        <v>245</v>
      </c>
    </row>
    <row r="89" spans="1:37" s="22" customFormat="1" ht="12.75">
      <c r="A89" s="23"/>
      <c r="B89" s="24" t="s">
        <v>15</v>
      </c>
      <c r="C89" s="24"/>
      <c r="D89" s="66" t="s">
        <v>200</v>
      </c>
      <c r="E89" s="67"/>
      <c r="F89" s="67"/>
      <c r="G89" s="67"/>
      <c r="H89" s="25">
        <f>SUM(H90:H92)</f>
        <v>0</v>
      </c>
      <c r="I89" s="25">
        <f>SUM(I90:I92)</f>
        <v>0</v>
      </c>
      <c r="J89" s="25">
        <f>H89+I89</f>
        <v>0</v>
      </c>
      <c r="K89" s="26"/>
      <c r="L89" s="25">
        <f>SUM(L90:L92)</f>
        <v>0.0626</v>
      </c>
      <c r="M89" s="26"/>
      <c r="P89" s="25">
        <f>IF(Q89="PR",J89,SUM(O90:O92))</f>
        <v>0</v>
      </c>
      <c r="Q89" s="26" t="s">
        <v>201</v>
      </c>
      <c r="R89" s="25">
        <f>IF(Q89="HS",H89,0)</f>
        <v>0</v>
      </c>
      <c r="S89" s="25">
        <f>IF(Q89="HS",I89-P89,0)</f>
        <v>0</v>
      </c>
      <c r="T89" s="25">
        <f>IF(Q89="PS",H89,0)</f>
        <v>0</v>
      </c>
      <c r="U89" s="25">
        <f>IF(Q89="PS",I89-P89,0)</f>
        <v>0</v>
      </c>
      <c r="V89" s="25">
        <f>IF(Q89="MP",H89,0)</f>
        <v>0</v>
      </c>
      <c r="W89" s="25">
        <f>IF(Q89="MP",I89-P89,0)</f>
        <v>0</v>
      </c>
      <c r="X89" s="25">
        <f>IF(Q89="OM",H89,0)</f>
        <v>0</v>
      </c>
      <c r="Y89" s="26" t="s">
        <v>15</v>
      </c>
      <c r="AI89" s="25">
        <f>SUM(Z90:Z92)</f>
        <v>0</v>
      </c>
      <c r="AJ89" s="25">
        <f>SUM(AA90:AA92)</f>
        <v>0</v>
      </c>
      <c r="AK89" s="25">
        <f>SUM(AB90:AB92)</f>
        <v>0</v>
      </c>
    </row>
    <row r="90" spans="1:43" s="22" customFormat="1" ht="12.75">
      <c r="A90" s="27" t="s">
        <v>272</v>
      </c>
      <c r="B90" s="27" t="s">
        <v>15</v>
      </c>
      <c r="C90" s="27" t="s">
        <v>273</v>
      </c>
      <c r="D90" s="27" t="s">
        <v>274</v>
      </c>
      <c r="E90" s="27" t="s">
        <v>234</v>
      </c>
      <c r="F90" s="28">
        <v>28</v>
      </c>
      <c r="G90" s="28"/>
      <c r="H90" s="28">
        <f>F90*AE90</f>
        <v>0</v>
      </c>
      <c r="I90" s="28">
        <f>J90-H90</f>
        <v>0</v>
      </c>
      <c r="J90" s="28">
        <f>F90*G90</f>
        <v>0</v>
      </c>
      <c r="K90" s="28">
        <v>0.001</v>
      </c>
      <c r="L90" s="28">
        <f>F90*K90</f>
        <v>0.028</v>
      </c>
      <c r="M90" s="29"/>
      <c r="N90" s="29" t="s">
        <v>12</v>
      </c>
      <c r="O90" s="28">
        <f>IF(N90="5",I90,0)</f>
        <v>0</v>
      </c>
      <c r="Z90" s="28">
        <f>IF(AD90=0,J90,0)</f>
        <v>0</v>
      </c>
      <c r="AA90" s="28">
        <f>IF(AD90=15,J90,0)</f>
        <v>0</v>
      </c>
      <c r="AB90" s="28">
        <f>IF(AD90=21,J90,0)</f>
        <v>0</v>
      </c>
      <c r="AD90" s="28">
        <v>21</v>
      </c>
      <c r="AE90" s="28">
        <f>G90*1</f>
        <v>0</v>
      </c>
      <c r="AF90" s="28">
        <f>G90*(1-1)</f>
        <v>0</v>
      </c>
      <c r="AM90" s="28">
        <f>F90*AE90</f>
        <v>0</v>
      </c>
      <c r="AN90" s="28">
        <f>F90*AF90</f>
        <v>0</v>
      </c>
      <c r="AO90" s="29" t="s">
        <v>205</v>
      </c>
      <c r="AP90" s="29" t="s">
        <v>206</v>
      </c>
      <c r="AQ90" s="26" t="s">
        <v>245</v>
      </c>
    </row>
    <row r="91" spans="1:43" s="22" customFormat="1" ht="12.75">
      <c r="A91" s="27" t="s">
        <v>275</v>
      </c>
      <c r="B91" s="27" t="s">
        <v>15</v>
      </c>
      <c r="C91" s="27" t="s">
        <v>276</v>
      </c>
      <c r="D91" s="27" t="s">
        <v>277</v>
      </c>
      <c r="E91" s="27" t="s">
        <v>278</v>
      </c>
      <c r="F91" s="28">
        <v>0.6</v>
      </c>
      <c r="G91" s="28"/>
      <c r="H91" s="28">
        <f>F91*AE91</f>
        <v>0</v>
      </c>
      <c r="I91" s="28">
        <f>J91-H91</f>
        <v>0</v>
      </c>
      <c r="J91" s="28">
        <f>F91*G91</f>
        <v>0</v>
      </c>
      <c r="K91" s="28">
        <v>0.001</v>
      </c>
      <c r="L91" s="28">
        <f>F91*K91</f>
        <v>0.0006</v>
      </c>
      <c r="M91" s="29"/>
      <c r="N91" s="29" t="s">
        <v>12</v>
      </c>
      <c r="O91" s="28">
        <f>IF(N91="5",I91,0)</f>
        <v>0</v>
      </c>
      <c r="Z91" s="28">
        <f>IF(AD91=0,J91,0)</f>
        <v>0</v>
      </c>
      <c r="AA91" s="28">
        <f>IF(AD91=15,J91,0)</f>
        <v>0</v>
      </c>
      <c r="AB91" s="28">
        <f>IF(AD91=21,J91,0)</f>
        <v>0</v>
      </c>
      <c r="AD91" s="28">
        <v>21</v>
      </c>
      <c r="AE91" s="28">
        <f>G91*1</f>
        <v>0</v>
      </c>
      <c r="AF91" s="28">
        <f>G91*(1-1)</f>
        <v>0</v>
      </c>
      <c r="AM91" s="28">
        <f>F91*AE91</f>
        <v>0</v>
      </c>
      <c r="AN91" s="28">
        <f>F91*AF91</f>
        <v>0</v>
      </c>
      <c r="AO91" s="29" t="s">
        <v>205</v>
      </c>
      <c r="AP91" s="29" t="s">
        <v>206</v>
      </c>
      <c r="AQ91" s="26" t="s">
        <v>245</v>
      </c>
    </row>
    <row r="92" spans="1:43" s="22" customFormat="1" ht="12.75">
      <c r="A92" s="34" t="s">
        <v>279</v>
      </c>
      <c r="B92" s="34" t="s">
        <v>15</v>
      </c>
      <c r="C92" s="34" t="s">
        <v>280</v>
      </c>
      <c r="D92" s="34" t="s">
        <v>281</v>
      </c>
      <c r="E92" s="34" t="s">
        <v>234</v>
      </c>
      <c r="F92" s="35">
        <v>34</v>
      </c>
      <c r="G92" s="35"/>
      <c r="H92" s="35">
        <f>F92*AE92</f>
        <v>0</v>
      </c>
      <c r="I92" s="35">
        <f>J92-H92</f>
        <v>0</v>
      </c>
      <c r="J92" s="35">
        <f>F92*G92</f>
        <v>0</v>
      </c>
      <c r="K92" s="35">
        <v>0.001</v>
      </c>
      <c r="L92" s="35">
        <f>F92*K92</f>
        <v>0.034</v>
      </c>
      <c r="M92" s="36"/>
      <c r="N92" s="29" t="s">
        <v>12</v>
      </c>
      <c r="O92" s="28">
        <f>IF(N92="5",I92,0)</f>
        <v>0</v>
      </c>
      <c r="Z92" s="28">
        <f>IF(AD92=0,J92,0)</f>
        <v>0</v>
      </c>
      <c r="AA92" s="28">
        <f>IF(AD92=15,J92,0)</f>
        <v>0</v>
      </c>
      <c r="AB92" s="28">
        <f>IF(AD92=21,J92,0)</f>
        <v>0</v>
      </c>
      <c r="AD92" s="28">
        <v>21</v>
      </c>
      <c r="AE92" s="28">
        <f>G92*1</f>
        <v>0</v>
      </c>
      <c r="AF92" s="28">
        <f>G92*(1-1)</f>
        <v>0</v>
      </c>
      <c r="AM92" s="28">
        <f>F92*AE92</f>
        <v>0</v>
      </c>
      <c r="AN92" s="28">
        <f>F92*AF92</f>
        <v>0</v>
      </c>
      <c r="AO92" s="29" t="s">
        <v>205</v>
      </c>
      <c r="AP92" s="29" t="s">
        <v>206</v>
      </c>
      <c r="AQ92" s="26" t="s">
        <v>245</v>
      </c>
    </row>
    <row r="93" spans="1:28" s="22" customFormat="1" ht="12.75">
      <c r="A93" s="37"/>
      <c r="B93" s="37"/>
      <c r="C93" s="37"/>
      <c r="D93" s="37"/>
      <c r="E93" s="37"/>
      <c r="F93" s="37"/>
      <c r="G93" s="37"/>
      <c r="H93" s="70" t="s">
        <v>282</v>
      </c>
      <c r="I93" s="71"/>
      <c r="J93" s="38" t="e">
        <f>J13+J23+J29+J32+J36+#REF!+J41+J44+J58+J60+J75+J86+J89</f>
        <v>#REF!</v>
      </c>
      <c r="K93" s="37"/>
      <c r="L93" s="37"/>
      <c r="M93" s="37"/>
      <c r="Z93" s="39">
        <f>SUM(Z13:Z92)</f>
        <v>0</v>
      </c>
      <c r="AA93" s="39">
        <f>SUM(AA13:AA92)</f>
        <v>0</v>
      </c>
      <c r="AB93" s="39">
        <f>SUM(AB13:AB92)</f>
        <v>0</v>
      </c>
    </row>
    <row r="94" spans="1:13" s="22" customFormat="1" ht="11.25" customHeight="1">
      <c r="A94" s="40"/>
      <c r="B94" s="41"/>
      <c r="C94" s="41"/>
      <c r="D94" s="41"/>
      <c r="E94" s="41"/>
      <c r="F94" s="41"/>
      <c r="G94" s="41"/>
      <c r="H94" s="41" t="s">
        <v>9</v>
      </c>
      <c r="I94" s="41"/>
      <c r="J94" s="41"/>
      <c r="K94" s="41"/>
      <c r="L94" s="41"/>
      <c r="M94" s="41"/>
    </row>
    <row r="95" spans="1:13" s="22" customFormat="1" ht="409.5" customHeight="1" hidden="1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1:13" s="22" customFormat="1" ht="12.75">
      <c r="A96" s="41"/>
      <c r="B96" s="41"/>
      <c r="C96" s="41"/>
      <c r="D96" s="41"/>
      <c r="E96" s="41"/>
      <c r="F96" s="41"/>
      <c r="G96" s="41"/>
      <c r="H96" s="41" t="s">
        <v>283</v>
      </c>
      <c r="I96" s="41"/>
      <c r="J96" s="41"/>
      <c r="K96" s="41"/>
      <c r="L96" s="41"/>
      <c r="M96" s="41"/>
    </row>
    <row r="97" spans="1:13" s="22" customFormat="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</sheetData>
  <sheetProtection/>
  <mergeCells count="45">
    <mergeCell ref="D58:G58"/>
    <mergeCell ref="D89:G89"/>
    <mergeCell ref="H93:I93"/>
    <mergeCell ref="A95:M95"/>
    <mergeCell ref="D60:G60"/>
    <mergeCell ref="D74:G74"/>
    <mergeCell ref="D75:G75"/>
    <mergeCell ref="D86:G86"/>
    <mergeCell ref="D32:G32"/>
    <mergeCell ref="D35:G35"/>
    <mergeCell ref="D36:G36"/>
    <mergeCell ref="D40:G40"/>
    <mergeCell ref="D41:G41"/>
    <mergeCell ref="D44:G44"/>
    <mergeCell ref="H10:J10"/>
    <mergeCell ref="K10:L10"/>
    <mergeCell ref="D12:G12"/>
    <mergeCell ref="D13:G13"/>
    <mergeCell ref="D23:G23"/>
    <mergeCell ref="D29:G29"/>
    <mergeCell ref="A8:C9"/>
    <mergeCell ref="D8:D9"/>
    <mergeCell ref="E8:F9"/>
    <mergeCell ref="G8:H9"/>
    <mergeCell ref="I8:I9"/>
    <mergeCell ref="J8:M9"/>
    <mergeCell ref="I6:I7"/>
    <mergeCell ref="J6:M7"/>
    <mergeCell ref="A4:C5"/>
    <mergeCell ref="D4:D5"/>
    <mergeCell ref="E4:F5"/>
    <mergeCell ref="A6:C7"/>
    <mergeCell ref="D6:D7"/>
    <mergeCell ref="E6:F7"/>
    <mergeCell ref="G6:H7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malah</dc:creator>
  <cp:keywords/>
  <dc:description/>
  <cp:lastModifiedBy>malah</cp:lastModifiedBy>
  <dcterms:created xsi:type="dcterms:W3CDTF">2016-03-27T08:58:47Z</dcterms:created>
  <dcterms:modified xsi:type="dcterms:W3CDTF">2017-06-09T05:07:33Z</dcterms:modified>
  <cp:category/>
  <cp:version/>
  <cp:contentType/>
  <cp:contentStatus/>
</cp:coreProperties>
</file>