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<sst xmlns="http://schemas.openxmlformats.org/spreadsheetml/2006/main" count="327" uniqueCount="184">
  <si>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</si>
  <si>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</si>
  <si>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</si>
  <si>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</si>
  <si>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</si>
  <si>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</si>
  <si>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</si>
  <si>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</si>
  <si>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</si>
  <si>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</si>
  <si>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</si>
  <si>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</si>
  <si>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</si>
  <si>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</si>
  <si>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</si>
  <si>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</si>
  <si>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</si>
  <si>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</si>
  <si>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</si>
  <si>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</si>
  <si>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</si>
  <si>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</si>
  <si>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</si>
  <si>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</si>
  <si>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</si>
  <si>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</si>
  <si>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Poznámka:</t>
  </si>
  <si>
    <t>Objekt</t>
  </si>
  <si>
    <t>Kód</t>
  </si>
  <si>
    <t>63</t>
  </si>
  <si>
    <t>630900020RAA</t>
  </si>
  <si>
    <t>771</t>
  </si>
  <si>
    <t>771101111R00</t>
  </si>
  <si>
    <t>771990111IM</t>
  </si>
  <si>
    <t>771575109R00</t>
  </si>
  <si>
    <t>771474113IM</t>
  </si>
  <si>
    <t>597642030</t>
  </si>
  <si>
    <t>998771101R00</t>
  </si>
  <si>
    <t>773</t>
  </si>
  <si>
    <t>773994000R00</t>
  </si>
  <si>
    <t>776</t>
  </si>
  <si>
    <t>776511820RT1</t>
  </si>
  <si>
    <t>776401800R00</t>
  </si>
  <si>
    <t>776972117R00</t>
  </si>
  <si>
    <t>998776101R00</t>
  </si>
  <si>
    <t>952</t>
  </si>
  <si>
    <t>952901111IM</t>
  </si>
  <si>
    <t>979</t>
  </si>
  <si>
    <t>979082111R00</t>
  </si>
  <si>
    <t>979082121R00</t>
  </si>
  <si>
    <t>979081111R00</t>
  </si>
  <si>
    <t>979081121R00</t>
  </si>
  <si>
    <t>979990181R00</t>
  </si>
  <si>
    <t>979990001R00</t>
  </si>
  <si>
    <t>Zkrácený popis / Varianta</t>
  </si>
  <si>
    <t>Rozměry</t>
  </si>
  <si>
    <t>Podlahy a podlahové konstrukce</t>
  </si>
  <si>
    <t>Vybourání betonové mazaniny</t>
  </si>
  <si>
    <t>tloušťka 5 cm</t>
  </si>
  <si>
    <t>Podlahy z dlaždic</t>
  </si>
  <si>
    <t>Vyrovnání podkladů maltou ze SMS tl. do 10 mm</t>
  </si>
  <si>
    <t>Vyrovnání podkladu samonivelační stěrkou tl 4 mm pevnosti 15 Mpa</t>
  </si>
  <si>
    <t>Montáž soklíků z dlaždic keramických rovných flexibilní lepidlo v do 120 mm</t>
  </si>
  <si>
    <t>Přesun hmot pro podlahy z dlaždic, výšky do 6 m</t>
  </si>
  <si>
    <t>Podlahy z litého teraca</t>
  </si>
  <si>
    <t>Řezání spár v teracové podlaze tl. do 3 cm</t>
  </si>
  <si>
    <t>Podlahy povlakové</t>
  </si>
  <si>
    <t>Odstranění PVC a koberců lepených s podložkou</t>
  </si>
  <si>
    <t>z ploch nad 20 m2</t>
  </si>
  <si>
    <t>Demontáž soklíků nebo lišt, pryžových nebo z PVC</t>
  </si>
  <si>
    <t>Rohož z Al profilů Topwell standard tl. 17 mm</t>
  </si>
  <si>
    <t>Přesun hmot pro podlahy povlakové, výšky do 6 m</t>
  </si>
  <si>
    <t>Čištění objektů</t>
  </si>
  <si>
    <t>Vyčištění budov bytové a občanské výstavby při výšce podlaží do 4 m</t>
  </si>
  <si>
    <t>Přesun suti</t>
  </si>
  <si>
    <t>Vnitrostaveništní doprava suti do 10 m</t>
  </si>
  <si>
    <t>Příplatek k vnitrost. dopravě suti za dalších 5 m</t>
  </si>
  <si>
    <t>Odvoz suti a vybour. hmot na skládku do 1 km</t>
  </si>
  <si>
    <t>Příplatek k odvozu za každý další 1 km</t>
  </si>
  <si>
    <t>Poplatek za skládku suti - PVC podlahová krytina</t>
  </si>
  <si>
    <t>Poplatek za skládku stavební suti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</si>
  <si>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</si>
  <si>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</si>
  <si>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</si>
  <si>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</si>
  <si>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</si>
  <si>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</si>
  <si>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</si>
  <si>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</si>
  <si>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</si>
  <si>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</si>
  <si>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</si>
  <si>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</si>
  <si>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</si>
  <si>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</si>
  <si>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</si>
  <si>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</si>
  <si>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</si>
  <si>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</si>
  <si>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</si>
  <si>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</si>
  <si>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</si>
  <si>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</si>
  <si>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</si>
  <si>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0</t>
  </si>
  <si>
    <t>Přesuny</t>
  </si>
  <si>
    <t>Typ skupiny</t>
  </si>
  <si>
    <t>HS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</si>
  <si>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</si>
  <si>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</si>
  <si>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</si>
  <si>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</si>
  <si>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</si>
  <si>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</si>
  <si>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</si>
  <si>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</si>
  <si>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63_</t>
  </si>
  <si>
    <t>771_</t>
  </si>
  <si>
    <t>773_</t>
  </si>
  <si>
    <t>776_</t>
  </si>
  <si>
    <t>952_</t>
  </si>
  <si>
    <t>979_</t>
  </si>
  <si>
    <t>6_</t>
  </si>
  <si>
    <t>77_</t>
  </si>
  <si>
    <t>9_</t>
  </si>
  <si>
    <t>_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</si>
  <si>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</si>
  <si>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</si>
  <si>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</si>
  <si>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</si>
  <si>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</si>
  <si>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</si>
  <si>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</si>
  <si>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</si>
  <si>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</si>
  <si>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</si>
  <si>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</si>
  <si>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</si>
  <si>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</si>
  <si>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</si>
  <si>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</si>
  <si>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</si>
  <si>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</si>
  <si>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</si>
  <si>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</si>
  <si>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</si>
  <si>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</si>
  <si>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</si>
  <si>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</si>
  <si>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</si>
  <si>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</si>
  <si>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</si>
  <si>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</si>
  <si>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</si>
  <si>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</si>
  <si>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</si>
  <si>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</si>
  <si>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</si>
  <si>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</si>
  <si>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</si>
  <si>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</si>
  <si>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</si>
  <si>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</si>
  <si>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</si>
  <si>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</si>
  <si>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</si>
  <si>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</si>
  <si>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</si>
  <si>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</si>
  <si>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</si>
  <si>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</si>
  <si>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</si>
  <si>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</si>
  <si>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</si>
  <si>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</si>
  <si>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</si>
  <si>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</si>
  <si>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Město Turnov</t>
  </si>
  <si>
    <t>Dlažba chodby - NA KOSO</t>
  </si>
  <si>
    <t>Montáž podlah keram.,hladké, tmel, 30x30 cm, NA KOSO</t>
  </si>
  <si>
    <t>Turnov, ZŠ Žižkova</t>
  </si>
  <si>
    <r>
      <t xml:space="preserve">Dlažba slinutá matná 300x300x9 mm </t>
    </r>
    <r>
      <rPr>
        <i/>
        <sz val="10"/>
        <color indexed="10"/>
        <rFont val="Arial"/>
        <family val="2"/>
      </rPr>
      <t>(TAURUS GRANIT)</t>
    </r>
  </si>
  <si>
    <t>Sahara, světlá - 865 ks, / Nordic, tm. - 510 ks + sokl 185 ks = 695 ks</t>
  </si>
  <si>
    <t>celkem (865*1,05 + 695*1,02)*0,3*0,3 = 145,54 m2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</si>
</sst>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9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3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1" fillId="34" borderId="29" xfId="0" applyNumberFormat="1" applyFont="1" applyFill="1" applyBorder="1" applyAlignment="1" applyProtection="1">
      <alignment horizontal="center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49" fontId="12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3" fillId="0" borderId="29" xfId="0" applyNumberFormat="1" applyFont="1" applyFill="1" applyBorder="1" applyAlignment="1" applyProtection="1">
      <alignment horizontal="right" vertical="center"/>
      <protection/>
    </xf>
    <xf numFmtId="49" fontId="13" fillId="0" borderId="29" xfId="0" applyNumberFormat="1" applyFont="1" applyFill="1" applyBorder="1" applyAlignment="1" applyProtection="1">
      <alignment horizontal="right" vertical="center"/>
      <protection/>
    </xf>
    <xf numFmtId="4" fontId="13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2" fillId="34" borderId="38" xfId="0" applyNumberFormat="1" applyFont="1" applyFill="1" applyBorder="1" applyAlignment="1" applyProtection="1">
      <alignment horizontal="right" vertical="center"/>
      <protection/>
    </xf>
    <xf numFmtId="49" fontId="52" fillId="0" borderId="0" xfId="0" applyNumberFormat="1" applyFont="1" applyFill="1" applyBorder="1" applyAlignment="1" applyProtection="1">
      <alignment horizontal="left" vertical="center"/>
      <protection/>
    </xf>
    <xf numFmtId="4" fontId="52" fillId="0" borderId="0" xfId="0" applyNumberFormat="1" applyFont="1" applyFill="1" applyBorder="1" applyAlignment="1" applyProtection="1">
      <alignment horizontal="right" vertical="center"/>
      <protection/>
    </xf>
    <xf numFmtId="49" fontId="52" fillId="0" borderId="0" xfId="0" applyNumberFormat="1" applyFont="1" applyFill="1" applyBorder="1" applyAlignment="1" applyProtection="1">
      <alignment horizontal="right" vertical="center"/>
      <protection/>
    </xf>
    <xf numFmtId="49" fontId="53" fillId="0" borderId="0" xfId="0" applyNumberFormat="1" applyFont="1" applyFill="1" applyBorder="1" applyAlignment="1" applyProtection="1">
      <alignment horizontal="left" vertical="center"/>
      <protection/>
    </xf>
    <xf numFmtId="4" fontId="53" fillId="0" borderId="0" xfId="0" applyNumberFormat="1" applyFont="1" applyFill="1" applyBorder="1" applyAlignment="1" applyProtection="1">
      <alignment horizontal="right" vertical="center"/>
      <protection/>
    </xf>
    <xf numFmtId="49" fontId="53" fillId="0" borderId="0" xfId="0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5" fillId="0" borderId="39" xfId="0" applyNumberFormat="1" applyFont="1" applyFill="1" applyBorder="1" applyAlignment="1" applyProtection="1">
      <alignment horizontal="center" vertical="center" wrapText="1"/>
      <protection/>
    </xf>
    <xf numFmtId="0" fontId="15" fillId="0" borderId="40" xfId="0" applyNumberFormat="1" applyFont="1" applyFill="1" applyBorder="1" applyAlignment="1" applyProtection="1">
      <alignment horizontal="center" vertical="center" wrapText="1"/>
      <protection/>
    </xf>
    <xf numFmtId="0" fontId="15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10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2" fillId="34" borderId="37" xfId="0" applyNumberFormat="1" applyFont="1" applyFill="1" applyBorder="1" applyAlignment="1" applyProtection="1">
      <alignment horizontal="left" vertical="center"/>
      <protection/>
    </xf>
    <xf numFmtId="0" fontId="12" fillId="34" borderId="43" xfId="0" applyNumberFormat="1" applyFont="1" applyFill="1" applyBorder="1" applyAlignment="1" applyProtection="1">
      <alignment horizontal="left" vertical="center"/>
      <protection/>
    </xf>
    <xf numFmtId="49" fontId="13" fillId="0" borderId="44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45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46" xfId="0" applyNumberFormat="1" applyFont="1" applyFill="1" applyBorder="1" applyAlignment="1" applyProtection="1">
      <alignment horizontal="left" vertical="center"/>
      <protection/>
    </xf>
    <xf numFmtId="49" fontId="13" fillId="0" borderId="47" xfId="0" applyNumberFormat="1" applyFont="1" applyFill="1" applyBorder="1" applyAlignment="1" applyProtection="1">
      <alignment horizontal="left" vertical="center"/>
      <protection/>
    </xf>
    <xf numFmtId="0" fontId="13" fillId="0" borderId="48" xfId="0" applyNumberFormat="1" applyFont="1" applyFill="1" applyBorder="1" applyAlignment="1" applyProtection="1">
      <alignment horizontal="left" vertical="center"/>
      <protection/>
    </xf>
    <xf numFmtId="0" fontId="13" fillId="0" borderId="49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P26" sqref="P2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32.25" customHeight="1" thickBot="1">
      <c r="A1" s="79" t="s">
        <v>148</v>
      </c>
      <c r="B1" s="80"/>
      <c r="C1" s="80"/>
      <c r="D1" s="80"/>
      <c r="E1" s="80"/>
      <c r="F1" s="80"/>
      <c r="G1" s="80"/>
      <c r="H1" s="80"/>
      <c r="I1" s="81"/>
    </row>
    <row r="2" spans="1:10" ht="12.75">
      <c r="A2" s="82" t="s">
        <v>1</v>
      </c>
      <c r="B2" s="76"/>
      <c r="C2" s="86" t="s">
        <v>180</v>
      </c>
      <c r="D2" s="87"/>
      <c r="E2" s="75" t="s">
        <v>95</v>
      </c>
      <c r="F2" s="75" t="s">
        <v>177</v>
      </c>
      <c r="G2" s="76"/>
      <c r="H2" s="75" t="s">
        <v>173</v>
      </c>
      <c r="I2" s="77"/>
      <c r="J2" s="33"/>
    </row>
    <row r="3" spans="1:10" ht="12.75">
      <c r="A3" s="83"/>
      <c r="B3" s="76"/>
      <c r="C3" s="87"/>
      <c r="D3" s="87"/>
      <c r="E3" s="76"/>
      <c r="F3" s="76"/>
      <c r="G3" s="76"/>
      <c r="H3" s="76"/>
      <c r="I3" s="78"/>
      <c r="J3" s="33"/>
    </row>
    <row r="4" spans="1:10" ht="12.75">
      <c r="A4" s="82" t="s">
        <v>2</v>
      </c>
      <c r="B4" s="76"/>
      <c r="C4" s="84" t="s">
        <v>178</v>
      </c>
      <c r="D4" s="85"/>
      <c r="E4" s="75" t="s">
        <v>96</v>
      </c>
      <c r="F4" s="75"/>
      <c r="G4" s="76"/>
      <c r="H4" s="75" t="s">
        <v>173</v>
      </c>
      <c r="I4" s="77"/>
      <c r="J4" s="33"/>
    </row>
    <row r="5" spans="1:10" ht="12.75">
      <c r="A5" s="83"/>
      <c r="B5" s="76"/>
      <c r="C5" s="85"/>
      <c r="D5" s="85"/>
      <c r="E5" s="76"/>
      <c r="F5" s="76"/>
      <c r="G5" s="76"/>
      <c r="H5" s="76"/>
      <c r="I5" s="78"/>
      <c r="J5" s="33"/>
    </row>
    <row r="6" spans="1:10" ht="12.75">
      <c r="A6" s="82" t="s">
        <v>3</v>
      </c>
      <c r="B6" s="76"/>
      <c r="C6" s="75"/>
      <c r="D6" s="76"/>
      <c r="E6" s="75" t="s">
        <v>97</v>
      </c>
      <c r="F6" s="75"/>
      <c r="G6" s="76"/>
      <c r="H6" s="75" t="s">
        <v>173</v>
      </c>
      <c r="I6" s="77"/>
      <c r="J6" s="33"/>
    </row>
    <row r="7" spans="1:10" ht="12.75">
      <c r="A7" s="83"/>
      <c r="B7" s="76"/>
      <c r="C7" s="76"/>
      <c r="D7" s="76"/>
      <c r="E7" s="76"/>
      <c r="F7" s="76"/>
      <c r="G7" s="76"/>
      <c r="H7" s="76"/>
      <c r="I7" s="78"/>
      <c r="J7" s="33"/>
    </row>
    <row r="8" spans="1:10" ht="12.75">
      <c r="A8" s="82" t="s">
        <v>82</v>
      </c>
      <c r="B8" s="76"/>
      <c r="C8" s="88"/>
      <c r="D8" s="76"/>
      <c r="E8" s="75" t="s">
        <v>83</v>
      </c>
      <c r="F8" s="76"/>
      <c r="G8" s="76"/>
      <c r="H8" s="89" t="s">
        <v>174</v>
      </c>
      <c r="I8" s="77" t="s">
        <v>25</v>
      </c>
      <c r="J8" s="33"/>
    </row>
    <row r="9" spans="1:10" ht="12.75">
      <c r="A9" s="83"/>
      <c r="B9" s="76"/>
      <c r="C9" s="76"/>
      <c r="D9" s="76"/>
      <c r="E9" s="76"/>
      <c r="F9" s="76"/>
      <c r="G9" s="76"/>
      <c r="H9" s="76"/>
      <c r="I9" s="78"/>
      <c r="J9" s="33"/>
    </row>
    <row r="10" spans="1:10" ht="12.75">
      <c r="A10" s="82" t="s">
        <v>4</v>
      </c>
      <c r="B10" s="76"/>
      <c r="C10" s="75"/>
      <c r="D10" s="76"/>
      <c r="E10" s="75" t="s">
        <v>98</v>
      </c>
      <c r="F10" s="75"/>
      <c r="G10" s="76"/>
      <c r="H10" s="89" t="s">
        <v>175</v>
      </c>
      <c r="I10" s="92">
        <v>42877</v>
      </c>
      <c r="J10" s="33"/>
    </row>
    <row r="11" spans="1:10" ht="12.75">
      <c r="A11" s="90"/>
      <c r="B11" s="91"/>
      <c r="C11" s="91"/>
      <c r="D11" s="91"/>
      <c r="E11" s="91"/>
      <c r="F11" s="91"/>
      <c r="G11" s="91"/>
      <c r="H11" s="91"/>
      <c r="I11" s="93"/>
      <c r="J11" s="33"/>
    </row>
    <row r="12" spans="1:9" ht="23.25" customHeight="1">
      <c r="A12" s="94" t="s">
        <v>133</v>
      </c>
      <c r="B12" s="95"/>
      <c r="C12" s="95"/>
      <c r="D12" s="95"/>
      <c r="E12" s="95"/>
      <c r="F12" s="95"/>
      <c r="G12" s="95"/>
      <c r="H12" s="95"/>
      <c r="I12" s="95"/>
    </row>
    <row r="13" spans="1:10" ht="26.25" customHeight="1">
      <c r="A13" s="51" t="s">
        <v>134</v>
      </c>
      <c r="B13" s="96" t="s">
        <v>146</v>
      </c>
      <c r="C13" s="97"/>
      <c r="D13" s="51" t="s">
        <v>149</v>
      </c>
      <c r="E13" s="96" t="s">
        <v>158</v>
      </c>
      <c r="F13" s="97"/>
      <c r="G13" s="51" t="s">
        <v>159</v>
      </c>
      <c r="H13" s="96" t="s">
        <v>176</v>
      </c>
      <c r="I13" s="97"/>
      <c r="J13" s="33"/>
    </row>
    <row r="14" spans="1:10" ht="15" customHeight="1">
      <c r="A14" s="52" t="s">
        <v>135</v>
      </c>
      <c r="B14" s="56" t="s">
        <v>147</v>
      </c>
      <c r="C14" s="59">
        <f>SUM('Stavební rozpočet'!R12:R40)</f>
        <v>0</v>
      </c>
      <c r="D14" s="98" t="s">
        <v>150</v>
      </c>
      <c r="E14" s="99"/>
      <c r="F14" s="59">
        <v>0</v>
      </c>
      <c r="G14" s="98" t="s">
        <v>160</v>
      </c>
      <c r="H14" s="99"/>
      <c r="I14" s="59">
        <v>0</v>
      </c>
      <c r="J14" s="33"/>
    </row>
    <row r="15" spans="1:10" ht="15" customHeight="1">
      <c r="A15" s="53"/>
      <c r="B15" s="56" t="s">
        <v>99</v>
      </c>
      <c r="C15" s="59">
        <f>SUM('Stavební rozpočet'!S12:S40)</f>
        <v>0</v>
      </c>
      <c r="D15" s="98" t="s">
        <v>151</v>
      </c>
      <c r="E15" s="99"/>
      <c r="F15" s="59">
        <v>0</v>
      </c>
      <c r="G15" s="98" t="s">
        <v>161</v>
      </c>
      <c r="H15" s="99"/>
      <c r="I15" s="59">
        <v>0</v>
      </c>
      <c r="J15" s="33"/>
    </row>
    <row r="16" spans="1:10" ht="15" customHeight="1">
      <c r="A16" s="52" t="s">
        <v>136</v>
      </c>
      <c r="B16" s="56" t="s">
        <v>147</v>
      </c>
      <c r="C16" s="59">
        <f>SUM('Stavební rozpočet'!T12:T40)</f>
        <v>0</v>
      </c>
      <c r="D16" s="98" t="s">
        <v>152</v>
      </c>
      <c r="E16" s="99"/>
      <c r="F16" s="59">
        <v>0</v>
      </c>
      <c r="G16" s="98" t="s">
        <v>162</v>
      </c>
      <c r="H16" s="99"/>
      <c r="I16" s="59">
        <v>0</v>
      </c>
      <c r="J16" s="33"/>
    </row>
    <row r="17" spans="1:10" ht="15" customHeight="1">
      <c r="A17" s="53"/>
      <c r="B17" s="56" t="s">
        <v>99</v>
      </c>
      <c r="C17" s="59">
        <f>SUM('Stavební rozpočet'!U12:U40)</f>
        <v>0</v>
      </c>
      <c r="D17" s="98"/>
      <c r="E17" s="99"/>
      <c r="F17" s="60"/>
      <c r="G17" s="98" t="s">
        <v>163</v>
      </c>
      <c r="H17" s="99"/>
      <c r="I17" s="59">
        <v>0</v>
      </c>
      <c r="J17" s="33"/>
    </row>
    <row r="18" spans="1:10" ht="15" customHeight="1">
      <c r="A18" s="52" t="s">
        <v>137</v>
      </c>
      <c r="B18" s="56" t="s">
        <v>147</v>
      </c>
      <c r="C18" s="59">
        <f>SUM('Stavební rozpočet'!V12:V40)</f>
        <v>0</v>
      </c>
      <c r="D18" s="98"/>
      <c r="E18" s="99"/>
      <c r="F18" s="60"/>
      <c r="G18" s="98" t="s">
        <v>164</v>
      </c>
      <c r="H18" s="99"/>
      <c r="I18" s="59">
        <v>0</v>
      </c>
      <c r="J18" s="33"/>
    </row>
    <row r="19" spans="1:10" ht="15" customHeight="1">
      <c r="A19" s="53"/>
      <c r="B19" s="56" t="s">
        <v>99</v>
      </c>
      <c r="C19" s="59">
        <f>SUM('Stavební rozpočet'!W12:W40)</f>
        <v>0</v>
      </c>
      <c r="D19" s="98"/>
      <c r="E19" s="99"/>
      <c r="F19" s="60"/>
      <c r="G19" s="98" t="s">
        <v>165</v>
      </c>
      <c r="H19" s="99"/>
      <c r="I19" s="59">
        <v>0</v>
      </c>
      <c r="J19" s="33"/>
    </row>
    <row r="20" spans="1:10" ht="15" customHeight="1">
      <c r="A20" s="100" t="s">
        <v>138</v>
      </c>
      <c r="B20" s="101"/>
      <c r="C20" s="59">
        <f>SUM('Stavební rozpočet'!X12:X40)</f>
        <v>0</v>
      </c>
      <c r="D20" s="98"/>
      <c r="E20" s="99"/>
      <c r="F20" s="60"/>
      <c r="G20" s="98"/>
      <c r="H20" s="99"/>
      <c r="I20" s="60"/>
      <c r="J20" s="33"/>
    </row>
    <row r="21" spans="1:10" ht="15" customHeight="1">
      <c r="A21" s="100" t="s">
        <v>139</v>
      </c>
      <c r="B21" s="101"/>
      <c r="C21" s="59">
        <f>SUM('Stavební rozpočet'!P12:P40)</f>
        <v>0</v>
      </c>
      <c r="D21" s="98"/>
      <c r="E21" s="99"/>
      <c r="F21" s="60"/>
      <c r="G21" s="98"/>
      <c r="H21" s="99"/>
      <c r="I21" s="60"/>
      <c r="J21" s="33"/>
    </row>
    <row r="22" spans="1:10" ht="16.5" customHeight="1">
      <c r="A22" s="100" t="s">
        <v>140</v>
      </c>
      <c r="B22" s="101"/>
      <c r="C22" s="59">
        <f>SUM(C14:C21)</f>
        <v>0</v>
      </c>
      <c r="D22" s="100" t="s">
        <v>153</v>
      </c>
      <c r="E22" s="101"/>
      <c r="F22" s="59">
        <f>SUM(F14:F21)</f>
        <v>0</v>
      </c>
      <c r="G22" s="100" t="s">
        <v>166</v>
      </c>
      <c r="H22" s="101"/>
      <c r="I22" s="59">
        <f>SUM(I14:I21)</f>
        <v>0</v>
      </c>
      <c r="J22" s="33"/>
    </row>
    <row r="23" spans="1:10" ht="15" customHeight="1">
      <c r="A23" s="8"/>
      <c r="B23" s="8"/>
      <c r="C23" s="57"/>
      <c r="D23" s="100" t="s">
        <v>154</v>
      </c>
      <c r="E23" s="101"/>
      <c r="F23" s="61">
        <v>0</v>
      </c>
      <c r="G23" s="100" t="s">
        <v>167</v>
      </c>
      <c r="H23" s="101"/>
      <c r="I23" s="59">
        <v>0</v>
      </c>
      <c r="J23" s="33"/>
    </row>
    <row r="24" spans="4:9" ht="15" customHeight="1">
      <c r="D24" s="8"/>
      <c r="E24" s="8"/>
      <c r="F24" s="62"/>
      <c r="G24" s="100" t="s">
        <v>168</v>
      </c>
      <c r="H24" s="101"/>
      <c r="I24" s="64"/>
    </row>
    <row r="25" spans="6:10" ht="15" customHeight="1">
      <c r="F25" s="63"/>
      <c r="G25" s="100" t="s">
        <v>169</v>
      </c>
      <c r="H25" s="101"/>
      <c r="I25" s="59">
        <v>0</v>
      </c>
      <c r="J25" s="33"/>
    </row>
    <row r="26" spans="1:9" ht="12.75">
      <c r="A26" s="50"/>
      <c r="B26" s="50"/>
      <c r="C26" s="50"/>
      <c r="G26" s="8"/>
      <c r="H26" s="8"/>
      <c r="I26" s="8"/>
    </row>
    <row r="27" spans="1:9" ht="15" customHeight="1">
      <c r="A27" s="102" t="s">
        <v>141</v>
      </c>
      <c r="B27" s="103"/>
      <c r="C27" s="65">
        <f>SUM('Stavební rozpočet'!Z12:Z40)</f>
        <v>0</v>
      </c>
      <c r="D27" s="58"/>
      <c r="E27" s="50"/>
      <c r="F27" s="50"/>
      <c r="G27" s="50"/>
      <c r="H27" s="50"/>
      <c r="I27" s="50"/>
    </row>
    <row r="28" spans="1:10" ht="15" customHeight="1">
      <c r="A28" s="102" t="s">
        <v>142</v>
      </c>
      <c r="B28" s="103"/>
      <c r="C28" s="65">
        <v>0</v>
      </c>
      <c r="D28" s="102" t="s">
        <v>155</v>
      </c>
      <c r="E28" s="103"/>
      <c r="F28" s="65">
        <f>ROUND(C28*(15/100),2)</f>
        <v>0</v>
      </c>
      <c r="G28" s="102" t="s">
        <v>170</v>
      </c>
      <c r="H28" s="103"/>
      <c r="I28" s="65">
        <f>SUM(C27:C29)</f>
        <v>0</v>
      </c>
      <c r="J28" s="33"/>
    </row>
    <row r="29" spans="1:10" ht="15" customHeight="1">
      <c r="A29" s="102" t="s">
        <v>143</v>
      </c>
      <c r="B29" s="103"/>
      <c r="C29" s="65">
        <f>C22+I22</f>
        <v>0</v>
      </c>
      <c r="D29" s="102" t="s">
        <v>156</v>
      </c>
      <c r="E29" s="103"/>
      <c r="F29" s="65">
        <f>ROUND(C29*(21/100),2)</f>
        <v>0</v>
      </c>
      <c r="G29" s="102" t="s">
        <v>171</v>
      </c>
      <c r="H29" s="103"/>
      <c r="I29" s="65">
        <f>SUM(F28:F29)+I28</f>
        <v>0</v>
      </c>
      <c r="J29" s="33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25" customHeight="1">
      <c r="A31" s="104" t="s">
        <v>144</v>
      </c>
      <c r="B31" s="105"/>
      <c r="C31" s="106"/>
      <c r="D31" s="104" t="s">
        <v>157</v>
      </c>
      <c r="E31" s="105"/>
      <c r="F31" s="106"/>
      <c r="G31" s="104" t="s">
        <v>172</v>
      </c>
      <c r="H31" s="105"/>
      <c r="I31" s="106"/>
      <c r="J31" s="34"/>
    </row>
    <row r="32" spans="1:10" ht="14.25" customHeight="1">
      <c r="A32" s="107"/>
      <c r="B32" s="108"/>
      <c r="C32" s="109"/>
      <c r="D32" s="107"/>
      <c r="E32" s="108"/>
      <c r="F32" s="109"/>
      <c r="G32" s="107"/>
      <c r="H32" s="108"/>
      <c r="I32" s="109"/>
      <c r="J32" s="34"/>
    </row>
    <row r="33" spans="1:10" ht="14.25" customHeight="1">
      <c r="A33" s="107"/>
      <c r="B33" s="108"/>
      <c r="C33" s="109"/>
      <c r="D33" s="107"/>
      <c r="E33" s="108"/>
      <c r="F33" s="109"/>
      <c r="G33" s="107"/>
      <c r="H33" s="108"/>
      <c r="I33" s="109"/>
      <c r="J33" s="34"/>
    </row>
    <row r="34" spans="1:10" ht="14.25" customHeight="1">
      <c r="A34" s="107"/>
      <c r="B34" s="108"/>
      <c r="C34" s="109"/>
      <c r="D34" s="107"/>
      <c r="E34" s="108"/>
      <c r="F34" s="109"/>
      <c r="G34" s="107"/>
      <c r="H34" s="108"/>
      <c r="I34" s="109"/>
      <c r="J34" s="34"/>
    </row>
    <row r="35" spans="1:10" ht="14.25" customHeight="1">
      <c r="A35" s="110" t="s">
        <v>145</v>
      </c>
      <c r="B35" s="111"/>
      <c r="C35" s="112"/>
      <c r="D35" s="110" t="s">
        <v>145</v>
      </c>
      <c r="E35" s="111"/>
      <c r="F35" s="112"/>
      <c r="G35" s="110" t="s">
        <v>145</v>
      </c>
      <c r="H35" s="111"/>
      <c r="I35" s="112"/>
      <c r="J35" s="34"/>
    </row>
    <row r="36" spans="1:9" ht="11.25" customHeight="1">
      <c r="A36" s="55" t="s">
        <v>26</v>
      </c>
      <c r="B36" s="49"/>
      <c r="C36" s="49"/>
      <c r="D36" s="49"/>
      <c r="E36" s="49"/>
      <c r="F36" s="49"/>
      <c r="G36" s="49"/>
      <c r="H36" s="49"/>
      <c r="I36" s="49"/>
    </row>
    <row r="37" spans="1:9" ht="409.5" customHeight="1" hidden="1">
      <c r="A37" s="75"/>
      <c r="B37" s="76"/>
      <c r="C37" s="76"/>
      <c r="D37" s="76"/>
      <c r="E37" s="76"/>
      <c r="F37" s="76"/>
      <c r="G37" s="76"/>
      <c r="H37" s="76"/>
      <c r="I37" s="76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2:B3"/>
    <mergeCell ref="C2:D3"/>
    <mergeCell ref="E2:E3"/>
    <mergeCell ref="A6:B7"/>
    <mergeCell ref="C6:D7"/>
    <mergeCell ref="E6:E7"/>
    <mergeCell ref="F2:G3"/>
    <mergeCell ref="H2:H3"/>
    <mergeCell ref="I2:I3"/>
    <mergeCell ref="A1:I1"/>
    <mergeCell ref="A4:B5"/>
    <mergeCell ref="C4:D5"/>
    <mergeCell ref="E4:E5"/>
    <mergeCell ref="F4:G5"/>
    <mergeCell ref="H4:H5"/>
    <mergeCell ref="I4:I5"/>
  </mergeCells>
  <printOptions/>
  <pageMargins left="0.394" right="0.394" top="0.591" bottom="0.591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M8" sqref="M8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13" t="s">
        <v>126</v>
      </c>
      <c r="B1" s="114"/>
      <c r="C1" s="114"/>
      <c r="D1" s="114"/>
      <c r="E1" s="114"/>
      <c r="F1" s="114"/>
      <c r="G1" s="114"/>
    </row>
    <row r="2" spans="1:8" ht="12.75">
      <c r="A2" s="115" t="s">
        <v>1</v>
      </c>
      <c r="B2" s="116" t="s">
        <v>180</v>
      </c>
      <c r="C2" s="117"/>
      <c r="D2" s="118" t="s">
        <v>95</v>
      </c>
      <c r="E2" s="118" t="s">
        <v>177</v>
      </c>
      <c r="F2" s="119"/>
      <c r="G2" s="120"/>
      <c r="H2" s="33"/>
    </row>
    <row r="3" spans="1:8" ht="12.75">
      <c r="A3" s="83"/>
      <c r="B3" s="87"/>
      <c r="C3" s="87"/>
      <c r="D3" s="76"/>
      <c r="E3" s="76"/>
      <c r="F3" s="76"/>
      <c r="G3" s="78"/>
      <c r="H3" s="33"/>
    </row>
    <row r="4" spans="1:8" ht="12.75">
      <c r="A4" s="82" t="s">
        <v>2</v>
      </c>
      <c r="B4" s="75"/>
      <c r="C4" s="76"/>
      <c r="D4" s="75" t="s">
        <v>96</v>
      </c>
      <c r="E4" s="75"/>
      <c r="F4" s="76"/>
      <c r="G4" s="78"/>
      <c r="H4" s="33"/>
    </row>
    <row r="5" spans="1:8" ht="12.75">
      <c r="A5" s="83"/>
      <c r="B5" s="76"/>
      <c r="C5" s="76"/>
      <c r="D5" s="76"/>
      <c r="E5" s="76"/>
      <c r="F5" s="76"/>
      <c r="G5" s="78"/>
      <c r="H5" s="33"/>
    </row>
    <row r="6" spans="1:8" ht="12.75">
      <c r="A6" s="82" t="s">
        <v>3</v>
      </c>
      <c r="B6" s="75"/>
      <c r="C6" s="76"/>
      <c r="D6" s="75" t="s">
        <v>97</v>
      </c>
      <c r="E6" s="75"/>
      <c r="F6" s="76"/>
      <c r="G6" s="78"/>
      <c r="H6" s="33"/>
    </row>
    <row r="7" spans="1:8" ht="12.75">
      <c r="A7" s="83"/>
      <c r="B7" s="76"/>
      <c r="C7" s="76"/>
      <c r="D7" s="76"/>
      <c r="E7" s="76"/>
      <c r="F7" s="76"/>
      <c r="G7" s="78"/>
      <c r="H7" s="33"/>
    </row>
    <row r="8" spans="1:8" ht="12.75">
      <c r="A8" s="82" t="s">
        <v>98</v>
      </c>
      <c r="B8" s="75"/>
      <c r="C8" s="76"/>
      <c r="D8" s="89" t="s">
        <v>84</v>
      </c>
      <c r="E8" s="88">
        <v>42877</v>
      </c>
      <c r="F8" s="76"/>
      <c r="G8" s="78"/>
      <c r="H8" s="33"/>
    </row>
    <row r="9" spans="1:8" ht="12.75">
      <c r="A9" s="121"/>
      <c r="B9" s="122"/>
      <c r="C9" s="122"/>
      <c r="D9" s="122"/>
      <c r="E9" s="122"/>
      <c r="F9" s="122"/>
      <c r="G9" s="123"/>
      <c r="H9" s="33"/>
    </row>
    <row r="10" spans="1:8" ht="12.75">
      <c r="A10" s="41" t="s">
        <v>27</v>
      </c>
      <c r="B10" s="43" t="s">
        <v>28</v>
      </c>
      <c r="C10" s="44" t="s">
        <v>127</v>
      </c>
      <c r="D10" s="45" t="s">
        <v>128</v>
      </c>
      <c r="E10" s="45" t="s">
        <v>129</v>
      </c>
      <c r="F10" s="45" t="s">
        <v>130</v>
      </c>
      <c r="G10" s="48" t="s">
        <v>131</v>
      </c>
      <c r="H10" s="34"/>
    </row>
    <row r="11" spans="1:9" ht="12.75">
      <c r="A11" s="42"/>
      <c r="B11" s="42" t="s">
        <v>29</v>
      </c>
      <c r="C11" s="42" t="s">
        <v>56</v>
      </c>
      <c r="D11" s="46">
        <f>'Stavební rozpočet'!H12</f>
        <v>0</v>
      </c>
      <c r="E11" s="46">
        <f>'Stavební rozpočet'!I12</f>
        <v>0</v>
      </c>
      <c r="F11" s="46">
        <f aca="true" t="shared" si="0" ref="F11:F16">D11+E11</f>
        <v>0</v>
      </c>
      <c r="G11" s="46">
        <v>0.23128</v>
      </c>
      <c r="H11" s="35" t="s">
        <v>132</v>
      </c>
      <c r="I11" s="35">
        <f aca="true" t="shared" si="1" ref="I11:I16">IF(H11="T",0,F11)</f>
        <v>0</v>
      </c>
    </row>
    <row r="12" spans="1:9" ht="12.75">
      <c r="A12" s="16"/>
      <c r="B12" s="16" t="s">
        <v>31</v>
      </c>
      <c r="C12" s="16" t="s">
        <v>59</v>
      </c>
      <c r="D12" s="35">
        <f>'Stavební rozpočet'!H15</f>
        <v>0</v>
      </c>
      <c r="E12" s="35">
        <f>'Stavební rozpočet'!I15</f>
        <v>0</v>
      </c>
      <c r="F12" s="35">
        <f t="shared" si="0"/>
        <v>0</v>
      </c>
      <c r="G12" s="35">
        <v>3.38882</v>
      </c>
      <c r="H12" s="35" t="s">
        <v>132</v>
      </c>
      <c r="I12" s="35">
        <f t="shared" si="1"/>
        <v>0</v>
      </c>
    </row>
    <row r="13" spans="1:9" ht="12.75">
      <c r="A13" s="16"/>
      <c r="B13" s="16" t="s">
        <v>38</v>
      </c>
      <c r="C13" s="16" t="s">
        <v>64</v>
      </c>
      <c r="D13" s="35">
        <f>'Stavební rozpočet'!H24</f>
        <v>0</v>
      </c>
      <c r="E13" s="35">
        <f>'Stavební rozpočet'!I24</f>
        <v>0</v>
      </c>
      <c r="F13" s="35">
        <f t="shared" si="0"/>
        <v>0</v>
      </c>
      <c r="G13" s="35">
        <v>0</v>
      </c>
      <c r="H13" s="35" t="s">
        <v>132</v>
      </c>
      <c r="I13" s="35">
        <f t="shared" si="1"/>
        <v>0</v>
      </c>
    </row>
    <row r="14" spans="1:9" ht="12.75">
      <c r="A14" s="16"/>
      <c r="B14" s="16" t="s">
        <v>40</v>
      </c>
      <c r="C14" s="16" t="s">
        <v>66</v>
      </c>
      <c r="D14" s="35">
        <f>'Stavební rozpočet'!H26</f>
        <v>0</v>
      </c>
      <c r="E14" s="35">
        <f>'Stavební rozpočet'!I26</f>
        <v>0</v>
      </c>
      <c r="F14" s="35">
        <f t="shared" si="0"/>
        <v>0</v>
      </c>
      <c r="G14" s="35">
        <v>0.16425</v>
      </c>
      <c r="H14" s="35" t="s">
        <v>132</v>
      </c>
      <c r="I14" s="35">
        <f t="shared" si="1"/>
        <v>0</v>
      </c>
    </row>
    <row r="15" spans="1:9" ht="12.75">
      <c r="A15" s="16"/>
      <c r="B15" s="16" t="s">
        <v>45</v>
      </c>
      <c r="C15" s="16" t="s">
        <v>72</v>
      </c>
      <c r="D15" s="35">
        <f>'Stavební rozpočet'!H32</f>
        <v>0</v>
      </c>
      <c r="E15" s="35">
        <f>'Stavební rozpočet'!I32</f>
        <v>0</v>
      </c>
      <c r="F15" s="35">
        <f t="shared" si="0"/>
        <v>0</v>
      </c>
      <c r="G15" s="35">
        <v>0</v>
      </c>
      <c r="H15" s="35" t="s">
        <v>132</v>
      </c>
      <c r="I15" s="35">
        <f t="shared" si="1"/>
        <v>0</v>
      </c>
    </row>
    <row r="16" spans="1:9" ht="12.75">
      <c r="A16" s="16"/>
      <c r="B16" s="16" t="s">
        <v>47</v>
      </c>
      <c r="C16" s="16" t="s">
        <v>74</v>
      </c>
      <c r="D16" s="35">
        <f>'Stavební rozpočet'!H34</f>
        <v>0</v>
      </c>
      <c r="E16" s="35">
        <f>'Stavební rozpočet'!I34</f>
        <v>0</v>
      </c>
      <c r="F16" s="35">
        <f t="shared" si="0"/>
        <v>0</v>
      </c>
      <c r="G16" s="35">
        <v>0</v>
      </c>
      <c r="H16" s="35" t="s">
        <v>132</v>
      </c>
      <c r="I16" s="35">
        <f t="shared" si="1"/>
        <v>0</v>
      </c>
    </row>
    <row r="18" spans="5:6" ht="12.75">
      <c r="E18" s="47" t="s">
        <v>94</v>
      </c>
      <c r="F18" s="40">
        <f>SUM(I11:I16)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"/>
  <sheetViews>
    <sheetView zoomScalePageLayoutView="0" workbookViewId="0" topLeftCell="A1">
      <selection activeCell="AW32" sqref="AW32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0.14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19.5" customHeigh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ht="12.75">
      <c r="A2" s="115" t="s">
        <v>1</v>
      </c>
      <c r="B2" s="119"/>
      <c r="C2" s="119"/>
      <c r="D2" s="116" t="s">
        <v>180</v>
      </c>
      <c r="E2" s="124" t="s">
        <v>81</v>
      </c>
      <c r="F2" s="119"/>
      <c r="G2" s="124"/>
      <c r="H2" s="119"/>
      <c r="I2" s="118" t="s">
        <v>95</v>
      </c>
      <c r="J2" s="118"/>
      <c r="K2" s="119"/>
      <c r="L2" s="119"/>
      <c r="M2" s="120"/>
      <c r="N2" s="33"/>
    </row>
    <row r="3" spans="1:14" ht="12.75">
      <c r="A3" s="83"/>
      <c r="B3" s="76"/>
      <c r="C3" s="76"/>
      <c r="D3" s="87"/>
      <c r="E3" s="76"/>
      <c r="F3" s="76"/>
      <c r="G3" s="76"/>
      <c r="H3" s="76"/>
      <c r="I3" s="76"/>
      <c r="J3" s="76"/>
      <c r="K3" s="76"/>
      <c r="L3" s="76"/>
      <c r="M3" s="78"/>
      <c r="N3" s="33"/>
    </row>
    <row r="4" spans="1:14" ht="12.75">
      <c r="A4" s="82" t="s">
        <v>2</v>
      </c>
      <c r="B4" s="76"/>
      <c r="C4" s="76"/>
      <c r="D4" s="75"/>
      <c r="E4" s="89" t="s">
        <v>82</v>
      </c>
      <c r="F4" s="76"/>
      <c r="G4" s="88">
        <v>42877</v>
      </c>
      <c r="H4" s="76"/>
      <c r="I4" s="75" t="s">
        <v>96</v>
      </c>
      <c r="J4" s="75"/>
      <c r="K4" s="76"/>
      <c r="L4" s="76"/>
      <c r="M4" s="78"/>
      <c r="N4" s="33"/>
    </row>
    <row r="5" spans="1:14" ht="12.75">
      <c r="A5" s="83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8"/>
      <c r="N5" s="33"/>
    </row>
    <row r="6" spans="1:14" ht="12.75">
      <c r="A6" s="82" t="s">
        <v>3</v>
      </c>
      <c r="B6" s="76"/>
      <c r="C6" s="76"/>
      <c r="D6" s="75"/>
      <c r="E6" s="89" t="s">
        <v>83</v>
      </c>
      <c r="F6" s="76"/>
      <c r="G6" s="76"/>
      <c r="H6" s="76"/>
      <c r="I6" s="75" t="s">
        <v>97</v>
      </c>
      <c r="J6" s="75"/>
      <c r="K6" s="76"/>
      <c r="L6" s="76"/>
      <c r="M6" s="78"/>
      <c r="N6" s="33"/>
    </row>
    <row r="7" spans="1:14" ht="12.75">
      <c r="A7" s="83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8"/>
      <c r="N7" s="33"/>
    </row>
    <row r="8" spans="1:14" ht="12.75">
      <c r="A8" s="82" t="s">
        <v>4</v>
      </c>
      <c r="B8" s="76"/>
      <c r="C8" s="76"/>
      <c r="D8" s="75"/>
      <c r="E8" s="89" t="s">
        <v>84</v>
      </c>
      <c r="F8" s="76"/>
      <c r="G8" s="88">
        <v>42877</v>
      </c>
      <c r="H8" s="76"/>
      <c r="I8" s="75" t="s">
        <v>98</v>
      </c>
      <c r="J8" s="75"/>
      <c r="K8" s="76"/>
      <c r="L8" s="76"/>
      <c r="M8" s="78"/>
      <c r="N8" s="33"/>
    </row>
    <row r="9" spans="1:14" ht="12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  <c r="N9" s="33"/>
    </row>
    <row r="10" spans="1:14" ht="12.75">
      <c r="A10" s="1" t="s">
        <v>5</v>
      </c>
      <c r="B10" s="10" t="s">
        <v>27</v>
      </c>
      <c r="C10" s="10" t="s">
        <v>28</v>
      </c>
      <c r="D10" s="10" t="s">
        <v>54</v>
      </c>
      <c r="E10" s="10" t="s">
        <v>85</v>
      </c>
      <c r="F10" s="17" t="s">
        <v>89</v>
      </c>
      <c r="G10" s="21" t="s">
        <v>90</v>
      </c>
      <c r="H10" s="128" t="s">
        <v>92</v>
      </c>
      <c r="I10" s="129"/>
      <c r="J10" s="130"/>
      <c r="K10" s="128" t="s">
        <v>101</v>
      </c>
      <c r="L10" s="130"/>
      <c r="M10" s="28" t="s">
        <v>102</v>
      </c>
      <c r="N10" s="34"/>
    </row>
    <row r="11" spans="1:24" ht="12.75">
      <c r="A11" s="2" t="s">
        <v>6</v>
      </c>
      <c r="B11" s="11" t="s">
        <v>6</v>
      </c>
      <c r="C11" s="11" t="s">
        <v>6</v>
      </c>
      <c r="D11" s="14" t="s">
        <v>55</v>
      </c>
      <c r="E11" s="11" t="s">
        <v>6</v>
      </c>
      <c r="F11" s="11" t="s">
        <v>6</v>
      </c>
      <c r="G11" s="22" t="s">
        <v>91</v>
      </c>
      <c r="H11" s="23" t="s">
        <v>93</v>
      </c>
      <c r="I11" s="24" t="s">
        <v>99</v>
      </c>
      <c r="J11" s="25" t="s">
        <v>100</v>
      </c>
      <c r="K11" s="23" t="s">
        <v>90</v>
      </c>
      <c r="L11" s="25" t="s">
        <v>100</v>
      </c>
      <c r="M11" s="29" t="s">
        <v>103</v>
      </c>
      <c r="N11" s="34"/>
      <c r="P11" s="27" t="s">
        <v>105</v>
      </c>
      <c r="Q11" s="27" t="s">
        <v>106</v>
      </c>
      <c r="R11" s="27" t="s">
        <v>109</v>
      </c>
      <c r="S11" s="27" t="s">
        <v>110</v>
      </c>
      <c r="T11" s="27" t="s">
        <v>111</v>
      </c>
      <c r="U11" s="27" t="s">
        <v>112</v>
      </c>
      <c r="V11" s="27" t="s">
        <v>113</v>
      </c>
      <c r="W11" s="27" t="s">
        <v>114</v>
      </c>
      <c r="X11" s="27" t="s">
        <v>115</v>
      </c>
    </row>
    <row r="12" spans="1:37" ht="12.75">
      <c r="A12" s="3"/>
      <c r="B12" s="12"/>
      <c r="C12" s="12" t="s">
        <v>29</v>
      </c>
      <c r="D12" s="131" t="s">
        <v>56</v>
      </c>
      <c r="E12" s="132"/>
      <c r="F12" s="132"/>
      <c r="G12" s="132"/>
      <c r="H12" s="37">
        <f>SUM(H13:H13)</f>
        <v>0</v>
      </c>
      <c r="I12" s="37">
        <f>SUM(I13:I13)</f>
        <v>0</v>
      </c>
      <c r="J12" s="37">
        <f>H12+I12</f>
        <v>0</v>
      </c>
      <c r="K12" s="26"/>
      <c r="L12" s="37">
        <f>SUM(L13:L13)</f>
        <v>0.4675</v>
      </c>
      <c r="M12" s="26"/>
      <c r="P12" s="38">
        <f>IF(Q12="PR",J12,SUM(O13:O13))</f>
        <v>0</v>
      </c>
      <c r="Q12" s="27" t="s">
        <v>107</v>
      </c>
      <c r="R12" s="38">
        <f>IF(Q12="HS",H12,0)</f>
        <v>0</v>
      </c>
      <c r="S12" s="38">
        <f>IF(Q12="HS",I12-P12,0)</f>
        <v>0</v>
      </c>
      <c r="T12" s="38">
        <f>IF(Q12="PS",H12,0)</f>
        <v>0</v>
      </c>
      <c r="U12" s="38">
        <f>IF(Q12="PS",I12-P12,0)</f>
        <v>0</v>
      </c>
      <c r="V12" s="38">
        <f>IF(Q12="MP",H12,0)</f>
        <v>0</v>
      </c>
      <c r="W12" s="38">
        <f>IF(Q12="MP",I12-P12,0)</f>
        <v>0</v>
      </c>
      <c r="X12" s="38">
        <f>IF(Q12="OM",H12,0)</f>
        <v>0</v>
      </c>
      <c r="Y12" s="27"/>
      <c r="AI12" s="38">
        <f>SUM(Z13:Z13)</f>
        <v>0</v>
      </c>
      <c r="AJ12" s="38">
        <f>SUM(AA13:AA13)</f>
        <v>0</v>
      </c>
      <c r="AK12" s="38">
        <f>SUM(AB13:AB13)</f>
        <v>0</v>
      </c>
    </row>
    <row r="13" spans="1:43" ht="12.75">
      <c r="A13" s="4" t="s">
        <v>7</v>
      </c>
      <c r="B13" s="4"/>
      <c r="C13" s="4" t="s">
        <v>30</v>
      </c>
      <c r="D13" s="4" t="s">
        <v>57</v>
      </c>
      <c r="E13" s="4" t="s">
        <v>86</v>
      </c>
      <c r="F13" s="18">
        <v>4.25</v>
      </c>
      <c r="G13" s="18">
        <v>0</v>
      </c>
      <c r="H13" s="18">
        <f>ROUND(F13*AE13,2)</f>
        <v>0</v>
      </c>
      <c r="I13" s="18">
        <f>J13-H13</f>
        <v>0</v>
      </c>
      <c r="J13" s="18">
        <f>ROUND(F13*G13,2)</f>
        <v>0</v>
      </c>
      <c r="K13" s="18">
        <v>0.11</v>
      </c>
      <c r="L13" s="18">
        <f>F13*K13</f>
        <v>0.4675</v>
      </c>
      <c r="M13" s="30"/>
      <c r="N13" s="30" t="s">
        <v>9</v>
      </c>
      <c r="O13" s="18">
        <f>IF(N13="5",I13,0)</f>
        <v>0</v>
      </c>
      <c r="Z13" s="18">
        <f>IF(AD13=0,J13,0)</f>
        <v>0</v>
      </c>
      <c r="AA13" s="18">
        <f>IF(AD13=15,J13,0)</f>
        <v>0</v>
      </c>
      <c r="AB13" s="18">
        <f>IF(AD13=21,J13,0)</f>
        <v>0</v>
      </c>
      <c r="AD13" s="35">
        <v>15</v>
      </c>
      <c r="AE13" s="35">
        <f>G13*0</f>
        <v>0</v>
      </c>
      <c r="AF13" s="35">
        <f>G13*(1-0)</f>
        <v>0</v>
      </c>
      <c r="AM13" s="35">
        <f>F13*AE13</f>
        <v>0</v>
      </c>
      <c r="AN13" s="35">
        <f>F13*AF13</f>
        <v>0</v>
      </c>
      <c r="AO13" s="36" t="s">
        <v>116</v>
      </c>
      <c r="AP13" s="36" t="s">
        <v>122</v>
      </c>
      <c r="AQ13" s="27" t="s">
        <v>125</v>
      </c>
    </row>
    <row r="14" ht="12.75">
      <c r="D14" s="15" t="s">
        <v>58</v>
      </c>
    </row>
    <row r="15" spans="1:37" ht="12.75">
      <c r="A15" s="5"/>
      <c r="B15" s="13"/>
      <c r="C15" s="13" t="s">
        <v>31</v>
      </c>
      <c r="D15" s="125" t="s">
        <v>59</v>
      </c>
      <c r="E15" s="126"/>
      <c r="F15" s="126"/>
      <c r="G15" s="126"/>
      <c r="H15" s="38">
        <f>SUM(H16:H23)</f>
        <v>0</v>
      </c>
      <c r="I15" s="38">
        <f>SUM(I16:I23)</f>
        <v>0</v>
      </c>
      <c r="J15" s="38">
        <f>H15+I15</f>
        <v>0</v>
      </c>
      <c r="K15" s="27"/>
      <c r="L15" s="38">
        <f>SUM(L16:L23)</f>
        <v>3.3852679999999995</v>
      </c>
      <c r="M15" s="27"/>
      <c r="P15" s="38">
        <f>IF(Q15="PR",J15,SUM(O16:O23))</f>
        <v>0</v>
      </c>
      <c r="Q15" s="27" t="s">
        <v>108</v>
      </c>
      <c r="R15" s="38">
        <f>IF(Q15="HS",H15,0)</f>
        <v>0</v>
      </c>
      <c r="S15" s="38">
        <f>IF(Q15="HS",I15-P15,0)</f>
        <v>0</v>
      </c>
      <c r="T15" s="38">
        <f>IF(Q15="PS",H15,0)</f>
        <v>0</v>
      </c>
      <c r="U15" s="38">
        <f>IF(Q15="PS",I15-P15,0)</f>
        <v>0</v>
      </c>
      <c r="V15" s="38">
        <f>IF(Q15="MP",H15,0)</f>
        <v>0</v>
      </c>
      <c r="W15" s="38">
        <f>IF(Q15="MP",I15-P15,0)</f>
        <v>0</v>
      </c>
      <c r="X15" s="38">
        <f>IF(Q15="OM",H15,0)</f>
        <v>0</v>
      </c>
      <c r="Y15" s="27"/>
      <c r="AI15" s="38">
        <f>SUM(Z16:Z23)</f>
        <v>0</v>
      </c>
      <c r="AJ15" s="38">
        <f>SUM(AA16:AA23)</f>
        <v>0</v>
      </c>
      <c r="AK15" s="38">
        <f>SUM(AB16:AB23)</f>
        <v>0</v>
      </c>
    </row>
    <row r="16" spans="1:43" ht="12.75">
      <c r="A16" s="4" t="s">
        <v>8</v>
      </c>
      <c r="B16" s="4"/>
      <c r="C16" s="4" t="s">
        <v>32</v>
      </c>
      <c r="D16" s="4" t="s">
        <v>60</v>
      </c>
      <c r="E16" s="4" t="s">
        <v>86</v>
      </c>
      <c r="F16" s="18">
        <v>4.25</v>
      </c>
      <c r="G16" s="18">
        <v>0</v>
      </c>
      <c r="H16" s="18">
        <f aca="true" t="shared" si="0" ref="H16:H23">ROUND(F16*AE16,2)</f>
        <v>0</v>
      </c>
      <c r="I16" s="18">
        <f aca="true" t="shared" si="1" ref="I16:I23">J16-H16</f>
        <v>0</v>
      </c>
      <c r="J16" s="18">
        <f aca="true" t="shared" si="2" ref="J16:J23">ROUND(F16*G16,2)</f>
        <v>0</v>
      </c>
      <c r="K16" s="18">
        <v>0</v>
      </c>
      <c r="L16" s="18">
        <f aca="true" t="shared" si="3" ref="L16:L23">F16*K16</f>
        <v>0</v>
      </c>
      <c r="M16" s="30"/>
      <c r="N16" s="30" t="s">
        <v>7</v>
      </c>
      <c r="O16" s="18">
        <f aca="true" t="shared" si="4" ref="O16:O23">IF(N16="5",I16,0)</f>
        <v>0</v>
      </c>
      <c r="Z16" s="18">
        <f aca="true" t="shared" si="5" ref="Z16:Z23">IF(AD16=0,J16,0)</f>
        <v>0</v>
      </c>
      <c r="AA16" s="18">
        <f aca="true" t="shared" si="6" ref="AA16:AA23">IF(AD16=15,J16,0)</f>
        <v>0</v>
      </c>
      <c r="AB16" s="18">
        <f aca="true" t="shared" si="7" ref="AB16:AB23">IF(AD16=21,J16,0)</f>
        <v>0</v>
      </c>
      <c r="AD16" s="35">
        <v>15</v>
      </c>
      <c r="AE16" s="35">
        <f>G16*0</f>
        <v>0</v>
      </c>
      <c r="AF16" s="35">
        <f>G16*(1-0)</f>
        <v>0</v>
      </c>
      <c r="AM16" s="35">
        <f aca="true" t="shared" si="8" ref="AM16:AM23">F16*AE16</f>
        <v>0</v>
      </c>
      <c r="AN16" s="35">
        <f aca="true" t="shared" si="9" ref="AN16:AN23">F16*AF16</f>
        <v>0</v>
      </c>
      <c r="AO16" s="36" t="s">
        <v>117</v>
      </c>
      <c r="AP16" s="36" t="s">
        <v>123</v>
      </c>
      <c r="AQ16" s="27" t="s">
        <v>125</v>
      </c>
    </row>
    <row r="17" spans="1:43" ht="12.75">
      <c r="A17" s="4" t="s">
        <v>9</v>
      </c>
      <c r="B17" s="4"/>
      <c r="C17" s="4" t="s">
        <v>33</v>
      </c>
      <c r="D17" s="4" t="s">
        <v>61</v>
      </c>
      <c r="E17" s="4" t="s">
        <v>86</v>
      </c>
      <c r="F17" s="18">
        <v>124.4</v>
      </c>
      <c r="G17" s="18">
        <v>0</v>
      </c>
      <c r="H17" s="18">
        <f t="shared" si="0"/>
        <v>0</v>
      </c>
      <c r="I17" s="18">
        <f t="shared" si="1"/>
        <v>0</v>
      </c>
      <c r="J17" s="18">
        <f t="shared" si="2"/>
        <v>0</v>
      </c>
      <c r="K17" s="18">
        <v>0</v>
      </c>
      <c r="L17" s="18">
        <f t="shared" si="3"/>
        <v>0</v>
      </c>
      <c r="M17" s="30"/>
      <c r="N17" s="30" t="s">
        <v>7</v>
      </c>
      <c r="O17" s="18">
        <f t="shared" si="4"/>
        <v>0</v>
      </c>
      <c r="Z17" s="18">
        <f t="shared" si="5"/>
        <v>0</v>
      </c>
      <c r="AA17" s="18">
        <f t="shared" si="6"/>
        <v>0</v>
      </c>
      <c r="AB17" s="18">
        <f t="shared" si="7"/>
        <v>0</v>
      </c>
      <c r="AD17" s="35">
        <v>15</v>
      </c>
      <c r="AE17" s="35">
        <f>G17*0</f>
        <v>0</v>
      </c>
      <c r="AF17" s="35">
        <f>G17*(1-0)</f>
        <v>0</v>
      </c>
      <c r="AM17" s="35">
        <f t="shared" si="8"/>
        <v>0</v>
      </c>
      <c r="AN17" s="35">
        <f t="shared" si="9"/>
        <v>0</v>
      </c>
      <c r="AO17" s="36" t="s">
        <v>117</v>
      </c>
      <c r="AP17" s="36" t="s">
        <v>123</v>
      </c>
      <c r="AQ17" s="27" t="s">
        <v>125</v>
      </c>
    </row>
    <row r="18" spans="1:43" ht="12.75">
      <c r="A18" s="4" t="s">
        <v>10</v>
      </c>
      <c r="B18" s="4"/>
      <c r="C18" s="72" t="s">
        <v>34</v>
      </c>
      <c r="D18" s="72" t="s">
        <v>179</v>
      </c>
      <c r="E18" s="72" t="s">
        <v>86</v>
      </c>
      <c r="F18" s="73">
        <v>124.4</v>
      </c>
      <c r="G18" s="73">
        <v>0</v>
      </c>
      <c r="H18" s="73">
        <f t="shared" si="0"/>
        <v>0</v>
      </c>
      <c r="I18" s="73">
        <f t="shared" si="1"/>
        <v>0</v>
      </c>
      <c r="J18" s="73">
        <f t="shared" si="2"/>
        <v>0</v>
      </c>
      <c r="K18" s="73">
        <v>0.00475</v>
      </c>
      <c r="L18" s="73">
        <f t="shared" si="3"/>
        <v>0.5909</v>
      </c>
      <c r="M18" s="74"/>
      <c r="N18" s="30" t="s">
        <v>7</v>
      </c>
      <c r="O18" s="18">
        <f t="shared" si="4"/>
        <v>0</v>
      </c>
      <c r="Z18" s="18">
        <f t="shared" si="5"/>
        <v>0</v>
      </c>
      <c r="AA18" s="18">
        <f t="shared" si="6"/>
        <v>0</v>
      </c>
      <c r="AB18" s="18">
        <f t="shared" si="7"/>
        <v>0</v>
      </c>
      <c r="AD18" s="35">
        <v>15</v>
      </c>
      <c r="AE18" s="35">
        <f>G18*0.188622056423409</f>
        <v>0</v>
      </c>
      <c r="AF18" s="35">
        <f>G18*(1-0.188622056423409)</f>
        <v>0</v>
      </c>
      <c r="AM18" s="35">
        <f t="shared" si="8"/>
        <v>0</v>
      </c>
      <c r="AN18" s="35">
        <f t="shared" si="9"/>
        <v>0</v>
      </c>
      <c r="AO18" s="36" t="s">
        <v>117</v>
      </c>
      <c r="AP18" s="36" t="s">
        <v>123</v>
      </c>
      <c r="AQ18" s="27" t="s">
        <v>125</v>
      </c>
    </row>
    <row r="19" spans="1:43" ht="12.75">
      <c r="A19" s="4" t="s">
        <v>11</v>
      </c>
      <c r="B19" s="4"/>
      <c r="C19" s="4" t="s">
        <v>35</v>
      </c>
      <c r="D19" s="4" t="s">
        <v>62</v>
      </c>
      <c r="E19" s="4" t="s">
        <v>87</v>
      </c>
      <c r="F19" s="18">
        <v>125</v>
      </c>
      <c r="G19" s="18">
        <v>0</v>
      </c>
      <c r="H19" s="18">
        <f t="shared" si="0"/>
        <v>0</v>
      </c>
      <c r="I19" s="18">
        <f t="shared" si="1"/>
        <v>0</v>
      </c>
      <c r="J19" s="18">
        <f t="shared" si="2"/>
        <v>0</v>
      </c>
      <c r="K19" s="18">
        <v>0</v>
      </c>
      <c r="L19" s="18">
        <f t="shared" si="3"/>
        <v>0</v>
      </c>
      <c r="M19" s="30"/>
      <c r="N19" s="30" t="s">
        <v>7</v>
      </c>
      <c r="O19" s="18">
        <f t="shared" si="4"/>
        <v>0</v>
      </c>
      <c r="Z19" s="18">
        <f t="shared" si="5"/>
        <v>0</v>
      </c>
      <c r="AA19" s="18">
        <f t="shared" si="6"/>
        <v>0</v>
      </c>
      <c r="AB19" s="18">
        <f t="shared" si="7"/>
        <v>0</v>
      </c>
      <c r="AD19" s="35">
        <v>15</v>
      </c>
      <c r="AE19" s="35">
        <f>G19*0</f>
        <v>0</v>
      </c>
      <c r="AF19" s="35">
        <f>G19*(1-0)</f>
        <v>0</v>
      </c>
      <c r="AM19" s="35">
        <f t="shared" si="8"/>
        <v>0</v>
      </c>
      <c r="AN19" s="35">
        <f t="shared" si="9"/>
        <v>0</v>
      </c>
      <c r="AO19" s="36" t="s">
        <v>117</v>
      </c>
      <c r="AP19" s="36" t="s">
        <v>123</v>
      </c>
      <c r="AQ19" s="27" t="s">
        <v>125</v>
      </c>
    </row>
    <row r="20" spans="1:43" ht="12.75">
      <c r="A20" s="6" t="s">
        <v>12</v>
      </c>
      <c r="B20" s="6"/>
      <c r="C20" s="69" t="s">
        <v>36</v>
      </c>
      <c r="D20" s="69" t="s">
        <v>181</v>
      </c>
      <c r="E20" s="69" t="s">
        <v>86</v>
      </c>
      <c r="F20" s="70">
        <v>145.54</v>
      </c>
      <c r="G20" s="70">
        <v>0</v>
      </c>
      <c r="H20" s="70">
        <f t="shared" si="0"/>
        <v>0</v>
      </c>
      <c r="I20" s="70">
        <f t="shared" si="1"/>
        <v>0</v>
      </c>
      <c r="J20" s="70">
        <f t="shared" si="2"/>
        <v>0</v>
      </c>
      <c r="K20" s="70">
        <v>0.0192</v>
      </c>
      <c r="L20" s="70">
        <f t="shared" si="3"/>
        <v>2.7943679999999995</v>
      </c>
      <c r="M20" s="71"/>
      <c r="N20" s="31" t="s">
        <v>104</v>
      </c>
      <c r="O20" s="19">
        <f t="shared" si="4"/>
        <v>0</v>
      </c>
      <c r="Z20" s="19">
        <f t="shared" si="5"/>
        <v>0</v>
      </c>
      <c r="AA20" s="19">
        <f t="shared" si="6"/>
        <v>0</v>
      </c>
      <c r="AB20" s="19">
        <f t="shared" si="7"/>
        <v>0</v>
      </c>
      <c r="AD20" s="35">
        <v>15</v>
      </c>
      <c r="AE20" s="35">
        <f>G20*1</f>
        <v>0</v>
      </c>
      <c r="AF20" s="35">
        <f>G20*(1-1)</f>
        <v>0</v>
      </c>
      <c r="AM20" s="35">
        <f t="shared" si="8"/>
        <v>0</v>
      </c>
      <c r="AN20" s="35">
        <f t="shared" si="9"/>
        <v>0</v>
      </c>
      <c r="AO20" s="36" t="s">
        <v>117</v>
      </c>
      <c r="AP20" s="36" t="s">
        <v>123</v>
      </c>
      <c r="AQ20" s="27" t="s">
        <v>125</v>
      </c>
    </row>
    <row r="21" spans="1:43" ht="12.75">
      <c r="A21" s="6"/>
      <c r="B21" s="6"/>
      <c r="C21" s="66"/>
      <c r="D21" s="66" t="s">
        <v>182</v>
      </c>
      <c r="E21" s="66"/>
      <c r="F21" s="67"/>
      <c r="G21" s="67"/>
      <c r="H21" s="67"/>
      <c r="I21" s="67"/>
      <c r="J21" s="67"/>
      <c r="K21" s="67"/>
      <c r="L21" s="67"/>
      <c r="M21" s="68"/>
      <c r="N21" s="31"/>
      <c r="O21" s="19"/>
      <c r="Z21" s="19"/>
      <c r="AA21" s="19"/>
      <c r="AB21" s="19"/>
      <c r="AD21" s="35"/>
      <c r="AE21" s="35"/>
      <c r="AF21" s="35"/>
      <c r="AM21" s="35"/>
      <c r="AN21" s="35"/>
      <c r="AO21" s="36"/>
      <c r="AP21" s="36"/>
      <c r="AQ21" s="27"/>
    </row>
    <row r="22" spans="1:43" ht="12.75">
      <c r="A22" s="6"/>
      <c r="B22" s="6"/>
      <c r="C22" s="66"/>
      <c r="D22" s="66" t="s">
        <v>183</v>
      </c>
      <c r="E22" s="66"/>
      <c r="F22" s="67"/>
      <c r="G22" s="67"/>
      <c r="H22" s="67"/>
      <c r="I22" s="67"/>
      <c r="J22" s="67"/>
      <c r="K22" s="67"/>
      <c r="L22" s="67"/>
      <c r="M22" s="68"/>
      <c r="N22" s="31"/>
      <c r="O22" s="19"/>
      <c r="Z22" s="19"/>
      <c r="AA22" s="19"/>
      <c r="AB22" s="19"/>
      <c r="AD22" s="35"/>
      <c r="AE22" s="35"/>
      <c r="AF22" s="35"/>
      <c r="AM22" s="35"/>
      <c r="AN22" s="35"/>
      <c r="AO22" s="36"/>
      <c r="AP22" s="36"/>
      <c r="AQ22" s="27"/>
    </row>
    <row r="23" spans="1:43" ht="12.75">
      <c r="A23" s="4" t="s">
        <v>13</v>
      </c>
      <c r="B23" s="4"/>
      <c r="C23" s="4" t="s">
        <v>37</v>
      </c>
      <c r="D23" s="4" t="s">
        <v>63</v>
      </c>
      <c r="E23" s="4" t="s">
        <v>88</v>
      </c>
      <c r="F23" s="18">
        <f>SUM(L16:L20)</f>
        <v>3.3852679999999995</v>
      </c>
      <c r="G23" s="18">
        <v>0</v>
      </c>
      <c r="H23" s="18">
        <f t="shared" si="0"/>
        <v>0</v>
      </c>
      <c r="I23" s="18">
        <f t="shared" si="1"/>
        <v>0</v>
      </c>
      <c r="J23" s="18">
        <f t="shared" si="2"/>
        <v>0</v>
      </c>
      <c r="K23" s="18">
        <v>0</v>
      </c>
      <c r="L23" s="18">
        <f t="shared" si="3"/>
        <v>0</v>
      </c>
      <c r="M23" s="30"/>
      <c r="N23" s="30" t="s">
        <v>11</v>
      </c>
      <c r="O23" s="18">
        <f t="shared" si="4"/>
        <v>0</v>
      </c>
      <c r="Z23" s="18">
        <f t="shared" si="5"/>
        <v>0</v>
      </c>
      <c r="AA23" s="18">
        <f t="shared" si="6"/>
        <v>0</v>
      </c>
      <c r="AB23" s="18">
        <f t="shared" si="7"/>
        <v>0</v>
      </c>
      <c r="AD23" s="35">
        <v>15</v>
      </c>
      <c r="AE23" s="35">
        <f>G23*0</f>
        <v>0</v>
      </c>
      <c r="AF23" s="35">
        <f>G23*(1-0)</f>
        <v>0</v>
      </c>
      <c r="AM23" s="35">
        <f t="shared" si="8"/>
        <v>0</v>
      </c>
      <c r="AN23" s="35">
        <f t="shared" si="9"/>
        <v>0</v>
      </c>
      <c r="AO23" s="36" t="s">
        <v>117</v>
      </c>
      <c r="AP23" s="36" t="s">
        <v>123</v>
      </c>
      <c r="AQ23" s="27" t="s">
        <v>125</v>
      </c>
    </row>
    <row r="24" spans="1:37" ht="12.75">
      <c r="A24" s="5"/>
      <c r="B24" s="13"/>
      <c r="C24" s="13" t="s">
        <v>38</v>
      </c>
      <c r="D24" s="125" t="s">
        <v>64</v>
      </c>
      <c r="E24" s="126"/>
      <c r="F24" s="126"/>
      <c r="G24" s="126"/>
      <c r="H24" s="38">
        <f>SUM(H25:H25)</f>
        <v>0</v>
      </c>
      <c r="I24" s="38">
        <f>SUM(I25:I25)</f>
        <v>0</v>
      </c>
      <c r="J24" s="38">
        <f>H24+I24</f>
        <v>0</v>
      </c>
      <c r="K24" s="27"/>
      <c r="L24" s="38">
        <f>SUM(L25:L25)</f>
        <v>0</v>
      </c>
      <c r="M24" s="27"/>
      <c r="P24" s="38">
        <f>IF(Q24="PR",J24,SUM(O25:O25))</f>
        <v>0</v>
      </c>
      <c r="Q24" s="27" t="s">
        <v>108</v>
      </c>
      <c r="R24" s="38">
        <f>IF(Q24="HS",H24,0)</f>
        <v>0</v>
      </c>
      <c r="S24" s="38">
        <f>IF(Q24="HS",I24-P24,0)</f>
        <v>0</v>
      </c>
      <c r="T24" s="38">
        <f>IF(Q24="PS",H24,0)</f>
        <v>0</v>
      </c>
      <c r="U24" s="38">
        <f>IF(Q24="PS",I24-P24,0)</f>
        <v>0</v>
      </c>
      <c r="V24" s="38">
        <f>IF(Q24="MP",H24,0)</f>
        <v>0</v>
      </c>
      <c r="W24" s="38">
        <f>IF(Q24="MP",I24-P24,0)</f>
        <v>0</v>
      </c>
      <c r="X24" s="38">
        <f>IF(Q24="OM",H24,0)</f>
        <v>0</v>
      </c>
      <c r="Y24" s="27"/>
      <c r="AI24" s="38">
        <f>SUM(Z25:Z25)</f>
        <v>0</v>
      </c>
      <c r="AJ24" s="38">
        <f>SUM(AA25:AA25)</f>
        <v>0</v>
      </c>
      <c r="AK24" s="38">
        <f>SUM(AB25:AB25)</f>
        <v>0</v>
      </c>
    </row>
    <row r="25" spans="1:43" ht="12.75">
      <c r="A25" s="4" t="s">
        <v>14</v>
      </c>
      <c r="B25" s="4"/>
      <c r="C25" s="4" t="s">
        <v>39</v>
      </c>
      <c r="D25" s="4" t="s">
        <v>65</v>
      </c>
      <c r="E25" s="4" t="s">
        <v>87</v>
      </c>
      <c r="F25" s="18">
        <v>8.2</v>
      </c>
      <c r="G25" s="18">
        <v>0</v>
      </c>
      <c r="H25" s="18">
        <f>ROUND(F25*AE25,2)</f>
        <v>0</v>
      </c>
      <c r="I25" s="18">
        <f>J25-H25</f>
        <v>0</v>
      </c>
      <c r="J25" s="18">
        <f>ROUND(F25*G25,2)</f>
        <v>0</v>
      </c>
      <c r="K25" s="18">
        <v>0</v>
      </c>
      <c r="L25" s="18">
        <f>F25*K25</f>
        <v>0</v>
      </c>
      <c r="M25" s="30"/>
      <c r="N25" s="30" t="s">
        <v>7</v>
      </c>
      <c r="O25" s="18">
        <f>IF(N25="5",I25,0)</f>
        <v>0</v>
      </c>
      <c r="Z25" s="18">
        <f>IF(AD25=0,J25,0)</f>
        <v>0</v>
      </c>
      <c r="AA25" s="18">
        <f>IF(AD25=15,J25,0)</f>
        <v>0</v>
      </c>
      <c r="AB25" s="18">
        <f>IF(AD25=21,J25,0)</f>
        <v>0</v>
      </c>
      <c r="AD25" s="35">
        <v>15</v>
      </c>
      <c r="AE25" s="35">
        <f>G25*0.252</f>
        <v>0</v>
      </c>
      <c r="AF25" s="35">
        <f>G25*(1-0.252)</f>
        <v>0</v>
      </c>
      <c r="AM25" s="35">
        <f>F25*AE25</f>
        <v>0</v>
      </c>
      <c r="AN25" s="35">
        <f>F25*AF25</f>
        <v>0</v>
      </c>
      <c r="AO25" s="36" t="s">
        <v>118</v>
      </c>
      <c r="AP25" s="36" t="s">
        <v>123</v>
      </c>
      <c r="AQ25" s="27" t="s">
        <v>125</v>
      </c>
    </row>
    <row r="26" spans="1:37" ht="12.75">
      <c r="A26" s="5"/>
      <c r="B26" s="13"/>
      <c r="C26" s="13" t="s">
        <v>40</v>
      </c>
      <c r="D26" s="125" t="s">
        <v>66</v>
      </c>
      <c r="E26" s="126"/>
      <c r="F26" s="126"/>
      <c r="G26" s="126"/>
      <c r="H26" s="38">
        <f>SUM(H27:H31)</f>
        <v>0</v>
      </c>
      <c r="I26" s="38">
        <f>SUM(I27:I31)</f>
        <v>0</v>
      </c>
      <c r="J26" s="38">
        <f>H26+I26</f>
        <v>0</v>
      </c>
      <c r="K26" s="27"/>
      <c r="L26" s="38">
        <f>SUM(L27:L31)</f>
        <v>0.20290000000000002</v>
      </c>
      <c r="M26" s="27"/>
      <c r="P26" s="38">
        <f>IF(Q26="PR",J26,SUM(O27:O31))</f>
        <v>0</v>
      </c>
      <c r="Q26" s="27" t="s">
        <v>108</v>
      </c>
      <c r="R26" s="38">
        <f>IF(Q26="HS",H26,0)</f>
        <v>0</v>
      </c>
      <c r="S26" s="38">
        <f>IF(Q26="HS",I26-P26,0)</f>
        <v>0</v>
      </c>
      <c r="T26" s="38">
        <f>IF(Q26="PS",H26,0)</f>
        <v>0</v>
      </c>
      <c r="U26" s="38">
        <f>IF(Q26="PS",I26-P26,0)</f>
        <v>0</v>
      </c>
      <c r="V26" s="38">
        <f>IF(Q26="MP",H26,0)</f>
        <v>0</v>
      </c>
      <c r="W26" s="38">
        <f>IF(Q26="MP",I26-P26,0)</f>
        <v>0</v>
      </c>
      <c r="X26" s="38">
        <f>IF(Q26="OM",H26,0)</f>
        <v>0</v>
      </c>
      <c r="Y26" s="27"/>
      <c r="AI26" s="38">
        <f>SUM(Z27:Z31)</f>
        <v>0</v>
      </c>
      <c r="AJ26" s="38">
        <f>SUM(AA27:AA31)</f>
        <v>0</v>
      </c>
      <c r="AK26" s="38">
        <f>SUM(AB27:AB31)</f>
        <v>0</v>
      </c>
    </row>
    <row r="27" spans="1:43" ht="12.75">
      <c r="A27" s="4" t="s">
        <v>15</v>
      </c>
      <c r="B27" s="4"/>
      <c r="C27" s="4" t="s">
        <v>41</v>
      </c>
      <c r="D27" s="4" t="s">
        <v>67</v>
      </c>
      <c r="E27" s="4" t="s">
        <v>86</v>
      </c>
      <c r="F27" s="18">
        <v>126.4</v>
      </c>
      <c r="G27" s="18">
        <v>0</v>
      </c>
      <c r="H27" s="18">
        <f>ROUND(F27*AE27,2)</f>
        <v>0</v>
      </c>
      <c r="I27" s="18">
        <f>J27-H27</f>
        <v>0</v>
      </c>
      <c r="J27" s="18">
        <f>ROUND(F27*G27,2)</f>
        <v>0</v>
      </c>
      <c r="K27" s="18">
        <v>0.001</v>
      </c>
      <c r="L27" s="18">
        <f>F27*K27</f>
        <v>0.1264</v>
      </c>
      <c r="M27" s="30"/>
      <c r="N27" s="30" t="s">
        <v>7</v>
      </c>
      <c r="O27" s="18">
        <f>IF(N27="5",I27,0)</f>
        <v>0</v>
      </c>
      <c r="Z27" s="18">
        <f>IF(AD27=0,J27,0)</f>
        <v>0</v>
      </c>
      <c r="AA27" s="18">
        <f>IF(AD27=15,J27,0)</f>
        <v>0</v>
      </c>
      <c r="AB27" s="18">
        <f>IF(AD27=21,J27,0)</f>
        <v>0</v>
      </c>
      <c r="AD27" s="35">
        <v>15</v>
      </c>
      <c r="AE27" s="35">
        <f>G27*0</f>
        <v>0</v>
      </c>
      <c r="AF27" s="35">
        <f>G27*(1-0)</f>
        <v>0</v>
      </c>
      <c r="AM27" s="35">
        <f>F27*AE27</f>
        <v>0</v>
      </c>
      <c r="AN27" s="35">
        <f>F27*AF27</f>
        <v>0</v>
      </c>
      <c r="AO27" s="36" t="s">
        <v>119</v>
      </c>
      <c r="AP27" s="36" t="s">
        <v>123</v>
      </c>
      <c r="AQ27" s="27" t="s">
        <v>125</v>
      </c>
    </row>
    <row r="28" ht="12.75">
      <c r="D28" s="15" t="s">
        <v>68</v>
      </c>
    </row>
    <row r="29" spans="1:43" ht="12.75">
      <c r="A29" s="4" t="s">
        <v>16</v>
      </c>
      <c r="B29" s="4"/>
      <c r="C29" s="4" t="s">
        <v>42</v>
      </c>
      <c r="D29" s="4" t="s">
        <v>69</v>
      </c>
      <c r="E29" s="4" t="s">
        <v>87</v>
      </c>
      <c r="F29" s="18">
        <v>125</v>
      </c>
      <c r="G29" s="18">
        <v>0</v>
      </c>
      <c r="H29" s="18">
        <f>ROUND(F29*AE29,2)</f>
        <v>0</v>
      </c>
      <c r="I29" s="18">
        <f>J29-H29</f>
        <v>0</v>
      </c>
      <c r="J29" s="18">
        <f>ROUND(F29*G29,2)</f>
        <v>0</v>
      </c>
      <c r="K29" s="18">
        <v>0</v>
      </c>
      <c r="L29" s="18">
        <f>F29*K29</f>
        <v>0</v>
      </c>
      <c r="M29" s="30"/>
      <c r="N29" s="30" t="s">
        <v>7</v>
      </c>
      <c r="O29" s="18">
        <f>IF(N29="5",I29,0)</f>
        <v>0</v>
      </c>
      <c r="Z29" s="18">
        <f>IF(AD29=0,J29,0)</f>
        <v>0</v>
      </c>
      <c r="AA29" s="18">
        <f>IF(AD29=15,J29,0)</f>
        <v>0</v>
      </c>
      <c r="AB29" s="18">
        <f>IF(AD29=21,J29,0)</f>
        <v>0</v>
      </c>
      <c r="AD29" s="35">
        <v>15</v>
      </c>
      <c r="AE29" s="35">
        <f>G29*0</f>
        <v>0</v>
      </c>
      <c r="AF29" s="35">
        <f>G29*(1-0)</f>
        <v>0</v>
      </c>
      <c r="AM29" s="35">
        <f>F29*AE29</f>
        <v>0</v>
      </c>
      <c r="AN29" s="35">
        <f>F29*AF29</f>
        <v>0</v>
      </c>
      <c r="AO29" s="36" t="s">
        <v>119</v>
      </c>
      <c r="AP29" s="36" t="s">
        <v>123</v>
      </c>
      <c r="AQ29" s="27" t="s">
        <v>125</v>
      </c>
    </row>
    <row r="30" spans="1:43" ht="12.75">
      <c r="A30" s="4" t="s">
        <v>17</v>
      </c>
      <c r="B30" s="4"/>
      <c r="C30" s="4" t="s">
        <v>43</v>
      </c>
      <c r="D30" s="4" t="s">
        <v>70</v>
      </c>
      <c r="E30" s="4" t="s">
        <v>86</v>
      </c>
      <c r="F30" s="18">
        <v>4.25</v>
      </c>
      <c r="G30" s="18">
        <v>0</v>
      </c>
      <c r="H30" s="18">
        <f>ROUND(F30*AE30,2)</f>
        <v>0</v>
      </c>
      <c r="I30" s="18">
        <f>J30-H30</f>
        <v>0</v>
      </c>
      <c r="J30" s="18">
        <f>ROUND(F30*G30,2)</f>
        <v>0</v>
      </c>
      <c r="K30" s="18">
        <v>0.018</v>
      </c>
      <c r="L30" s="18">
        <f>F30*K30</f>
        <v>0.0765</v>
      </c>
      <c r="M30" s="30"/>
      <c r="N30" s="30" t="s">
        <v>7</v>
      </c>
      <c r="O30" s="18">
        <f>IF(N30="5",I30,0)</f>
        <v>0</v>
      </c>
      <c r="Z30" s="18">
        <f>IF(AD30=0,J30,0)</f>
        <v>0</v>
      </c>
      <c r="AA30" s="18">
        <f>IF(AD30=15,J30,0)</f>
        <v>0</v>
      </c>
      <c r="AB30" s="18">
        <f>IF(AD30=21,J30,0)</f>
        <v>0</v>
      </c>
      <c r="AD30" s="35">
        <v>15</v>
      </c>
      <c r="AE30" s="35">
        <f>G30*0.997623833452979</f>
        <v>0</v>
      </c>
      <c r="AF30" s="35">
        <f>G30*(1-0.997623833452979)</f>
        <v>0</v>
      </c>
      <c r="AM30" s="35">
        <f>F30*AE30</f>
        <v>0</v>
      </c>
      <c r="AN30" s="35">
        <f>F30*AF30</f>
        <v>0</v>
      </c>
      <c r="AO30" s="36" t="s">
        <v>119</v>
      </c>
      <c r="AP30" s="36" t="s">
        <v>123</v>
      </c>
      <c r="AQ30" s="27" t="s">
        <v>125</v>
      </c>
    </row>
    <row r="31" spans="1:43" ht="12.75">
      <c r="A31" s="4" t="s">
        <v>18</v>
      </c>
      <c r="B31" s="4"/>
      <c r="C31" s="4" t="s">
        <v>44</v>
      </c>
      <c r="D31" s="4" t="s">
        <v>71</v>
      </c>
      <c r="E31" s="4" t="s">
        <v>88</v>
      </c>
      <c r="F31" s="18">
        <v>0.16425</v>
      </c>
      <c r="G31" s="18">
        <v>0</v>
      </c>
      <c r="H31" s="18">
        <f>ROUND(F31*AE31,2)</f>
        <v>0</v>
      </c>
      <c r="I31" s="18">
        <f>J31-H31</f>
        <v>0</v>
      </c>
      <c r="J31" s="18">
        <f>ROUND(F31*G31,2)</f>
        <v>0</v>
      </c>
      <c r="K31" s="18">
        <v>0</v>
      </c>
      <c r="L31" s="18">
        <f>F31*K31</f>
        <v>0</v>
      </c>
      <c r="M31" s="30"/>
      <c r="N31" s="30" t="s">
        <v>11</v>
      </c>
      <c r="O31" s="18">
        <f>IF(N31="5",I31,0)</f>
        <v>0</v>
      </c>
      <c r="Z31" s="18">
        <f>IF(AD31=0,J31,0)</f>
        <v>0</v>
      </c>
      <c r="AA31" s="18">
        <f>IF(AD31=15,J31,0)</f>
        <v>0</v>
      </c>
      <c r="AB31" s="18">
        <f>IF(AD31=21,J31,0)</f>
        <v>0</v>
      </c>
      <c r="AD31" s="35">
        <v>15</v>
      </c>
      <c r="AE31" s="35">
        <f>G31*0</f>
        <v>0</v>
      </c>
      <c r="AF31" s="35">
        <f>G31*(1-0)</f>
        <v>0</v>
      </c>
      <c r="AM31" s="35">
        <f>F31*AE31</f>
        <v>0</v>
      </c>
      <c r="AN31" s="35">
        <f>F31*AF31</f>
        <v>0</v>
      </c>
      <c r="AO31" s="36" t="s">
        <v>119</v>
      </c>
      <c r="AP31" s="36" t="s">
        <v>123</v>
      </c>
      <c r="AQ31" s="27" t="s">
        <v>125</v>
      </c>
    </row>
    <row r="32" spans="1:37" ht="12.75">
      <c r="A32" s="5"/>
      <c r="B32" s="13"/>
      <c r="C32" s="13" t="s">
        <v>45</v>
      </c>
      <c r="D32" s="125" t="s">
        <v>72</v>
      </c>
      <c r="E32" s="126"/>
      <c r="F32" s="126"/>
      <c r="G32" s="126"/>
      <c r="H32" s="38">
        <f>SUM(H33:H33)</f>
        <v>0</v>
      </c>
      <c r="I32" s="38">
        <f>SUM(I33:I33)</f>
        <v>0</v>
      </c>
      <c r="J32" s="38">
        <f>H32+I32</f>
        <v>0</v>
      </c>
      <c r="K32" s="27"/>
      <c r="L32" s="38">
        <f>SUM(L33:L33)</f>
        <v>0</v>
      </c>
      <c r="M32" s="27"/>
      <c r="P32" s="38">
        <f>IF(Q32="PR",J32,SUM(O33:O33))</f>
        <v>0</v>
      </c>
      <c r="Q32" s="27" t="s">
        <v>107</v>
      </c>
      <c r="R32" s="38">
        <f>IF(Q32="HS",H32,0)</f>
        <v>0</v>
      </c>
      <c r="S32" s="38">
        <f>IF(Q32="HS",I32-P32,0)</f>
        <v>0</v>
      </c>
      <c r="T32" s="38">
        <f>IF(Q32="PS",H32,0)</f>
        <v>0</v>
      </c>
      <c r="U32" s="38">
        <f>IF(Q32="PS",I32-P32,0)</f>
        <v>0</v>
      </c>
      <c r="V32" s="38">
        <f>IF(Q32="MP",H32,0)</f>
        <v>0</v>
      </c>
      <c r="W32" s="38">
        <f>IF(Q32="MP",I32-P32,0)</f>
        <v>0</v>
      </c>
      <c r="X32" s="38">
        <f>IF(Q32="OM",H32,0)</f>
        <v>0</v>
      </c>
      <c r="Y32" s="27"/>
      <c r="AI32" s="38">
        <f>SUM(Z33:Z33)</f>
        <v>0</v>
      </c>
      <c r="AJ32" s="38">
        <f>SUM(AA33:AA33)</f>
        <v>0</v>
      </c>
      <c r="AK32" s="38">
        <f>SUM(AB33:AB33)</f>
        <v>0</v>
      </c>
    </row>
    <row r="33" spans="1:43" ht="12.75">
      <c r="A33" s="4" t="s">
        <v>19</v>
      </c>
      <c r="B33" s="4"/>
      <c r="C33" s="4" t="s">
        <v>46</v>
      </c>
      <c r="D33" s="4" t="s">
        <v>73</v>
      </c>
      <c r="E33" s="4" t="s">
        <v>86</v>
      </c>
      <c r="F33" s="18">
        <v>126.4</v>
      </c>
      <c r="G33" s="18">
        <v>0</v>
      </c>
      <c r="H33" s="18">
        <f>ROUND(F33*AE33,2)</f>
        <v>0</v>
      </c>
      <c r="I33" s="18">
        <f>J33-H33</f>
        <v>0</v>
      </c>
      <c r="J33" s="18">
        <f>ROUND(F33*G33,2)</f>
        <v>0</v>
      </c>
      <c r="K33" s="18">
        <v>0</v>
      </c>
      <c r="L33" s="18">
        <f>F33*K33</f>
        <v>0</v>
      </c>
      <c r="M33" s="30"/>
      <c r="N33" s="30" t="s">
        <v>7</v>
      </c>
      <c r="O33" s="18">
        <f>IF(N33="5",I33,0)</f>
        <v>0</v>
      </c>
      <c r="Z33" s="18">
        <f>IF(AD33=0,J33,0)</f>
        <v>0</v>
      </c>
      <c r="AA33" s="18">
        <f>IF(AD33=15,J33,0)</f>
        <v>0</v>
      </c>
      <c r="AB33" s="18">
        <f>IF(AD33=21,J33,0)</f>
        <v>0</v>
      </c>
      <c r="AD33" s="35">
        <v>15</v>
      </c>
      <c r="AE33" s="35">
        <f>G33*0</f>
        <v>0</v>
      </c>
      <c r="AF33" s="35">
        <f>G33*(1-0)</f>
        <v>0</v>
      </c>
      <c r="AM33" s="35">
        <f>F33*AE33</f>
        <v>0</v>
      </c>
      <c r="AN33" s="35">
        <f>F33*AF33</f>
        <v>0</v>
      </c>
      <c r="AO33" s="36" t="s">
        <v>120</v>
      </c>
      <c r="AP33" s="36" t="s">
        <v>124</v>
      </c>
      <c r="AQ33" s="27" t="s">
        <v>125</v>
      </c>
    </row>
    <row r="34" spans="1:37" ht="12.75">
      <c r="A34" s="5"/>
      <c r="B34" s="13"/>
      <c r="C34" s="13" t="s">
        <v>47</v>
      </c>
      <c r="D34" s="125" t="s">
        <v>74</v>
      </c>
      <c r="E34" s="126"/>
      <c r="F34" s="126"/>
      <c r="G34" s="126"/>
      <c r="H34" s="38">
        <f>SUM(H35:H40)</f>
        <v>0</v>
      </c>
      <c r="I34" s="38">
        <f>SUM(I35:I40)</f>
        <v>0</v>
      </c>
      <c r="J34" s="38">
        <f>H34+I34</f>
        <v>0</v>
      </c>
      <c r="K34" s="27"/>
      <c r="L34" s="38">
        <f>SUM(L35:L40)</f>
        <v>0</v>
      </c>
      <c r="M34" s="27"/>
      <c r="P34" s="38">
        <f>IF(Q34="PR",J34,SUM(O35:O40))</f>
        <v>0</v>
      </c>
      <c r="Q34" s="27" t="s">
        <v>107</v>
      </c>
      <c r="R34" s="38">
        <f>IF(Q34="HS",H34,0)</f>
        <v>0</v>
      </c>
      <c r="S34" s="38">
        <f>IF(Q34="HS",I34-P34,0)</f>
        <v>0</v>
      </c>
      <c r="T34" s="38">
        <f>IF(Q34="PS",H34,0)</f>
        <v>0</v>
      </c>
      <c r="U34" s="38">
        <f>IF(Q34="PS",I34-P34,0)</f>
        <v>0</v>
      </c>
      <c r="V34" s="38">
        <f>IF(Q34="MP",H34,0)</f>
        <v>0</v>
      </c>
      <c r="W34" s="38">
        <f>IF(Q34="MP",I34-P34,0)</f>
        <v>0</v>
      </c>
      <c r="X34" s="38">
        <f>IF(Q34="OM",H34,0)</f>
        <v>0</v>
      </c>
      <c r="Y34" s="27"/>
      <c r="AI34" s="38">
        <f>SUM(Z35:Z40)</f>
        <v>0</v>
      </c>
      <c r="AJ34" s="38">
        <f>SUM(AA35:AA40)</f>
        <v>0</v>
      </c>
      <c r="AK34" s="38">
        <f>SUM(AB35:AB40)</f>
        <v>0</v>
      </c>
    </row>
    <row r="35" spans="1:43" ht="12.75">
      <c r="A35" s="4" t="s">
        <v>20</v>
      </c>
      <c r="B35" s="4"/>
      <c r="C35" s="4" t="s">
        <v>48</v>
      </c>
      <c r="D35" s="4" t="s">
        <v>75</v>
      </c>
      <c r="E35" s="4" t="s">
        <v>88</v>
      </c>
      <c r="F35" s="18">
        <v>0.35768</v>
      </c>
      <c r="G35" s="18">
        <v>0</v>
      </c>
      <c r="H35" s="18">
        <f aca="true" t="shared" si="10" ref="H35:H40">ROUND(F35*AE35,2)</f>
        <v>0</v>
      </c>
      <c r="I35" s="18">
        <f aca="true" t="shared" si="11" ref="I35:I40">J35-H35</f>
        <v>0</v>
      </c>
      <c r="J35" s="18">
        <f aca="true" t="shared" si="12" ref="J35:J40">ROUND(F35*G35,2)</f>
        <v>0</v>
      </c>
      <c r="K35" s="18">
        <v>0</v>
      </c>
      <c r="L35" s="18">
        <f aca="true" t="shared" si="13" ref="L35:L40">F35*K35</f>
        <v>0</v>
      </c>
      <c r="M35" s="30"/>
      <c r="N35" s="30" t="s">
        <v>11</v>
      </c>
      <c r="O35" s="18">
        <f aca="true" t="shared" si="14" ref="O35:O40">IF(N35="5",I35,0)</f>
        <v>0</v>
      </c>
      <c r="Z35" s="18">
        <f aca="true" t="shared" si="15" ref="Z35:Z40">IF(AD35=0,J35,0)</f>
        <v>0</v>
      </c>
      <c r="AA35" s="18">
        <f aca="true" t="shared" si="16" ref="AA35:AA40">IF(AD35=15,J35,0)</f>
        <v>0</v>
      </c>
      <c r="AB35" s="18">
        <f aca="true" t="shared" si="17" ref="AB35:AB40">IF(AD35=21,J35,0)</f>
        <v>0</v>
      </c>
      <c r="AD35" s="35">
        <v>15</v>
      </c>
      <c r="AE35" s="35">
        <f aca="true" t="shared" si="18" ref="AE35:AE40">G35*0</f>
        <v>0</v>
      </c>
      <c r="AF35" s="35">
        <f aca="true" t="shared" si="19" ref="AF35:AF40">G35*(1-0)</f>
        <v>0</v>
      </c>
      <c r="AM35" s="35">
        <f aca="true" t="shared" si="20" ref="AM35:AM40">F35*AE35</f>
        <v>0</v>
      </c>
      <c r="AN35" s="35">
        <f aca="true" t="shared" si="21" ref="AN35:AN40">F35*AF35</f>
        <v>0</v>
      </c>
      <c r="AO35" s="36" t="s">
        <v>121</v>
      </c>
      <c r="AP35" s="36" t="s">
        <v>124</v>
      </c>
      <c r="AQ35" s="27" t="s">
        <v>125</v>
      </c>
    </row>
    <row r="36" spans="1:43" ht="12.75">
      <c r="A36" s="4" t="s">
        <v>21</v>
      </c>
      <c r="B36" s="4"/>
      <c r="C36" s="4" t="s">
        <v>49</v>
      </c>
      <c r="D36" s="4" t="s">
        <v>76</v>
      </c>
      <c r="E36" s="4" t="s">
        <v>88</v>
      </c>
      <c r="F36" s="18">
        <v>3.57</v>
      </c>
      <c r="G36" s="18">
        <v>0</v>
      </c>
      <c r="H36" s="18">
        <f t="shared" si="10"/>
        <v>0</v>
      </c>
      <c r="I36" s="18">
        <f t="shared" si="11"/>
        <v>0</v>
      </c>
      <c r="J36" s="18">
        <f t="shared" si="12"/>
        <v>0</v>
      </c>
      <c r="K36" s="18">
        <v>0</v>
      </c>
      <c r="L36" s="18">
        <f t="shared" si="13"/>
        <v>0</v>
      </c>
      <c r="M36" s="30"/>
      <c r="N36" s="30" t="s">
        <v>11</v>
      </c>
      <c r="O36" s="18">
        <f t="shared" si="14"/>
        <v>0</v>
      </c>
      <c r="Z36" s="18">
        <f t="shared" si="15"/>
        <v>0</v>
      </c>
      <c r="AA36" s="18">
        <f t="shared" si="16"/>
        <v>0</v>
      </c>
      <c r="AB36" s="18">
        <f t="shared" si="17"/>
        <v>0</v>
      </c>
      <c r="AD36" s="35">
        <v>15</v>
      </c>
      <c r="AE36" s="35">
        <f t="shared" si="18"/>
        <v>0</v>
      </c>
      <c r="AF36" s="35">
        <f t="shared" si="19"/>
        <v>0</v>
      </c>
      <c r="AM36" s="35">
        <f t="shared" si="20"/>
        <v>0</v>
      </c>
      <c r="AN36" s="35">
        <f t="shared" si="21"/>
        <v>0</v>
      </c>
      <c r="AO36" s="36" t="s">
        <v>121</v>
      </c>
      <c r="AP36" s="36" t="s">
        <v>124</v>
      </c>
      <c r="AQ36" s="27" t="s">
        <v>125</v>
      </c>
    </row>
    <row r="37" spans="1:43" ht="12.75">
      <c r="A37" s="4" t="s">
        <v>22</v>
      </c>
      <c r="B37" s="4"/>
      <c r="C37" s="4" t="s">
        <v>50</v>
      </c>
      <c r="D37" s="4" t="s">
        <v>77</v>
      </c>
      <c r="E37" s="4" t="s">
        <v>88</v>
      </c>
      <c r="F37" s="18">
        <v>0.35768</v>
      </c>
      <c r="G37" s="18">
        <v>0</v>
      </c>
      <c r="H37" s="18">
        <f t="shared" si="10"/>
        <v>0</v>
      </c>
      <c r="I37" s="18">
        <f t="shared" si="11"/>
        <v>0</v>
      </c>
      <c r="J37" s="18">
        <f t="shared" si="12"/>
        <v>0</v>
      </c>
      <c r="K37" s="18">
        <v>0</v>
      </c>
      <c r="L37" s="18">
        <f t="shared" si="13"/>
        <v>0</v>
      </c>
      <c r="M37" s="30"/>
      <c r="N37" s="30" t="s">
        <v>11</v>
      </c>
      <c r="O37" s="18">
        <f t="shared" si="14"/>
        <v>0</v>
      </c>
      <c r="Z37" s="18">
        <f t="shared" si="15"/>
        <v>0</v>
      </c>
      <c r="AA37" s="18">
        <f t="shared" si="16"/>
        <v>0</v>
      </c>
      <c r="AB37" s="18">
        <f t="shared" si="17"/>
        <v>0</v>
      </c>
      <c r="AD37" s="35">
        <v>15</v>
      </c>
      <c r="AE37" s="35">
        <f t="shared" si="18"/>
        <v>0</v>
      </c>
      <c r="AF37" s="35">
        <f t="shared" si="19"/>
        <v>0</v>
      </c>
      <c r="AM37" s="35">
        <f t="shared" si="20"/>
        <v>0</v>
      </c>
      <c r="AN37" s="35">
        <f t="shared" si="21"/>
        <v>0</v>
      </c>
      <c r="AO37" s="36" t="s">
        <v>121</v>
      </c>
      <c r="AP37" s="36" t="s">
        <v>124</v>
      </c>
      <c r="AQ37" s="27" t="s">
        <v>125</v>
      </c>
    </row>
    <row r="38" spans="1:43" ht="12.75">
      <c r="A38" s="4" t="s">
        <v>23</v>
      </c>
      <c r="B38" s="4"/>
      <c r="C38" s="4" t="s">
        <v>51</v>
      </c>
      <c r="D38" s="4" t="s">
        <v>78</v>
      </c>
      <c r="E38" s="4" t="s">
        <v>88</v>
      </c>
      <c r="F38" s="18">
        <v>3.57</v>
      </c>
      <c r="G38" s="18">
        <v>0</v>
      </c>
      <c r="H38" s="18">
        <f t="shared" si="10"/>
        <v>0</v>
      </c>
      <c r="I38" s="18">
        <f t="shared" si="11"/>
        <v>0</v>
      </c>
      <c r="J38" s="18">
        <f t="shared" si="12"/>
        <v>0</v>
      </c>
      <c r="K38" s="18">
        <v>0</v>
      </c>
      <c r="L38" s="18">
        <f t="shared" si="13"/>
        <v>0</v>
      </c>
      <c r="M38" s="30"/>
      <c r="N38" s="30" t="s">
        <v>11</v>
      </c>
      <c r="O38" s="18">
        <f t="shared" si="14"/>
        <v>0</v>
      </c>
      <c r="Z38" s="18">
        <f t="shared" si="15"/>
        <v>0</v>
      </c>
      <c r="AA38" s="18">
        <f t="shared" si="16"/>
        <v>0</v>
      </c>
      <c r="AB38" s="18">
        <f t="shared" si="17"/>
        <v>0</v>
      </c>
      <c r="AD38" s="35">
        <v>15</v>
      </c>
      <c r="AE38" s="35">
        <f t="shared" si="18"/>
        <v>0</v>
      </c>
      <c r="AF38" s="35">
        <f t="shared" si="19"/>
        <v>0</v>
      </c>
      <c r="AM38" s="35">
        <f t="shared" si="20"/>
        <v>0</v>
      </c>
      <c r="AN38" s="35">
        <f t="shared" si="21"/>
        <v>0</v>
      </c>
      <c r="AO38" s="36" t="s">
        <v>121</v>
      </c>
      <c r="AP38" s="36" t="s">
        <v>124</v>
      </c>
      <c r="AQ38" s="27" t="s">
        <v>125</v>
      </c>
    </row>
    <row r="39" spans="1:43" ht="12.75">
      <c r="A39" s="4" t="s">
        <v>24</v>
      </c>
      <c r="B39" s="4"/>
      <c r="C39" s="4" t="s">
        <v>52</v>
      </c>
      <c r="D39" s="4" t="s">
        <v>79</v>
      </c>
      <c r="E39" s="4" t="s">
        <v>88</v>
      </c>
      <c r="F39" s="18">
        <v>0.164</v>
      </c>
      <c r="G39" s="18">
        <v>0</v>
      </c>
      <c r="H39" s="18">
        <f t="shared" si="10"/>
        <v>0</v>
      </c>
      <c r="I39" s="18">
        <f t="shared" si="11"/>
        <v>0</v>
      </c>
      <c r="J39" s="18">
        <f t="shared" si="12"/>
        <v>0</v>
      </c>
      <c r="K39" s="18">
        <v>0</v>
      </c>
      <c r="L39" s="18">
        <f t="shared" si="13"/>
        <v>0</v>
      </c>
      <c r="M39" s="30"/>
      <c r="N39" s="30" t="s">
        <v>11</v>
      </c>
      <c r="O39" s="18">
        <f t="shared" si="14"/>
        <v>0</v>
      </c>
      <c r="Z39" s="18">
        <f t="shared" si="15"/>
        <v>0</v>
      </c>
      <c r="AA39" s="18">
        <f t="shared" si="16"/>
        <v>0</v>
      </c>
      <c r="AB39" s="18">
        <f t="shared" si="17"/>
        <v>0</v>
      </c>
      <c r="AD39" s="35">
        <v>15</v>
      </c>
      <c r="AE39" s="35">
        <f t="shared" si="18"/>
        <v>0</v>
      </c>
      <c r="AF39" s="35">
        <f t="shared" si="19"/>
        <v>0</v>
      </c>
      <c r="AM39" s="35">
        <f t="shared" si="20"/>
        <v>0</v>
      </c>
      <c r="AN39" s="35">
        <f t="shared" si="21"/>
        <v>0</v>
      </c>
      <c r="AO39" s="36" t="s">
        <v>121</v>
      </c>
      <c r="AP39" s="36" t="s">
        <v>124</v>
      </c>
      <c r="AQ39" s="27" t="s">
        <v>125</v>
      </c>
    </row>
    <row r="40" spans="1:43" ht="12.75">
      <c r="A40" s="7" t="s">
        <v>25</v>
      </c>
      <c r="B40" s="7"/>
      <c r="C40" s="7" t="s">
        <v>53</v>
      </c>
      <c r="D40" s="7" t="s">
        <v>80</v>
      </c>
      <c r="E40" s="7" t="s">
        <v>88</v>
      </c>
      <c r="F40" s="20">
        <v>0.194</v>
      </c>
      <c r="G40" s="20">
        <v>0</v>
      </c>
      <c r="H40" s="20">
        <f t="shared" si="10"/>
        <v>0</v>
      </c>
      <c r="I40" s="20">
        <f t="shared" si="11"/>
        <v>0</v>
      </c>
      <c r="J40" s="20">
        <f t="shared" si="12"/>
        <v>0</v>
      </c>
      <c r="K40" s="20">
        <v>0</v>
      </c>
      <c r="L40" s="20">
        <f t="shared" si="13"/>
        <v>0</v>
      </c>
      <c r="M40" s="32"/>
      <c r="N40" s="30" t="s">
        <v>11</v>
      </c>
      <c r="O40" s="18">
        <f t="shared" si="14"/>
        <v>0</v>
      </c>
      <c r="Z40" s="18">
        <f t="shared" si="15"/>
        <v>0</v>
      </c>
      <c r="AA40" s="18">
        <f t="shared" si="16"/>
        <v>0</v>
      </c>
      <c r="AB40" s="18">
        <f t="shared" si="17"/>
        <v>0</v>
      </c>
      <c r="AD40" s="35">
        <v>15</v>
      </c>
      <c r="AE40" s="35">
        <f t="shared" si="18"/>
        <v>0</v>
      </c>
      <c r="AF40" s="35">
        <f t="shared" si="19"/>
        <v>0</v>
      </c>
      <c r="AM40" s="35">
        <f t="shared" si="20"/>
        <v>0</v>
      </c>
      <c r="AN40" s="35">
        <f t="shared" si="21"/>
        <v>0</v>
      </c>
      <c r="AO40" s="36" t="s">
        <v>121</v>
      </c>
      <c r="AP40" s="36" t="s">
        <v>124</v>
      </c>
      <c r="AQ40" s="27" t="s">
        <v>125</v>
      </c>
    </row>
    <row r="41" spans="1:28" ht="12.75">
      <c r="A41" s="8"/>
      <c r="B41" s="8"/>
      <c r="C41" s="8"/>
      <c r="D41" s="8"/>
      <c r="E41" s="8"/>
      <c r="F41" s="8"/>
      <c r="G41" s="8"/>
      <c r="H41" s="127" t="s">
        <v>94</v>
      </c>
      <c r="I41" s="117"/>
      <c r="J41" s="39">
        <f>J12+J15+J24+J26+J32+J34</f>
        <v>0</v>
      </c>
      <c r="K41" s="8"/>
      <c r="L41" s="8"/>
      <c r="M41" s="8"/>
      <c r="Z41" s="40">
        <f>SUM(Z13:Z40)</f>
        <v>0</v>
      </c>
      <c r="AA41" s="40">
        <f>SUM(AA13:AA40)</f>
        <v>0</v>
      </c>
      <c r="AB41" s="40">
        <f>SUM(AB13:AB40)</f>
        <v>0</v>
      </c>
    </row>
    <row r="42" ht="11.25" customHeight="1">
      <c r="A42" s="9" t="s">
        <v>26</v>
      </c>
    </row>
    <row r="43" spans="1:13" ht="409.5" customHeight="1" hidden="1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</sheetData>
  <sheetProtection/>
  <mergeCells count="35">
    <mergeCell ref="D32:G32"/>
    <mergeCell ref="D34:G34"/>
    <mergeCell ref="H41:I41"/>
    <mergeCell ref="A43:M43"/>
    <mergeCell ref="H10:J10"/>
    <mergeCell ref="K10:L10"/>
    <mergeCell ref="D12:G12"/>
    <mergeCell ref="D15:G15"/>
    <mergeCell ref="D24:G24"/>
    <mergeCell ref="D26:G26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osickal</cp:lastModifiedBy>
  <cp:lastPrinted>2017-05-23T09:06:41Z</cp:lastPrinted>
  <dcterms:created xsi:type="dcterms:W3CDTF">2017-05-23T08:55:53Z</dcterms:created>
  <dcterms:modified xsi:type="dcterms:W3CDTF">2017-05-24T14:27:19Z</dcterms:modified>
  <cp:category/>
  <cp:version/>
  <cp:contentType/>
  <cp:contentStatus/>
</cp:coreProperties>
</file>